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CCaMC\"/>
    </mc:Choice>
  </mc:AlternateContent>
  <bookViews>
    <workbookView xWindow="360" yWindow="60" windowWidth="14355" windowHeight="12540" activeTab="3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N2" i="6" l="1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B99" i="15"/>
  <c r="B91" i="15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3" i="7"/>
  <c r="B12" i="7"/>
  <c r="B11" i="7" s="1"/>
  <c r="B10" i="7"/>
  <c r="B9" i="7"/>
  <c r="B8" i="7"/>
  <c r="B7" i="7"/>
  <c r="B6" i="7"/>
  <c r="B5" i="7"/>
  <c r="B4" i="7"/>
  <c r="B3" i="7"/>
  <c r="B2" i="7"/>
  <c r="G2" i="6"/>
  <c r="F2" i="6"/>
  <c r="C91" i="15" l="1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B33" i="6" s="1"/>
  <c r="M33" i="6" s="1"/>
  <c r="AI91" i="15"/>
  <c r="C92" i="15"/>
  <c r="C2" i="6" s="1"/>
  <c r="D92" i="15"/>
  <c r="C3" i="6" s="1"/>
  <c r="E92" i="15"/>
  <c r="C4" i="6" s="1"/>
  <c r="F92" i="15"/>
  <c r="C5" i="6" s="1"/>
  <c r="G92" i="15"/>
  <c r="C6" i="6" s="1"/>
  <c r="H92" i="15"/>
  <c r="C7" i="6" s="1"/>
  <c r="I92" i="15"/>
  <c r="C8" i="6" s="1"/>
  <c r="J92" i="15"/>
  <c r="C9" i="6" s="1"/>
  <c r="K92" i="15"/>
  <c r="C10" i="6" s="1"/>
  <c r="L92" i="15"/>
  <c r="C11" i="6" s="1"/>
  <c r="M92" i="15"/>
  <c r="C12" i="6" s="1"/>
  <c r="N92" i="15"/>
  <c r="C13" i="6" s="1"/>
  <c r="O92" i="15"/>
  <c r="C14" i="6" s="1"/>
  <c r="P92" i="15"/>
  <c r="C15" i="6" s="1"/>
  <c r="Q92" i="15"/>
  <c r="C16" i="6" s="1"/>
  <c r="R92" i="15"/>
  <c r="C17" i="6" s="1"/>
  <c r="S92" i="15"/>
  <c r="C18" i="6" s="1"/>
  <c r="T92" i="15"/>
  <c r="C19" i="6" s="1"/>
  <c r="U92" i="15"/>
  <c r="C20" i="6" s="1"/>
  <c r="V92" i="15"/>
  <c r="C21" i="6" s="1"/>
  <c r="W92" i="15"/>
  <c r="C22" i="6" s="1"/>
  <c r="X92" i="15"/>
  <c r="C23" i="6" s="1"/>
  <c r="Y92" i="15"/>
  <c r="C24" i="6" s="1"/>
  <c r="Z92" i="15"/>
  <c r="C25" i="6" s="1"/>
  <c r="AA92" i="15"/>
  <c r="C26" i="6" s="1"/>
  <c r="AB92" i="15"/>
  <c r="C27" i="6" s="1"/>
  <c r="AC92" i="15"/>
  <c r="C28" i="6" s="1"/>
  <c r="AD92" i="15"/>
  <c r="C29" i="6" s="1"/>
  <c r="AE92" i="15"/>
  <c r="C30" i="6" s="1"/>
  <c r="AF92" i="15"/>
  <c r="C31" i="6" s="1"/>
  <c r="AG92" i="15"/>
  <c r="C32" i="6" s="1"/>
  <c r="AH92" i="15"/>
  <c r="C33" i="6" s="1"/>
  <c r="AI92" i="15"/>
  <c r="C34" i="6" s="1"/>
  <c r="C93" i="15"/>
  <c r="D2" i="6" s="1"/>
  <c r="D93" i="15"/>
  <c r="D3" i="6" s="1"/>
  <c r="E93" i="15"/>
  <c r="D4" i="6" s="1"/>
  <c r="F93" i="15"/>
  <c r="D5" i="6" s="1"/>
  <c r="G93" i="15"/>
  <c r="D6" i="6" s="1"/>
  <c r="H93" i="15"/>
  <c r="D7" i="6" s="1"/>
  <c r="I93" i="15"/>
  <c r="D8" i="6" s="1"/>
  <c r="J93" i="15"/>
  <c r="D9" i="6" s="1"/>
  <c r="K93" i="15"/>
  <c r="D10" i="6" s="1"/>
  <c r="L93" i="15"/>
  <c r="D11" i="6" s="1"/>
  <c r="M93" i="15"/>
  <c r="D12" i="6" s="1"/>
  <c r="N93" i="15"/>
  <c r="D13" i="6" s="1"/>
  <c r="O93" i="15"/>
  <c r="D14" i="6" s="1"/>
  <c r="P93" i="15"/>
  <c r="D15" i="6" s="1"/>
  <c r="Q93" i="15"/>
  <c r="D16" i="6" s="1"/>
  <c r="R93" i="15"/>
  <c r="D17" i="6" s="1"/>
  <c r="S93" i="15"/>
  <c r="D18" i="6" s="1"/>
  <c r="T93" i="15"/>
  <c r="D19" i="6" s="1"/>
  <c r="U93" i="15"/>
  <c r="D20" i="6" s="1"/>
  <c r="V93" i="15"/>
  <c r="D21" i="6" s="1"/>
  <c r="W93" i="15"/>
  <c r="D22" i="6" s="1"/>
  <c r="X93" i="15"/>
  <c r="D23" i="6" s="1"/>
  <c r="Y93" i="15"/>
  <c r="D24" i="6" s="1"/>
  <c r="Z93" i="15"/>
  <c r="D25" i="6" s="1"/>
  <c r="AA93" i="15"/>
  <c r="D26" i="6" s="1"/>
  <c r="AB93" i="15"/>
  <c r="D27" i="6" s="1"/>
  <c r="AC93" i="15"/>
  <c r="D28" i="6" s="1"/>
  <c r="AD93" i="15"/>
  <c r="D29" i="6" s="1"/>
  <c r="AE93" i="15"/>
  <c r="D30" i="6" s="1"/>
  <c r="AF93" i="15"/>
  <c r="D31" i="6" s="1"/>
  <c r="AG93" i="15"/>
  <c r="D32" i="6" s="1"/>
  <c r="AH93" i="15"/>
  <c r="D33" i="6" s="1"/>
  <c r="AI93" i="15"/>
  <c r="D34" i="6" s="1"/>
  <c r="C94" i="15"/>
  <c r="E2" i="6" s="1"/>
  <c r="D94" i="15"/>
  <c r="E3" i="6" s="1"/>
  <c r="E94" i="15"/>
  <c r="E4" i="6" s="1"/>
  <c r="F94" i="15"/>
  <c r="E5" i="6" s="1"/>
  <c r="G94" i="15"/>
  <c r="E6" i="6" s="1"/>
  <c r="H94" i="15"/>
  <c r="E7" i="6" s="1"/>
  <c r="I94" i="15"/>
  <c r="E8" i="6" s="1"/>
  <c r="J94" i="15"/>
  <c r="E9" i="6" s="1"/>
  <c r="K94" i="15"/>
  <c r="E10" i="6" s="1"/>
  <c r="L94" i="15"/>
  <c r="E11" i="6" s="1"/>
  <c r="M94" i="15"/>
  <c r="E12" i="6" s="1"/>
  <c r="N94" i="15"/>
  <c r="E13" i="6" s="1"/>
  <c r="O94" i="15"/>
  <c r="E14" i="6" s="1"/>
  <c r="P94" i="15"/>
  <c r="E15" i="6" s="1"/>
  <c r="Q94" i="15"/>
  <c r="E16" i="6" s="1"/>
  <c r="R94" i="15"/>
  <c r="E17" i="6" s="1"/>
  <c r="S94" i="15"/>
  <c r="E18" i="6" s="1"/>
  <c r="T94" i="15"/>
  <c r="E19" i="6" s="1"/>
  <c r="U94" i="15"/>
  <c r="E20" i="6" s="1"/>
  <c r="V94" i="15"/>
  <c r="E21" i="6" s="1"/>
  <c r="W94" i="15"/>
  <c r="E22" i="6" s="1"/>
  <c r="X94" i="15"/>
  <c r="E23" i="6" s="1"/>
  <c r="Y94" i="15"/>
  <c r="E24" i="6" s="1"/>
  <c r="Z94" i="15"/>
  <c r="E25" i="6" s="1"/>
  <c r="AA94" i="15"/>
  <c r="E26" i="6" s="1"/>
  <c r="AB94" i="15"/>
  <c r="E27" i="6" s="1"/>
  <c r="AC94" i="15"/>
  <c r="E28" i="6" s="1"/>
  <c r="AD94" i="15"/>
  <c r="E29" i="6" s="1"/>
  <c r="AE94" i="15"/>
  <c r="E30" i="6" s="1"/>
  <c r="AF94" i="15"/>
  <c r="E31" i="6" s="1"/>
  <c r="AG94" i="15"/>
  <c r="E32" i="6" s="1"/>
  <c r="AH94" i="15"/>
  <c r="E33" i="6" s="1"/>
  <c r="AI94" i="15"/>
  <c r="E34" i="6" s="1"/>
  <c r="C95" i="15"/>
  <c r="H2" i="6" s="1"/>
  <c r="D95" i="15"/>
  <c r="H3" i="6" s="1"/>
  <c r="E95" i="15"/>
  <c r="H4" i="6" s="1"/>
  <c r="F95" i="15"/>
  <c r="H5" i="6" s="1"/>
  <c r="G95" i="15"/>
  <c r="H6" i="6" s="1"/>
  <c r="H95" i="15"/>
  <c r="H7" i="6" s="1"/>
  <c r="I95" i="15"/>
  <c r="H8" i="6" s="1"/>
  <c r="J95" i="15"/>
  <c r="H9" i="6" s="1"/>
  <c r="K95" i="15"/>
  <c r="H10" i="6" s="1"/>
  <c r="L95" i="15"/>
  <c r="H11" i="6" s="1"/>
  <c r="M95" i="15"/>
  <c r="H12" i="6" s="1"/>
  <c r="N95" i="15"/>
  <c r="H13" i="6" s="1"/>
  <c r="O95" i="15"/>
  <c r="H14" i="6" s="1"/>
  <c r="P95" i="15"/>
  <c r="H15" i="6" s="1"/>
  <c r="Q95" i="15"/>
  <c r="H16" i="6" s="1"/>
  <c r="R95" i="15"/>
  <c r="H17" i="6" s="1"/>
  <c r="S95" i="15"/>
  <c r="H18" i="6" s="1"/>
  <c r="T95" i="15"/>
  <c r="H19" i="6" s="1"/>
  <c r="U95" i="15"/>
  <c r="H20" i="6" s="1"/>
  <c r="V95" i="15"/>
  <c r="H21" i="6" s="1"/>
  <c r="W95" i="15"/>
  <c r="H22" i="6" s="1"/>
  <c r="X95" i="15"/>
  <c r="H23" i="6" s="1"/>
  <c r="Y95" i="15"/>
  <c r="H24" i="6" s="1"/>
  <c r="Z95" i="15"/>
  <c r="H25" i="6" s="1"/>
  <c r="AA95" i="15"/>
  <c r="H26" i="6" s="1"/>
  <c r="AB95" i="15"/>
  <c r="H27" i="6" s="1"/>
  <c r="AC95" i="15"/>
  <c r="H28" i="6" s="1"/>
  <c r="AD95" i="15"/>
  <c r="H29" i="6" s="1"/>
  <c r="AE95" i="15"/>
  <c r="H30" i="6" s="1"/>
  <c r="AF95" i="15"/>
  <c r="H31" i="6" s="1"/>
  <c r="AG95" i="15"/>
  <c r="H32" i="6" s="1"/>
  <c r="AH95" i="15"/>
  <c r="H33" i="6" s="1"/>
  <c r="AI95" i="15"/>
  <c r="H34" i="6" s="1"/>
  <c r="C96" i="15"/>
  <c r="I2" i="6" s="1"/>
  <c r="D96" i="15"/>
  <c r="I3" i="6" s="1"/>
  <c r="E96" i="15"/>
  <c r="I4" i="6" s="1"/>
  <c r="F96" i="15"/>
  <c r="I5" i="6" s="1"/>
  <c r="G96" i="15"/>
  <c r="I6" i="6" s="1"/>
  <c r="H96" i="15"/>
  <c r="I7" i="6" s="1"/>
  <c r="I96" i="15"/>
  <c r="I8" i="6" s="1"/>
  <c r="J96" i="15"/>
  <c r="I9" i="6" s="1"/>
  <c r="K96" i="15"/>
  <c r="I10" i="6" s="1"/>
  <c r="L96" i="15"/>
  <c r="I11" i="6" s="1"/>
  <c r="M96" i="15"/>
  <c r="I12" i="6" s="1"/>
  <c r="N96" i="15"/>
  <c r="I13" i="6" s="1"/>
  <c r="O96" i="15"/>
  <c r="I14" i="6" s="1"/>
  <c r="P96" i="15"/>
  <c r="I15" i="6" s="1"/>
  <c r="Q96" i="15"/>
  <c r="I16" i="6" s="1"/>
  <c r="R96" i="15"/>
  <c r="I17" i="6" s="1"/>
  <c r="S96" i="15"/>
  <c r="I18" i="6" s="1"/>
  <c r="T96" i="15"/>
  <c r="I19" i="6" s="1"/>
  <c r="U96" i="15"/>
  <c r="I20" i="6" s="1"/>
  <c r="V96" i="15"/>
  <c r="I21" i="6" s="1"/>
  <c r="W96" i="15"/>
  <c r="I22" i="6" s="1"/>
  <c r="X96" i="15"/>
  <c r="I23" i="6" s="1"/>
  <c r="Y96" i="15"/>
  <c r="I24" i="6" s="1"/>
  <c r="Z96" i="15"/>
  <c r="I25" i="6" s="1"/>
  <c r="AA96" i="15"/>
  <c r="I26" i="6" s="1"/>
  <c r="AB96" i="15"/>
  <c r="I27" i="6" s="1"/>
  <c r="AC96" i="15"/>
  <c r="I28" i="6" s="1"/>
  <c r="AD96" i="15"/>
  <c r="I29" i="6" s="1"/>
  <c r="AE96" i="15"/>
  <c r="I30" i="6" s="1"/>
  <c r="AF96" i="15"/>
  <c r="I31" i="6" s="1"/>
  <c r="AG96" i="15"/>
  <c r="I32" i="6" s="1"/>
  <c r="AH96" i="15"/>
  <c r="I33" i="6" s="1"/>
  <c r="AI96" i="15"/>
  <c r="I34" i="6" s="1"/>
  <c r="C97" i="15"/>
  <c r="J2" i="6" s="1"/>
  <c r="D97" i="15"/>
  <c r="J3" i="6" s="1"/>
  <c r="E97" i="15"/>
  <c r="J4" i="6" s="1"/>
  <c r="F97" i="15"/>
  <c r="J5" i="6" s="1"/>
  <c r="G97" i="15"/>
  <c r="J6" i="6" s="1"/>
  <c r="H97" i="15"/>
  <c r="J7" i="6" s="1"/>
  <c r="I97" i="15"/>
  <c r="J8" i="6" s="1"/>
  <c r="J97" i="15"/>
  <c r="J9" i="6" s="1"/>
  <c r="K97" i="15"/>
  <c r="J10" i="6" s="1"/>
  <c r="L97" i="15"/>
  <c r="J11" i="6" s="1"/>
  <c r="M97" i="15"/>
  <c r="J12" i="6" s="1"/>
  <c r="N97" i="15"/>
  <c r="J13" i="6" s="1"/>
  <c r="O97" i="15"/>
  <c r="J14" i="6" s="1"/>
  <c r="P97" i="15"/>
  <c r="J15" i="6" s="1"/>
  <c r="Q97" i="15"/>
  <c r="J16" i="6" s="1"/>
  <c r="R97" i="15"/>
  <c r="J17" i="6" s="1"/>
  <c r="S97" i="15"/>
  <c r="J18" i="6" s="1"/>
  <c r="T97" i="15"/>
  <c r="J19" i="6" s="1"/>
  <c r="U97" i="15"/>
  <c r="J20" i="6" s="1"/>
  <c r="V97" i="15"/>
  <c r="J21" i="6" s="1"/>
  <c r="W97" i="15"/>
  <c r="J22" i="6" s="1"/>
  <c r="X97" i="15"/>
  <c r="J23" i="6" s="1"/>
  <c r="Y97" i="15"/>
  <c r="J24" i="6" s="1"/>
  <c r="Z97" i="15"/>
  <c r="J25" i="6" s="1"/>
  <c r="AA97" i="15"/>
  <c r="J26" i="6" s="1"/>
  <c r="AB97" i="15"/>
  <c r="J27" i="6" s="1"/>
  <c r="AC97" i="15"/>
  <c r="J28" i="6" s="1"/>
  <c r="AD97" i="15"/>
  <c r="J29" i="6" s="1"/>
  <c r="AE97" i="15"/>
  <c r="J30" i="6" s="1"/>
  <c r="AF97" i="15"/>
  <c r="J31" i="6" s="1"/>
  <c r="AG97" i="15"/>
  <c r="J32" i="6" s="1"/>
  <c r="AH97" i="15"/>
  <c r="J33" i="6" s="1"/>
  <c r="AI97" i="15"/>
  <c r="J34" i="6" s="1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B34" i="6"/>
  <c r="M34" i="6" s="1"/>
  <c r="B92" i="15"/>
  <c r="B93" i="15"/>
  <c r="B94" i="15"/>
  <c r="B95" i="15"/>
  <c r="B96" i="15"/>
  <c r="B97" i="15"/>
  <c r="B98" i="15"/>
  <c r="K2" i="6" l="1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</calcChain>
</file>

<file path=xl/sharedStrings.xml><?xml version="1.0" encoding="utf-8"?>
<sst xmlns="http://schemas.openxmlformats.org/spreadsheetml/2006/main" count="437" uniqueCount="276">
  <si>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</si>
  <si>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</si>
  <si>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</si>
  <si>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</si>
  <si>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</si>
  <si>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</si>
  <si>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</si>
  <si>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</si>
  <si>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</si>
  <si>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</si>
  <si>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</si>
  <si>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</si>
  <si>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</si>
  <si>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</si>
  <si>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</si>
  <si>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</si>
  <si>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</si>
  <si>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</si>
  <si>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</si>
  <si>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</si>
  <si>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</si>
  <si>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</si>
  <si>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</si>
  <si>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</si>
  <si>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</si>
  <si>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</si>
  <si>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</si>
  <si>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</si>
  <si>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</si>
  <si>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</si>
  <si>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</si>
  <si>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</si>
  <si>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</si>
  <si>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</si>
  <si>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</si>
  <si>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</si>
  <si>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</si>
  <si>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</si>
  <si>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</si>
  <si>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</si>
  <si>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</si>
  <si>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</si>
  <si>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</si>
  <si>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</si>
  <si>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</si>
  <si>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</si>
  <si>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</si>
  <si>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</si>
  <si>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</si>
  <si>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</si>
  <si>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</si>
  <si>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</si>
  <si>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</si>
  <si>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</si>
  <si>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</si>
  <si>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</si>
  <si>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</si>
  <si>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</si>
  <si>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</si>
  <si>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</si>
  <si>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</si>
  <si>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</si>
  <si>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</si>
  <si>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</si>
  <si>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</si>
  <si>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</si>
  <si>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</si>
  <si>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</si>
  <si>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</si>
  <si>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</si>
  <si>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</si>
  <si>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</si>
  <si>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</si>
  <si>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</si>
  <si>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</si>
  <si>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</si>
  <si>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</si>
  <si>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</si>
  <si>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</si>
  <si>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</si>
  <si>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</si>
  <si>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</si>
  <si>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</si>
  <si>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</si>
  <si>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</si>
  <si>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</si>
  <si>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</si>
  <si>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</si>
  <si>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</si>
  <si>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</si>
  <si>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</si>
  <si>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</si>
  <si>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</si>
  <si>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</si>
  <si>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</si>
  <si>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</si>
  <si>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</si>
  <si>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</si>
  <si>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</si>
  <si>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</si>
  <si>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</si>
  <si>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</si>
  <si>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</si>
  <si>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</si>
  <si>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</si>
  <si>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</si>
  <si>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</si>
  <si>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</si>
  <si>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</si>
  <si>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</si>
  <si>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</si>
  <si>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</si>
  <si>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</si>
  <si>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</si>
  <si>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</si>
  <si>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</si>
  <si>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</si>
  <si>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</si>
  <si>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</si>
  <si>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</si>
  <si>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</si>
  <si>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</si>
  <si>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</si>
  <si>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</si>
  <si>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</si>
  <si>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</si>
  <si>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</si>
  <si>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</si>
  <si>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</si>
  <si>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</si>
  <si>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</si>
  <si>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</si>
  <si>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</si>
  <si>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</si>
  <si>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</si>
  <si>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</si>
  <si>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</si>
  <si>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</si>
  <si>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</si>
  <si>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</si>
  <si>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</si>
  <si>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</si>
  <si>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</si>
  <si>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</si>
  <si>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</si>
  <si>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</si>
  <si>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</si>
  <si>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</si>
  <si>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</si>
  <si>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</si>
  <si>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</si>
  <si>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</si>
  <si>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</si>
  <si>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</si>
  <si>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</si>
  <si>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</si>
  <si>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</si>
  <si>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1 - Mid</t>
  </si>
  <si>
    <t>NPD 2 - Low</t>
  </si>
  <si>
    <t>NPD 2 - Mid</t>
  </si>
  <si>
    <t>NPD 3 - Low</t>
  </si>
  <si>
    <t>NPD 3 - Mid</t>
  </si>
  <si>
    <t>NPD 4 - Low</t>
  </si>
  <si>
    <t>NPD 4 - Mid</t>
  </si>
  <si>
    <t>NSD 1 - Low</t>
  </si>
  <si>
    <t>NSD 1 - Mid</t>
  </si>
  <si>
    <t>NSD 2 - Low</t>
  </si>
  <si>
    <t>NSD 2 - Mid</t>
  </si>
  <si>
    <t>NSD 3 - Low</t>
  </si>
  <si>
    <t>NSD 3 - Mid</t>
  </si>
  <si>
    <t>NSD 4 - Low</t>
  </si>
  <si>
    <t>NSD 4 - Mid</t>
  </si>
  <si>
    <t>Nuclear - Mid</t>
  </si>
  <si>
    <t>10hrs TES - Class 1 - Low</t>
  </si>
  <si>
    <t>10hrs TES - Class 1 - Mid</t>
  </si>
  <si>
    <t>10hrs TES - Class 3 - Low</t>
  </si>
  <si>
    <t>10hrs TES - Class 3 - Mid</t>
  </si>
  <si>
    <t>10hrs TES - Class 5 - Low</t>
  </si>
  <si>
    <t>10hrs TES - Class 5 - Mid</t>
  </si>
  <si>
    <t>Dedicated - Low</t>
  </si>
  <si>
    <t>Dedicated - Mid</t>
  </si>
  <si>
    <t>CofireOld - Low</t>
  </si>
  <si>
    <t>CofireOld - Mid</t>
  </si>
  <si>
    <t>CofireNew - Low</t>
  </si>
  <si>
    <t>CofireNew - Mid</t>
  </si>
  <si>
    <t>Hydro / Flash - Low</t>
  </si>
  <si>
    <t>Hydro / Flash - Mid</t>
  </si>
  <si>
    <t>Hydro / Binary - Low</t>
  </si>
  <si>
    <t>Hydro / Binary - Mid</t>
  </si>
  <si>
    <t>NF EGS / Flash - Low</t>
  </si>
  <si>
    <t>NF EGS / Flash - Mid</t>
  </si>
  <si>
    <t>NF EGS / Binary - Low</t>
  </si>
  <si>
    <t>NF EGS / Binary - Mid</t>
  </si>
  <si>
    <t>Deep EGS / Flash - Low</t>
  </si>
  <si>
    <t>Deep EGS / Flash - Mid</t>
  </si>
  <si>
    <t>Deep EGS / Binary - Low</t>
  </si>
  <si>
    <t>Deep EGS / Binary - Mid</t>
  </si>
  <si>
    <t>Gas-CT-AvgCF - Low</t>
  </si>
  <si>
    <t>Gas-CT-AvgCF - Mid</t>
  </si>
  <si>
    <t>Gas-CT-AvgCF - High</t>
  </si>
  <si>
    <t>Solar Energy Industries Association</t>
  </si>
  <si>
    <t>"National Solar PV System Pricing" section, last paragraph (using "fixed-tilt" value)</t>
  </si>
  <si>
    <t>2016 Solar Capital Cost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</si>
  <si>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</si>
  <si>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</si>
  <si>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</si>
  <si>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</si>
  <si>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</si>
  <si>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</si>
  <si>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</si>
  <si>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</si>
  <si>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</si>
  <si>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</si>
  <si>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</si>
  <si>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</si>
  <si>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</si>
  <si>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</si>
  <si>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</si>
  <si>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</si>
  <si>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</si>
  <si>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11 - Low</t>
  </si>
  <si>
    <t>TRG 12 - Low</t>
  </si>
  <si>
    <t>TRG 13 - Low</t>
  </si>
  <si>
    <t>TRG 14 - Low</t>
  </si>
  <si>
    <t>TRG 15 - Low</t>
  </si>
  <si>
    <t>Coal-CCS 30%-AvgCF-Low</t>
  </si>
  <si>
    <t>Coal-CCS 30%-AvgCF-Mid</t>
  </si>
  <si>
    <t>Coal-CCS 30%-AvgCF-High</t>
  </si>
  <si>
    <t>Gas-CC-AvgCF - Low</t>
  </si>
  <si>
    <t>Gas-CC-AvgCF - Mid</t>
  </si>
  <si>
    <t>Gas-CC-AvgCF - High</t>
  </si>
  <si>
    <t>NPD 1 - Constant</t>
  </si>
  <si>
    <t>NPD 2 - Constant</t>
  </si>
  <si>
    <t>NPD 3 - Constant</t>
  </si>
  <si>
    <t>NPD 4 - Constant</t>
  </si>
  <si>
    <t>NSD 1 - Constant</t>
  </si>
  <si>
    <t>NSD 2 - Constant</t>
  </si>
  <si>
    <t>NSD 3 - Constant</t>
  </si>
  <si>
    <t>NSD 4 - Constant</t>
  </si>
  <si>
    <t>10hrs TES - Class 1 - Constant</t>
  </si>
  <si>
    <t>10hrs TES - Class 3 - Constant</t>
  </si>
  <si>
    <t>10hrs TES - Class 5 - Constant</t>
  </si>
  <si>
    <t>Dedicated - Constant</t>
  </si>
  <si>
    <t>CofireOld - Constant</t>
  </si>
  <si>
    <t>CofireNew - Constant</t>
  </si>
  <si>
    <t>Hydro / Flash - Constant</t>
  </si>
  <si>
    <t>Hydro / Binary - Constant</t>
  </si>
  <si>
    <t>NF EGS / Flash - Constant</t>
  </si>
  <si>
    <t>NF EGS / Binary - Constant</t>
  </si>
  <si>
    <t>Deep EGS / Flash - Constant</t>
  </si>
  <si>
    <t>Deep EGS / Binary - Constant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</si>
  <si>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</si>
  <si>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</si>
  <si>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</si>
  <si>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</si>
  <si>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Average Utility Scale Solar Cost ($/W-dc)</t>
  </si>
  <si>
    <t>Installed Cost of Wind ($/kW)</t>
  </si>
  <si>
    <t>Cumalative Potential Wind Plant Capacity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</si>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</sst>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31" workbookViewId="0">
      <selection activeCell="D15" sqref="D15"/>
    </sheetView>
  </sheetViews>
  <sheetFormatPr defaultColWidth="9.1328125" defaultRowHeight="14.25" x14ac:dyDescent="0.45"/>
  <cols>
    <col min="1" max="1" width="9.1328125" style="2"/>
    <col min="2" max="2" width="78.5976562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 x14ac:dyDescent="0.45">
      <c r="A1" s="1" t="s">
        <v>12</v>
      </c>
    </row>
    <row r="2" spans="1:5" x14ac:dyDescent="0.45">
      <c r="A2" s="1" t="s">
        <v>13</v>
      </c>
    </row>
    <row r="3" spans="1:5" x14ac:dyDescent="0.45">
      <c r="A3" s="1" t="s">
        <v>14</v>
      </c>
    </row>
    <row r="5" spans="1:5" x14ac:dyDescent="0.45">
      <c r="A5" s="5" t="s">
        <v>4</v>
      </c>
      <c r="B5" s="6" t="s">
        <v>209</v>
      </c>
      <c r="C5" s="8"/>
      <c r="D5" s="15" t="s">
        <v>213</v>
      </c>
      <c r="E5" s="8"/>
    </row>
    <row r="6" spans="1:5" x14ac:dyDescent="0.45">
      <c r="B6" t="s">
        <v>1</v>
      </c>
      <c r="D6" s="19" t="s">
        <v>5</v>
      </c>
    </row>
    <row r="7" spans="1:5" x14ac:dyDescent="0.45">
      <c r="B7" s="2" t="s">
        <v>210</v>
      </c>
      <c r="D7" s="2">
        <v>2018</v>
      </c>
    </row>
    <row r="8" spans="1:5" x14ac:dyDescent="0.45">
      <c r="B8" t="s">
        <v>211</v>
      </c>
      <c r="D8" s="19" t="s">
        <v>214</v>
      </c>
    </row>
    <row r="9" spans="1:5" x14ac:dyDescent="0.45">
      <c r="B9" s="3" t="s">
        <v>55</v>
      </c>
      <c r="D9" s="3" t="s">
        <v>216</v>
      </c>
    </row>
    <row r="10" spans="1:5" x14ac:dyDescent="0.45">
      <c r="B10" t="s">
        <v>212</v>
      </c>
      <c r="D10" s="19" t="s">
        <v>215</v>
      </c>
    </row>
    <row r="11" spans="1:5" x14ac:dyDescent="0.45">
      <c r="B11"/>
      <c r="D11" s="9"/>
    </row>
    <row r="12" spans="1:5" x14ac:dyDescent="0.45">
      <c r="B12" s="6" t="s">
        <v>128</v>
      </c>
      <c r="D12" s="14" t="s">
        <v>202</v>
      </c>
    </row>
    <row r="13" spans="1:5" x14ac:dyDescent="0.45">
      <c r="B13" s="23" t="s">
        <v>129</v>
      </c>
      <c r="D13" s="19" t="s">
        <v>200</v>
      </c>
    </row>
    <row r="14" spans="1:5" x14ac:dyDescent="0.45">
      <c r="B14" s="2">
        <v>2009</v>
      </c>
      <c r="D14" s="2">
        <v>2019</v>
      </c>
    </row>
    <row r="15" spans="1:5" x14ac:dyDescent="0.45">
      <c r="B15" s="2" t="s">
        <v>130</v>
      </c>
      <c r="D15" s="19" t="s">
        <v>274</v>
      </c>
    </row>
    <row r="16" spans="1:5" x14ac:dyDescent="0.45">
      <c r="B16" s="3" t="s">
        <v>131</v>
      </c>
      <c r="D16" s="3" t="s">
        <v>275</v>
      </c>
    </row>
    <row r="17" spans="1:11" x14ac:dyDescent="0.45">
      <c r="B17" s="23" t="s">
        <v>132</v>
      </c>
      <c r="D17" s="19" t="s">
        <v>201</v>
      </c>
    </row>
    <row r="18" spans="1:11" x14ac:dyDescent="0.45">
      <c r="B18" s="23"/>
    </row>
    <row r="19" spans="1:11" x14ac:dyDescent="0.45">
      <c r="A19" s="7"/>
      <c r="B19" s="6" t="s">
        <v>28</v>
      </c>
      <c r="D19" s="6" t="s">
        <v>252</v>
      </c>
    </row>
    <row r="20" spans="1:11" x14ac:dyDescent="0.45">
      <c r="A20" s="7"/>
      <c r="B20" s="2" t="s">
        <v>68</v>
      </c>
      <c r="D20" s="23" t="s">
        <v>151</v>
      </c>
    </row>
    <row r="21" spans="1:11" x14ac:dyDescent="0.45">
      <c r="A21" s="7"/>
      <c r="B21" s="2">
        <v>2015</v>
      </c>
      <c r="D21" s="2">
        <v>2018</v>
      </c>
    </row>
    <row r="22" spans="1:11" x14ac:dyDescent="0.45">
      <c r="A22" s="7"/>
      <c r="B22" s="2" t="s">
        <v>69</v>
      </c>
      <c r="D22" s="23" t="s">
        <v>253</v>
      </c>
    </row>
    <row r="23" spans="1:11" ht="42.75" x14ac:dyDescent="0.45">
      <c r="A23" s="7"/>
      <c r="B23" s="50" t="s">
        <v>70</v>
      </c>
      <c r="D23" s="3" t="s">
        <v>251</v>
      </c>
    </row>
    <row r="24" spans="1:11" ht="14.65" thickBot="1" x14ac:dyDescent="0.5">
      <c r="A24" s="7"/>
      <c r="B24" s="2" t="s">
        <v>71</v>
      </c>
      <c r="D24" s="23"/>
    </row>
    <row r="25" spans="1:11" ht="14.65" thickBot="1" x14ac:dyDescent="0.5">
      <c r="A25" s="7"/>
      <c r="B25" s="21" t="s">
        <v>29</v>
      </c>
      <c r="C25" s="22">
        <v>0.85899999999999999</v>
      </c>
      <c r="D25" s="23"/>
    </row>
    <row r="26" spans="1:11" x14ac:dyDescent="0.45">
      <c r="A26" s="7"/>
      <c r="D26" s="23"/>
    </row>
    <row r="27" spans="1:11" x14ac:dyDescent="0.45">
      <c r="A27" s="7"/>
    </row>
    <row r="28" spans="1:11" x14ac:dyDescent="0.45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45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45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45">
      <c r="A31" s="10" t="s">
        <v>152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4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45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45">
      <c r="A34" s="10" t="s">
        <v>203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45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45">
      <c r="A37" s="10" t="s">
        <v>217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45">
      <c r="A38" s="10" t="s">
        <v>219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45">
      <c r="A39" s="10" t="s">
        <v>218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45">
      <c r="A40" s="10"/>
      <c r="D40" s="7"/>
      <c r="E40" s="11"/>
      <c r="F40" s="11"/>
      <c r="G40" s="11"/>
      <c r="H40" s="11"/>
      <c r="I40" s="11"/>
      <c r="J40" s="11"/>
      <c r="K40" s="11"/>
    </row>
    <row r="41" spans="1:11" x14ac:dyDescent="0.45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45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45">
      <c r="A43" s="10"/>
      <c r="D43" s="7"/>
      <c r="E43" s="11"/>
      <c r="F43" s="11"/>
      <c r="G43" s="11"/>
      <c r="H43" s="11"/>
      <c r="I43" s="11"/>
      <c r="J43" s="11"/>
      <c r="K43" s="11"/>
    </row>
    <row r="44" spans="1:11" x14ac:dyDescent="0.45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45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45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45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45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45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45">
      <c r="A50" s="10"/>
      <c r="D50" s="7"/>
      <c r="E50" s="11"/>
      <c r="F50" s="11"/>
      <c r="G50" s="11"/>
      <c r="H50" s="11"/>
      <c r="I50" s="11"/>
      <c r="J50" s="11"/>
      <c r="K50" s="11"/>
    </row>
    <row r="51" spans="1:11" x14ac:dyDescent="0.45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45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 x14ac:dyDescent="0.45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45">
      <c r="A54" s="10"/>
      <c r="D54" s="7"/>
      <c r="E54" s="11"/>
      <c r="F54" s="11"/>
      <c r="G54" s="11"/>
      <c r="H54" s="11"/>
      <c r="I54" s="11"/>
      <c r="J54" s="11"/>
      <c r="K54" s="11"/>
    </row>
    <row r="55" spans="1:11" x14ac:dyDescent="0.45">
      <c r="A55" s="7" t="s">
        <v>27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45">
      <c r="A56" s="10" t="s">
        <v>58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45">
      <c r="A57" s="10" t="s">
        <v>59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45">
      <c r="A58" s="10" t="s">
        <v>75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45">
      <c r="A59" s="19" t="s">
        <v>25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45">
      <c r="A60" s="19">
        <v>0.98599999999999999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45">
      <c r="A61" s="23" t="s">
        <v>138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45">
      <c r="A62" s="18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45">
      <c r="A63" s="2" t="s">
        <v>74</v>
      </c>
    </row>
    <row r="64" spans="1:11" x14ac:dyDescent="0.45">
      <c r="A64" s="25">
        <v>0.96899999999999997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45">
      <c r="A65" s="2" t="s">
        <v>254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45">
      <c r="A66" s="25">
        <v>9.5699999999999993E-2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45">
      <c r="A67" s="2" t="s">
        <v>273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45">
      <c r="A68" s="25">
        <v>0.9143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45">
      <c r="A69" s="25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45">
      <c r="A70" s="19" t="s">
        <v>24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4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4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4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4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4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4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4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4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4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4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4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4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4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4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45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45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45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45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45">
      <c r="A89" s="7"/>
      <c r="B89" s="9"/>
      <c r="D89" s="7"/>
      <c r="E89" s="11"/>
      <c r="F89" s="11"/>
      <c r="G89" s="11"/>
      <c r="H89" s="11"/>
      <c r="I89" s="11"/>
      <c r="J89" s="11"/>
      <c r="K89" s="11"/>
    </row>
  </sheetData>
  <hyperlinks>
    <hyperlink ref="B23" r:id="rId1" display="http://rredc.nrel.gov/solar/calculators/pvwatts/system.html"/>
    <hyperlink ref="B16" r:id="rId2"/>
    <hyperlink ref="D16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2" sqref="I2"/>
    </sheetView>
  </sheetViews>
  <sheetFormatPr defaultRowHeight="14.25" x14ac:dyDescent="0.45"/>
  <cols>
    <col min="1" max="1" width="26.73046875" customWidth="1"/>
    <col min="2" max="2" width="26.73046875" style="23" customWidth="1"/>
    <col min="3" max="3" width="52.59765625" customWidth="1"/>
    <col min="4" max="4" width="34.3984375" customWidth="1"/>
    <col min="5" max="5" width="31" customWidth="1"/>
    <col min="6" max="6" width="29.1328125" customWidth="1"/>
  </cols>
  <sheetData>
    <row r="1" spans="1:8" x14ac:dyDescent="0.45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204</v>
      </c>
      <c r="H1" s="1" t="s">
        <v>206</v>
      </c>
    </row>
    <row r="2" spans="1:8" x14ac:dyDescent="0.45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205</v>
      </c>
      <c r="H2">
        <v>2013</v>
      </c>
    </row>
    <row r="3" spans="1:8" x14ac:dyDescent="0.45">
      <c r="A3" t="s">
        <v>123</v>
      </c>
      <c r="B3" s="23" t="s">
        <v>79</v>
      </c>
      <c r="C3" t="s">
        <v>207</v>
      </c>
      <c r="D3">
        <v>5089</v>
      </c>
      <c r="E3" s="16">
        <v>7.17</v>
      </c>
      <c r="F3" s="16">
        <v>70.7</v>
      </c>
      <c r="G3" t="s">
        <v>208</v>
      </c>
      <c r="H3">
        <v>2017</v>
      </c>
    </row>
    <row r="4" spans="1:8" x14ac:dyDescent="0.45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208</v>
      </c>
      <c r="H4" s="23">
        <v>2017</v>
      </c>
    </row>
    <row r="5" spans="1:8" x14ac:dyDescent="0.45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208</v>
      </c>
      <c r="H5" s="23">
        <v>2017</v>
      </c>
    </row>
    <row r="6" spans="1:8" x14ac:dyDescent="0.45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208</v>
      </c>
      <c r="H6" s="23">
        <v>2017</v>
      </c>
    </row>
    <row r="7" spans="1:8" x14ac:dyDescent="0.45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208</v>
      </c>
      <c r="H7" s="23">
        <v>2017</v>
      </c>
    </row>
    <row r="8" spans="1:8" x14ac:dyDescent="0.45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208</v>
      </c>
      <c r="H8" s="23">
        <v>2017</v>
      </c>
    </row>
    <row r="9" spans="1:8" x14ac:dyDescent="0.45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208</v>
      </c>
      <c r="H9" s="23">
        <v>2017</v>
      </c>
    </row>
    <row r="10" spans="1:8" x14ac:dyDescent="0.45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208</v>
      </c>
      <c r="H10" s="23">
        <v>2017</v>
      </c>
    </row>
    <row r="11" spans="1:8" x14ac:dyDescent="0.45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208</v>
      </c>
      <c r="H11" s="23">
        <v>2017</v>
      </c>
    </row>
    <row r="12" spans="1:8" x14ac:dyDescent="0.45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208</v>
      </c>
      <c r="H12" s="23">
        <v>2017</v>
      </c>
    </row>
    <row r="13" spans="1:8" x14ac:dyDescent="0.45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208</v>
      </c>
      <c r="H13" s="23">
        <v>2017</v>
      </c>
    </row>
    <row r="14" spans="1:8" x14ac:dyDescent="0.45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208</v>
      </c>
      <c r="H14" s="23">
        <v>2017</v>
      </c>
    </row>
    <row r="15" spans="1:8" x14ac:dyDescent="0.45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208</v>
      </c>
      <c r="H15" s="23">
        <v>2017</v>
      </c>
    </row>
    <row r="17" spans="1:1" x14ac:dyDescent="0.45">
      <c r="A17" t="s">
        <v>57</v>
      </c>
    </row>
    <row r="18" spans="1:1" x14ac:dyDescent="0.45">
      <c r="A1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4.25" x14ac:dyDescent="0.45"/>
  <cols>
    <col min="1" max="1" width="12.59765625" customWidth="1"/>
    <col min="2" max="2" width="18.3984375" customWidth="1"/>
  </cols>
  <sheetData>
    <row r="1" spans="1:2" s="19" customFormat="1" x14ac:dyDescent="0.45">
      <c r="A1" s="1" t="s">
        <v>256</v>
      </c>
    </row>
    <row r="2" spans="1:2" s="19" customFormat="1" x14ac:dyDescent="0.45">
      <c r="A2" s="13" t="s">
        <v>3</v>
      </c>
      <c r="B2" s="13" t="s">
        <v>26</v>
      </c>
    </row>
    <row r="3" spans="1:2" s="19" customFormat="1" x14ac:dyDescent="0.45">
      <c r="A3" s="17">
        <v>2017</v>
      </c>
      <c r="B3" s="19">
        <v>1550</v>
      </c>
    </row>
    <row r="4" spans="1:2" s="19" customFormat="1" x14ac:dyDescent="0.45"/>
    <row r="5" spans="1:2" x14ac:dyDescent="0.45">
      <c r="A5" s="1" t="s">
        <v>255</v>
      </c>
    </row>
    <row r="6" spans="1:2" s="19" customFormat="1" x14ac:dyDescent="0.45">
      <c r="A6" s="13" t="s">
        <v>3</v>
      </c>
      <c r="B6" s="13" t="s">
        <v>26</v>
      </c>
    </row>
    <row r="7" spans="1:2" x14ac:dyDescent="0.45">
      <c r="A7" s="17">
        <v>2018</v>
      </c>
      <c r="B7" s="16">
        <v>1.04</v>
      </c>
    </row>
    <row r="10" spans="1:2" x14ac:dyDescent="0.45">
      <c r="B10" s="18"/>
    </row>
    <row r="11" spans="1:2" x14ac:dyDescent="0.4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14.25" x14ac:dyDescent="0.45"/>
  <cols>
    <col min="1" max="2" width="20.73046875" style="47" customWidth="1"/>
    <col min="3" max="3" width="21" style="47" customWidth="1"/>
    <col min="4" max="8" width="20.73046875" style="47" customWidth="1"/>
  </cols>
  <sheetData>
    <row r="1" spans="1:8" x14ac:dyDescent="0.45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27.75" x14ac:dyDescent="0.45">
      <c r="A2" s="28" t="s">
        <v>84</v>
      </c>
      <c r="B2" s="53" t="s">
        <v>85</v>
      </c>
      <c r="C2" s="55" t="s">
        <v>114</v>
      </c>
      <c r="D2" s="55" t="s">
        <v>115</v>
      </c>
      <c r="E2" s="55" t="s">
        <v>116</v>
      </c>
      <c r="F2" s="57" t="s">
        <v>117</v>
      </c>
      <c r="G2" s="57" t="s">
        <v>118</v>
      </c>
      <c r="H2" s="51" t="s">
        <v>86</v>
      </c>
    </row>
    <row r="3" spans="1:8" x14ac:dyDescent="0.45">
      <c r="A3" s="27" t="s">
        <v>87</v>
      </c>
      <c r="B3" s="54"/>
      <c r="C3" s="56"/>
      <c r="D3" s="56"/>
      <c r="E3" s="56"/>
      <c r="F3" s="58"/>
      <c r="G3" s="58"/>
      <c r="H3" s="52"/>
    </row>
    <row r="4" spans="1:8" x14ac:dyDescent="0.45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7" x14ac:dyDescent="0.4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7" x14ac:dyDescent="0.4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45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7" x14ac:dyDescent="0.4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45">
      <c r="A9" s="39" t="s">
        <v>120</v>
      </c>
      <c r="B9" s="35"/>
      <c r="C9" s="35"/>
      <c r="D9" s="35"/>
      <c r="E9" s="35"/>
      <c r="F9" s="35"/>
      <c r="G9" s="35"/>
      <c r="H9" s="35"/>
    </row>
    <row r="10" spans="1:8" x14ac:dyDescent="0.45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27.75" x14ac:dyDescent="0.45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 x14ac:dyDescent="0.45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0.5" x14ac:dyDescent="0.4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45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45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7" x14ac:dyDescent="0.4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x14ac:dyDescent="0.4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x14ac:dyDescent="0.4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45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45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7" x14ac:dyDescent="0.4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45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45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45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45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45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 x14ac:dyDescent="0.45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45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7" x14ac:dyDescent="0.4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7" x14ac:dyDescent="0.4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45">
      <c r="B32" s="47" t="s">
        <v>136</v>
      </c>
    </row>
    <row r="33" spans="1:4" x14ac:dyDescent="0.45">
      <c r="A33" s="48" t="s">
        <v>122</v>
      </c>
      <c r="B33" s="49">
        <f>D6/AVERAGE(C6,E6)</f>
        <v>1.1589422803525733</v>
      </c>
      <c r="C33" s="49"/>
      <c r="D33" s="49"/>
    </row>
    <row r="34" spans="1:4" x14ac:dyDescent="0.45">
      <c r="A34" s="48" t="s">
        <v>111</v>
      </c>
      <c r="B34" s="49">
        <f>D28/(AVERAGE(C28,E28))</f>
        <v>1.6941176470588235</v>
      </c>
      <c r="C34" s="49"/>
      <c r="D34" s="49"/>
    </row>
    <row r="35" spans="1:4" x14ac:dyDescent="0.45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opLeftCell="A58" workbookViewId="0">
      <selection activeCell="B99" sqref="B99:AI99"/>
    </sheetView>
  </sheetViews>
  <sheetFormatPr defaultRowHeight="14.25" x14ac:dyDescent="0.45"/>
  <cols>
    <col min="1" max="1" width="21.86328125" bestFit="1" customWidth="1"/>
    <col min="2" max="2" width="21.86328125" style="23" customWidth="1"/>
  </cols>
  <sheetData>
    <row r="1" spans="1:37" s="23" customFormat="1" x14ac:dyDescent="0.45">
      <c r="C1" s="23" t="s">
        <v>153</v>
      </c>
    </row>
    <row r="2" spans="1:37" s="23" customFormat="1" x14ac:dyDescent="0.45">
      <c r="A2" s="23" t="s">
        <v>155</v>
      </c>
      <c r="B2" s="23" t="s">
        <v>154</v>
      </c>
      <c r="C2" s="23">
        <v>2016</v>
      </c>
      <c r="D2" s="23">
        <v>2017</v>
      </c>
      <c r="E2" s="23">
        <v>2018</v>
      </c>
      <c r="F2" s="23">
        <v>2019</v>
      </c>
      <c r="G2" s="23">
        <v>2020</v>
      </c>
      <c r="H2" s="23">
        <v>2021</v>
      </c>
      <c r="I2" s="23">
        <v>2022</v>
      </c>
      <c r="J2" s="23">
        <v>2023</v>
      </c>
      <c r="K2" s="23">
        <v>2024</v>
      </c>
      <c r="L2" s="23">
        <v>2025</v>
      </c>
      <c r="M2" s="23">
        <v>2026</v>
      </c>
      <c r="N2" s="23">
        <v>2027</v>
      </c>
      <c r="O2" s="23">
        <v>2028</v>
      </c>
      <c r="P2" s="23">
        <v>2029</v>
      </c>
      <c r="Q2" s="23">
        <v>2030</v>
      </c>
      <c r="R2" s="23">
        <v>2031</v>
      </c>
      <c r="S2" s="23">
        <v>2032</v>
      </c>
      <c r="T2" s="23">
        <v>2033</v>
      </c>
      <c r="U2" s="23">
        <v>2034</v>
      </c>
      <c r="V2" s="23">
        <v>2035</v>
      </c>
      <c r="W2" s="23">
        <v>2036</v>
      </c>
      <c r="X2" s="23">
        <v>2037</v>
      </c>
      <c r="Y2" s="23">
        <v>2038</v>
      </c>
      <c r="Z2" s="23">
        <v>2039</v>
      </c>
      <c r="AA2" s="23">
        <v>2040</v>
      </c>
      <c r="AB2" s="23">
        <v>2041</v>
      </c>
      <c r="AC2" s="23">
        <v>2042</v>
      </c>
      <c r="AD2" s="23">
        <v>2043</v>
      </c>
      <c r="AE2" s="23">
        <v>2044</v>
      </c>
      <c r="AF2" s="23">
        <v>2045</v>
      </c>
      <c r="AG2" s="23">
        <v>2046</v>
      </c>
      <c r="AH2" s="23">
        <v>2047</v>
      </c>
      <c r="AI2" s="23">
        <v>2048</v>
      </c>
      <c r="AJ2" s="23">
        <v>2049</v>
      </c>
      <c r="AK2" s="23">
        <v>2050</v>
      </c>
    </row>
    <row r="3" spans="1:37" x14ac:dyDescent="0.45">
      <c r="A3" t="s">
        <v>15</v>
      </c>
      <c r="B3" s="23" t="s">
        <v>225</v>
      </c>
      <c r="C3" s="23">
        <v>5030</v>
      </c>
      <c r="D3" s="23">
        <v>5015.0480304538205</v>
      </c>
      <c r="E3" s="23">
        <v>5000.0960609076419</v>
      </c>
      <c r="F3" s="23">
        <v>4985.1440913614633</v>
      </c>
      <c r="G3" s="23">
        <v>4970.1921218152838</v>
      </c>
      <c r="H3" s="23">
        <v>4955.2401522691061</v>
      </c>
      <c r="I3" s="23">
        <v>4929.3458055667079</v>
      </c>
      <c r="J3" s="23">
        <v>4912.5561305375977</v>
      </c>
      <c r="K3" s="23">
        <v>4887.1448613873717</v>
      </c>
      <c r="L3" s="23">
        <v>4865.3232137915638</v>
      </c>
      <c r="M3" s="23">
        <v>4836.4425863612987</v>
      </c>
      <c r="N3" s="23">
        <v>4818.0669171711434</v>
      </c>
      <c r="O3" s="23">
        <v>4801.3073607031474</v>
      </c>
      <c r="P3" s="23">
        <v>4779.49338708912</v>
      </c>
      <c r="Q3" s="23">
        <v>4756.3326314131291</v>
      </c>
      <c r="R3" s="23">
        <v>4737.4110858271561</v>
      </c>
      <c r="S3" s="23">
        <v>4715.0175223417682</v>
      </c>
      <c r="T3" s="23">
        <v>4694.2224221808528</v>
      </c>
      <c r="U3" s="23">
        <v>4670.5491931881506</v>
      </c>
      <c r="V3" s="23">
        <v>4648.042983405312</v>
      </c>
      <c r="W3" s="23">
        <v>4629.9376795543194</v>
      </c>
      <c r="X3" s="23">
        <v>4603.6627078131132</v>
      </c>
      <c r="Y3" s="23">
        <v>4581.4721389323058</v>
      </c>
      <c r="Z3" s="23">
        <v>4558.3584488410042</v>
      </c>
      <c r="AA3" s="23">
        <v>4535.6648837718194</v>
      </c>
      <c r="AB3" s="23">
        <v>4515.6201429152416</v>
      </c>
      <c r="AC3" s="23">
        <v>4492.8397088999773</v>
      </c>
      <c r="AD3" s="23">
        <v>4473.5698460311032</v>
      </c>
      <c r="AE3" s="23">
        <v>4451.5309645698635</v>
      </c>
      <c r="AF3" s="23">
        <v>4429.2721555966255</v>
      </c>
      <c r="AG3" s="23">
        <v>4405.6214709956303</v>
      </c>
      <c r="AH3" s="23">
        <v>4384.9649869446366</v>
      </c>
      <c r="AI3" s="23">
        <v>4363.8225066861241</v>
      </c>
      <c r="AJ3" s="23">
        <v>4340.1139802781126</v>
      </c>
      <c r="AK3">
        <v>4280.7759594531208</v>
      </c>
    </row>
    <row r="4" spans="1:37" x14ac:dyDescent="0.45">
      <c r="A4" t="s">
        <v>15</v>
      </c>
      <c r="B4" s="23" t="s">
        <v>226</v>
      </c>
      <c r="C4" s="23">
        <v>5030</v>
      </c>
      <c r="D4" s="23">
        <v>5015.0480304538205</v>
      </c>
      <c r="E4" s="23">
        <v>5000.0960609076419</v>
      </c>
      <c r="F4" s="23">
        <v>4985.1440913614633</v>
      </c>
      <c r="G4" s="23">
        <v>4970.1921218152838</v>
      </c>
      <c r="H4" s="23">
        <v>4955.2401522691061</v>
      </c>
      <c r="I4" s="23">
        <v>4929.3458055667079</v>
      </c>
      <c r="J4" s="23">
        <v>4912.5561305375977</v>
      </c>
      <c r="K4" s="23">
        <v>4887.1448613873717</v>
      </c>
      <c r="L4" s="23">
        <v>4865.3232137915638</v>
      </c>
      <c r="M4" s="23">
        <v>4836.4425863612987</v>
      </c>
      <c r="N4" s="23">
        <v>4818.0669171711434</v>
      </c>
      <c r="O4" s="23">
        <v>4801.3073607031474</v>
      </c>
      <c r="P4" s="23">
        <v>4779.49338708912</v>
      </c>
      <c r="Q4" s="23">
        <v>4756.3326314131291</v>
      </c>
      <c r="R4" s="23">
        <v>4737.4110858271561</v>
      </c>
      <c r="S4" s="23">
        <v>4715.0175223417682</v>
      </c>
      <c r="T4" s="23">
        <v>4694.2224221808528</v>
      </c>
      <c r="U4" s="23">
        <v>4670.5491931881506</v>
      </c>
      <c r="V4" s="23">
        <v>4648.042983405312</v>
      </c>
      <c r="W4" s="23">
        <v>4629.9376795543194</v>
      </c>
      <c r="X4" s="23">
        <v>4603.6627078131132</v>
      </c>
      <c r="Y4" s="23">
        <v>4581.4721389323058</v>
      </c>
      <c r="Z4" s="23">
        <v>4558.3584488410042</v>
      </c>
      <c r="AA4" s="23">
        <v>4535.6648837718194</v>
      </c>
      <c r="AB4" s="23">
        <v>4515.6201429152416</v>
      </c>
      <c r="AC4" s="23">
        <v>4492.8397088999773</v>
      </c>
      <c r="AD4" s="23">
        <v>4473.5698460311032</v>
      </c>
      <c r="AE4" s="23">
        <v>4451.5309645698635</v>
      </c>
      <c r="AF4" s="23">
        <v>4429.2721555966255</v>
      </c>
      <c r="AG4" s="23">
        <v>4405.6214709956303</v>
      </c>
      <c r="AH4" s="23">
        <v>4384.9649869446366</v>
      </c>
      <c r="AI4" s="23">
        <v>4363.8225066861241</v>
      </c>
      <c r="AJ4" s="23">
        <v>4340.1139802781126</v>
      </c>
      <c r="AK4">
        <v>4280.7759594531208</v>
      </c>
    </row>
    <row r="5" spans="1:37" x14ac:dyDescent="0.45">
      <c r="A5" t="s">
        <v>15</v>
      </c>
      <c r="B5" s="23" t="s">
        <v>227</v>
      </c>
      <c r="C5" s="23">
        <v>5030</v>
      </c>
      <c r="D5" s="23">
        <v>5015.0480304538205</v>
      </c>
      <c r="E5" s="23">
        <v>5000.0960609076419</v>
      </c>
      <c r="F5" s="23">
        <v>4985.1440913614633</v>
      </c>
      <c r="G5" s="23">
        <v>4970.1921218152838</v>
      </c>
      <c r="H5" s="23">
        <v>4955.2401522691061</v>
      </c>
      <c r="I5" s="23">
        <v>4929.3458055667079</v>
      </c>
      <c r="J5" s="23">
        <v>4912.5561305375977</v>
      </c>
      <c r="K5" s="23">
        <v>4887.1448613873717</v>
      </c>
      <c r="L5" s="23">
        <v>4865.3232137915638</v>
      </c>
      <c r="M5" s="23">
        <v>4836.4425863612987</v>
      </c>
      <c r="N5" s="23">
        <v>4818.0669171711434</v>
      </c>
      <c r="O5" s="23">
        <v>4801.3073607031474</v>
      </c>
      <c r="P5" s="23">
        <v>4779.49338708912</v>
      </c>
      <c r="Q5" s="23">
        <v>4756.3326314131291</v>
      </c>
      <c r="R5" s="23">
        <v>4737.4110858271561</v>
      </c>
      <c r="S5" s="23">
        <v>4715.0175223417682</v>
      </c>
      <c r="T5" s="23">
        <v>4694.2224221808528</v>
      </c>
      <c r="U5" s="23">
        <v>4670.5491931881506</v>
      </c>
      <c r="V5" s="23">
        <v>4648.042983405312</v>
      </c>
      <c r="W5" s="23">
        <v>4629.9376795543194</v>
      </c>
      <c r="X5" s="23">
        <v>4603.6627078131132</v>
      </c>
      <c r="Y5" s="23">
        <v>4581.4721389323058</v>
      </c>
      <c r="Z5" s="23">
        <v>4558.3584488410042</v>
      </c>
      <c r="AA5" s="23">
        <v>4535.6648837718194</v>
      </c>
      <c r="AB5" s="23">
        <v>4515.6201429152416</v>
      </c>
      <c r="AC5" s="23">
        <v>4492.8397088999773</v>
      </c>
      <c r="AD5" s="23">
        <v>4473.5698460311032</v>
      </c>
      <c r="AE5" s="23">
        <v>4451.5309645698635</v>
      </c>
      <c r="AF5" s="23">
        <v>4429.2721555966255</v>
      </c>
      <c r="AG5" s="23">
        <v>4405.6214709956303</v>
      </c>
      <c r="AH5" s="23">
        <v>4384.9649869446366</v>
      </c>
      <c r="AI5" s="23">
        <v>4363.8225066861241</v>
      </c>
      <c r="AJ5" s="23">
        <v>4340.1139802781126</v>
      </c>
      <c r="AK5">
        <v>4280.7759594531208</v>
      </c>
    </row>
    <row r="6" spans="1:37" x14ac:dyDescent="0.45">
      <c r="A6" t="s">
        <v>33</v>
      </c>
      <c r="B6" s="23" t="s">
        <v>228</v>
      </c>
      <c r="C6" s="23">
        <v>1031.5</v>
      </c>
      <c r="D6" s="23">
        <v>1030.0193555254705</v>
      </c>
      <c r="E6" s="23">
        <v>1028.5387110509409</v>
      </c>
      <c r="F6" s="23">
        <v>1027.0580665764112</v>
      </c>
      <c r="G6" s="23">
        <v>1025.5774221018817</v>
      </c>
      <c r="H6" s="23">
        <v>1022.2096490830713</v>
      </c>
      <c r="I6" s="23">
        <v>1018.0241535644207</v>
      </c>
      <c r="J6" s="23">
        <v>1014.8751288042322</v>
      </c>
      <c r="K6" s="23">
        <v>1009.1373831205126</v>
      </c>
      <c r="L6" s="23">
        <v>1002.3424837891592</v>
      </c>
      <c r="M6" s="23">
        <v>994.51636855058791</v>
      </c>
      <c r="N6" s="23">
        <v>990.76959783395318</v>
      </c>
      <c r="O6" s="23">
        <v>986.73743795638654</v>
      </c>
      <c r="P6" s="23">
        <v>983.11783910904876</v>
      </c>
      <c r="Q6" s="23">
        <v>979.24504086596392</v>
      </c>
      <c r="R6" s="23">
        <v>976.18186464442738</v>
      </c>
      <c r="S6" s="23">
        <v>972.238182800343</v>
      </c>
      <c r="T6" s="23">
        <v>968.5899036504959</v>
      </c>
      <c r="U6" s="23">
        <v>965.06726809616964</v>
      </c>
      <c r="V6" s="23">
        <v>961.91934415235914</v>
      </c>
      <c r="W6" s="23">
        <v>959.64501916930919</v>
      </c>
      <c r="X6" s="23">
        <v>955.76016536520729</v>
      </c>
      <c r="Y6" s="23">
        <v>952.36758593344189</v>
      </c>
      <c r="Z6" s="23">
        <v>948.84493898782648</v>
      </c>
      <c r="AA6" s="23">
        <v>945.35387396110127</v>
      </c>
      <c r="AB6" s="23">
        <v>942.47941155557089</v>
      </c>
      <c r="AC6" s="23">
        <v>939.14938429171923</v>
      </c>
      <c r="AD6" s="23">
        <v>936.41086245542863</v>
      </c>
      <c r="AE6" s="23">
        <v>932.74886183461786</v>
      </c>
      <c r="AF6" s="23">
        <v>929.35066910183309</v>
      </c>
      <c r="AG6" s="23">
        <v>925.29475062478127</v>
      </c>
      <c r="AH6" s="23">
        <v>921.80891967053765</v>
      </c>
      <c r="AI6" s="23">
        <v>919.41892787320137</v>
      </c>
      <c r="AJ6" s="23">
        <v>916.91623172082086</v>
      </c>
      <c r="AK6">
        <v>906.86386484056482</v>
      </c>
    </row>
    <row r="7" spans="1:37" x14ac:dyDescent="0.45">
      <c r="A7" s="23" t="s">
        <v>33</v>
      </c>
      <c r="B7" s="23" t="s">
        <v>229</v>
      </c>
      <c r="C7" s="23">
        <v>1031.5</v>
      </c>
      <c r="D7" s="23">
        <v>1030.0193555254705</v>
      </c>
      <c r="E7" s="23">
        <v>1028.5387110509409</v>
      </c>
      <c r="F7" s="23">
        <v>1027.0580665764112</v>
      </c>
      <c r="G7" s="23">
        <v>1025.5774221018817</v>
      </c>
      <c r="H7" s="23">
        <v>1022.2096490830713</v>
      </c>
      <c r="I7" s="23">
        <v>1018.0241535644207</v>
      </c>
      <c r="J7" s="23">
        <v>1014.8751288042322</v>
      </c>
      <c r="K7" s="23">
        <v>1009.1373831205126</v>
      </c>
      <c r="L7" s="23">
        <v>1002.3424837891592</v>
      </c>
      <c r="M7" s="23">
        <v>994.51636855058791</v>
      </c>
      <c r="N7" s="23">
        <v>990.76959783395318</v>
      </c>
      <c r="O7" s="23">
        <v>986.73743795638654</v>
      </c>
      <c r="P7" s="23">
        <v>983.11783910904876</v>
      </c>
      <c r="Q7" s="23">
        <v>979.24504086596392</v>
      </c>
      <c r="R7" s="23">
        <v>976.18186464442738</v>
      </c>
      <c r="S7" s="23">
        <v>972.238182800343</v>
      </c>
      <c r="T7" s="23">
        <v>968.5899036504959</v>
      </c>
      <c r="U7" s="23">
        <v>965.06726809616964</v>
      </c>
      <c r="V7" s="23">
        <v>961.91934415235914</v>
      </c>
      <c r="W7" s="23">
        <v>959.64501916930919</v>
      </c>
      <c r="X7" s="23">
        <v>955.76016536520729</v>
      </c>
      <c r="Y7" s="23">
        <v>952.36758593344189</v>
      </c>
      <c r="Z7" s="23">
        <v>948.84493898782648</v>
      </c>
      <c r="AA7" s="23">
        <v>945.35387396110127</v>
      </c>
      <c r="AB7" s="23">
        <v>942.47941155557089</v>
      </c>
      <c r="AC7" s="23">
        <v>939.14938429171923</v>
      </c>
      <c r="AD7" s="23">
        <v>936.41086245542863</v>
      </c>
      <c r="AE7" s="23">
        <v>932.74886183461786</v>
      </c>
      <c r="AF7" s="23">
        <v>929.35066910183309</v>
      </c>
      <c r="AG7" s="23">
        <v>925.29475062478127</v>
      </c>
      <c r="AH7" s="23">
        <v>921.80891967053765</v>
      </c>
      <c r="AI7" s="23">
        <v>919.41892787320137</v>
      </c>
      <c r="AJ7" s="23">
        <v>916.91623172082086</v>
      </c>
      <c r="AK7">
        <v>906.86386484056482</v>
      </c>
    </row>
    <row r="8" spans="1:37" x14ac:dyDescent="0.45">
      <c r="A8" s="23" t="s">
        <v>33</v>
      </c>
      <c r="B8" s="23" t="s">
        <v>230</v>
      </c>
      <c r="C8" s="23">
        <v>1031.5</v>
      </c>
      <c r="D8" s="23">
        <v>1030.0193555254705</v>
      </c>
      <c r="E8" s="23">
        <v>1028.5387110509409</v>
      </c>
      <c r="F8" s="23">
        <v>1027.0580665764112</v>
      </c>
      <c r="G8" s="23">
        <v>1025.5774221018817</v>
      </c>
      <c r="H8" s="23">
        <v>1022.2096490830713</v>
      </c>
      <c r="I8" s="23">
        <v>1018.0241535644207</v>
      </c>
      <c r="J8" s="23">
        <v>1014.8751288042322</v>
      </c>
      <c r="K8" s="23">
        <v>1009.1373831205126</v>
      </c>
      <c r="L8" s="23">
        <v>1002.3424837891592</v>
      </c>
      <c r="M8" s="23">
        <v>994.51636855058791</v>
      </c>
      <c r="N8" s="23">
        <v>990.76959783395318</v>
      </c>
      <c r="O8" s="23">
        <v>986.73743795638654</v>
      </c>
      <c r="P8" s="23">
        <v>983.11783910904876</v>
      </c>
      <c r="Q8" s="23">
        <v>979.24504086596392</v>
      </c>
      <c r="R8" s="23">
        <v>976.18186464442738</v>
      </c>
      <c r="S8" s="23">
        <v>972.238182800343</v>
      </c>
      <c r="T8" s="23">
        <v>968.5899036504959</v>
      </c>
      <c r="U8" s="23">
        <v>965.06726809616964</v>
      </c>
      <c r="V8" s="23">
        <v>961.91934415235914</v>
      </c>
      <c r="W8" s="23">
        <v>959.64501916930919</v>
      </c>
      <c r="X8" s="23">
        <v>955.76016536520729</v>
      </c>
      <c r="Y8" s="23">
        <v>952.36758593344189</v>
      </c>
      <c r="Z8" s="23">
        <v>948.84493898782648</v>
      </c>
      <c r="AA8" s="23">
        <v>945.35387396110127</v>
      </c>
      <c r="AB8" s="23">
        <v>942.47941155557089</v>
      </c>
      <c r="AC8" s="23">
        <v>939.14938429171923</v>
      </c>
      <c r="AD8" s="23">
        <v>936.41086245542863</v>
      </c>
      <c r="AE8" s="23">
        <v>932.74886183461786</v>
      </c>
      <c r="AF8" s="23">
        <v>929.35066910183309</v>
      </c>
      <c r="AG8" s="23">
        <v>925.29475062478127</v>
      </c>
      <c r="AH8" s="23">
        <v>921.80891967053765</v>
      </c>
      <c r="AI8" s="23">
        <v>919.41892787320137</v>
      </c>
      <c r="AJ8" s="23">
        <v>916.91623172082086</v>
      </c>
      <c r="AK8">
        <v>906.86386484056482</v>
      </c>
    </row>
    <row r="9" spans="1:37" x14ac:dyDescent="0.45">
      <c r="A9" t="s">
        <v>17</v>
      </c>
      <c r="B9" s="23" t="s">
        <v>156</v>
      </c>
      <c r="C9" s="23">
        <v>6152.1336237989308</v>
      </c>
      <c r="D9" s="23">
        <v>5967.5696150849617</v>
      </c>
      <c r="E9" s="23">
        <v>5875.2876107279781</v>
      </c>
      <c r="F9" s="23">
        <v>5783.0056063709944</v>
      </c>
      <c r="G9" s="23">
        <v>5690.7236020140108</v>
      </c>
      <c r="H9" s="23">
        <v>5598.4415976570263</v>
      </c>
      <c r="I9" s="23">
        <v>5506.1595933000435</v>
      </c>
      <c r="J9" s="23">
        <v>5413.877588943059</v>
      </c>
      <c r="K9" s="23">
        <v>5321.5955845860744</v>
      </c>
      <c r="L9" s="23">
        <v>5229.3135802290899</v>
      </c>
      <c r="M9" s="23">
        <v>5137.0315758721072</v>
      </c>
      <c r="N9" s="23">
        <v>5044.7495715151226</v>
      </c>
      <c r="O9" s="23">
        <v>4952.467567158139</v>
      </c>
      <c r="P9" s="23">
        <v>4860.1855628011544</v>
      </c>
      <c r="Q9" s="23">
        <v>4767.9035584441708</v>
      </c>
      <c r="R9" s="23">
        <v>4675.6215540871872</v>
      </c>
      <c r="S9" s="23">
        <v>4583.3395497302026</v>
      </c>
      <c r="T9" s="23">
        <v>4491.0575453732199</v>
      </c>
      <c r="U9" s="23">
        <v>4398.7755410162363</v>
      </c>
      <c r="V9" s="23">
        <v>4306.4935366592508</v>
      </c>
      <c r="W9" s="23">
        <v>4284.7559978551608</v>
      </c>
      <c r="X9" s="23">
        <v>4263.0184590510726</v>
      </c>
      <c r="Y9" s="23">
        <v>4241.2809202469834</v>
      </c>
      <c r="Z9" s="23">
        <v>4219.5433814428934</v>
      </c>
      <c r="AA9" s="23">
        <v>4197.8058426388043</v>
      </c>
      <c r="AB9" s="23">
        <v>4176.0683038347142</v>
      </c>
      <c r="AC9" s="23">
        <v>4154.3307650306251</v>
      </c>
      <c r="AD9" s="23">
        <v>4132.5932262265351</v>
      </c>
      <c r="AE9" s="23">
        <v>4110.855687422446</v>
      </c>
      <c r="AF9" s="23">
        <v>4089.1181486183559</v>
      </c>
      <c r="AG9" s="23">
        <v>4067.3806098142668</v>
      </c>
      <c r="AH9" s="23">
        <v>4045.6430710101768</v>
      </c>
      <c r="AI9" s="23">
        <v>4023.9055322060872</v>
      </c>
      <c r="AJ9" s="23">
        <v>4002.167993401998</v>
      </c>
      <c r="AK9">
        <v>3980.430454597908</v>
      </c>
    </row>
    <row r="10" spans="1:37" x14ac:dyDescent="0.45">
      <c r="A10" s="23" t="s">
        <v>17</v>
      </c>
      <c r="B10" s="23" t="s">
        <v>157</v>
      </c>
      <c r="C10" s="23">
        <v>6152.1336237989308</v>
      </c>
      <c r="D10" s="23">
        <v>6152.1336237989308</v>
      </c>
      <c r="E10" s="23">
        <v>6152.1336237989308</v>
      </c>
      <c r="F10" s="23">
        <v>6152.1336237989308</v>
      </c>
      <c r="G10" s="23">
        <v>6152.1336237989308</v>
      </c>
      <c r="H10" s="23">
        <v>6152.1336237989308</v>
      </c>
      <c r="I10" s="23">
        <v>6152.1336237989308</v>
      </c>
      <c r="J10" s="23">
        <v>6152.1336237989308</v>
      </c>
      <c r="K10" s="23">
        <v>6152.1336237989308</v>
      </c>
      <c r="L10" s="23">
        <v>6152.1336237989308</v>
      </c>
      <c r="M10" s="23">
        <v>6152.1336237989308</v>
      </c>
      <c r="N10" s="23">
        <v>6152.1336237989308</v>
      </c>
      <c r="O10" s="23">
        <v>6152.1336237989308</v>
      </c>
      <c r="P10" s="23">
        <v>6152.1336237989308</v>
      </c>
      <c r="Q10" s="23">
        <v>6152.1336237989308</v>
      </c>
      <c r="R10" s="23">
        <v>6152.1336237989308</v>
      </c>
      <c r="S10" s="23">
        <v>6152.1336237989308</v>
      </c>
      <c r="T10" s="23">
        <v>6152.1336237989308</v>
      </c>
      <c r="U10" s="23">
        <v>6152.1336237989308</v>
      </c>
      <c r="V10" s="23">
        <v>6152.1336237989308</v>
      </c>
      <c r="W10" s="23">
        <v>6152.1336237989308</v>
      </c>
      <c r="X10" s="23">
        <v>6152.1336237989308</v>
      </c>
      <c r="Y10" s="23">
        <v>6152.1336237989308</v>
      </c>
      <c r="Z10" s="23">
        <v>6152.1336237989308</v>
      </c>
      <c r="AA10" s="23">
        <v>6152.1336237989308</v>
      </c>
      <c r="AB10" s="23">
        <v>6152.1336237989308</v>
      </c>
      <c r="AC10" s="23">
        <v>6152.1336237989308</v>
      </c>
      <c r="AD10" s="23">
        <v>6152.1336237989308</v>
      </c>
      <c r="AE10" s="23">
        <v>6152.1336237989308</v>
      </c>
      <c r="AF10" s="23">
        <v>6152.1336237989308</v>
      </c>
      <c r="AG10" s="23">
        <v>6152.1336237989308</v>
      </c>
      <c r="AH10" s="23">
        <v>6152.1336237989308</v>
      </c>
      <c r="AI10" s="23">
        <v>6152.1336237989308</v>
      </c>
      <c r="AJ10" s="23">
        <v>6152.1336237989308</v>
      </c>
      <c r="AK10">
        <v>6152.1336237989308</v>
      </c>
    </row>
    <row r="11" spans="1:37" x14ac:dyDescent="0.45">
      <c r="A11" s="23" t="s">
        <v>17</v>
      </c>
      <c r="B11" s="23" t="s">
        <v>231</v>
      </c>
      <c r="C11" s="23">
        <v>6152.1336237989308</v>
      </c>
      <c r="D11" s="23">
        <v>6152.1336237989308</v>
      </c>
      <c r="E11" s="23">
        <v>6152.1336237989308</v>
      </c>
      <c r="F11" s="23">
        <v>6152.1336237989308</v>
      </c>
      <c r="G11" s="23">
        <v>6152.1336237989308</v>
      </c>
      <c r="H11" s="23">
        <v>6152.1336237989308</v>
      </c>
      <c r="I11" s="23">
        <v>6152.1336237989308</v>
      </c>
      <c r="J11" s="23">
        <v>6152.1336237989308</v>
      </c>
      <c r="K11" s="23">
        <v>6152.1336237989308</v>
      </c>
      <c r="L11" s="23">
        <v>6152.1336237989308</v>
      </c>
      <c r="M11" s="23">
        <v>6152.1336237989308</v>
      </c>
      <c r="N11" s="23">
        <v>6152.1336237989308</v>
      </c>
      <c r="O11" s="23">
        <v>6152.1336237989308</v>
      </c>
      <c r="P11" s="23">
        <v>6152.1336237989308</v>
      </c>
      <c r="Q11" s="23">
        <v>6152.1336237989308</v>
      </c>
      <c r="R11" s="23">
        <v>6152.1336237989308</v>
      </c>
      <c r="S11" s="23">
        <v>6152.1336237989308</v>
      </c>
      <c r="T11" s="23">
        <v>6152.1336237989308</v>
      </c>
      <c r="U11" s="23">
        <v>6152.1336237989308</v>
      </c>
      <c r="V11" s="23">
        <v>6152.1336237989308</v>
      </c>
      <c r="W11" s="23">
        <v>6152.1336237989308</v>
      </c>
      <c r="X11" s="23">
        <v>6152.1336237989308</v>
      </c>
      <c r="Y11" s="23">
        <v>6152.1336237989308</v>
      </c>
      <c r="Z11" s="23">
        <v>6152.1336237989308</v>
      </c>
      <c r="AA11" s="23">
        <v>6152.1336237989308</v>
      </c>
      <c r="AB11" s="23">
        <v>6152.1336237989308</v>
      </c>
      <c r="AC11" s="23">
        <v>6152.1336237989308</v>
      </c>
      <c r="AD11" s="23">
        <v>6152.1336237989308</v>
      </c>
      <c r="AE11" s="23">
        <v>6152.1336237989308</v>
      </c>
      <c r="AF11" s="23">
        <v>6152.1336237989308</v>
      </c>
      <c r="AG11" s="23">
        <v>6152.1336237989308</v>
      </c>
      <c r="AH11" s="23">
        <v>6152.1336237989308</v>
      </c>
      <c r="AI11" s="23">
        <v>6152.1336237989308</v>
      </c>
      <c r="AJ11" s="23">
        <v>6152.1336237989308</v>
      </c>
      <c r="AK11">
        <v>6152.1336237989308</v>
      </c>
    </row>
    <row r="12" spans="1:37" x14ac:dyDescent="0.45">
      <c r="A12" s="23" t="s">
        <v>17</v>
      </c>
      <c r="B12" s="23" t="s">
        <v>158</v>
      </c>
      <c r="C12" s="23">
        <v>5599.6197599484049</v>
      </c>
      <c r="D12" s="23">
        <v>5431.6311671499516</v>
      </c>
      <c r="E12" s="23">
        <v>5347.6368707507263</v>
      </c>
      <c r="F12" s="23">
        <v>5263.6425743514992</v>
      </c>
      <c r="G12" s="23">
        <v>5179.6482779522757</v>
      </c>
      <c r="H12" s="23">
        <v>5095.6539815530477</v>
      </c>
      <c r="I12" s="23">
        <v>5011.6596851538225</v>
      </c>
      <c r="J12" s="23">
        <v>4927.6653887545963</v>
      </c>
      <c r="K12" s="23">
        <v>4843.6710923553701</v>
      </c>
      <c r="L12" s="23">
        <v>4759.676795956143</v>
      </c>
      <c r="M12" s="23">
        <v>4675.6824995569177</v>
      </c>
      <c r="N12" s="23">
        <v>4591.6882031576915</v>
      </c>
      <c r="O12" s="23">
        <v>4507.6939067584644</v>
      </c>
      <c r="P12" s="23">
        <v>4423.6996103592392</v>
      </c>
      <c r="Q12" s="23">
        <v>4339.7053139600121</v>
      </c>
      <c r="R12" s="23">
        <v>4255.7110175607868</v>
      </c>
      <c r="S12" s="23">
        <v>4171.7167211615606</v>
      </c>
      <c r="T12" s="23">
        <v>4087.7224247623349</v>
      </c>
      <c r="U12" s="23">
        <v>4003.7281283631091</v>
      </c>
      <c r="V12" s="23">
        <v>3919.7338319638825</v>
      </c>
      <c r="W12" s="23">
        <v>3899.9485088120655</v>
      </c>
      <c r="X12" s="23">
        <v>3880.1631856602471</v>
      </c>
      <c r="Y12" s="23">
        <v>3860.3778625084306</v>
      </c>
      <c r="Z12" s="23">
        <v>3840.5925393566117</v>
      </c>
      <c r="AA12" s="23">
        <v>3820.8072162047947</v>
      </c>
      <c r="AB12" s="23">
        <v>3801.0218930529763</v>
      </c>
      <c r="AC12" s="23">
        <v>3781.2365699011593</v>
      </c>
      <c r="AD12" s="23">
        <v>3761.4512467493405</v>
      </c>
      <c r="AE12" s="23">
        <v>3741.6659235975239</v>
      </c>
      <c r="AF12" s="23">
        <v>3721.8806004457065</v>
      </c>
      <c r="AG12" s="23">
        <v>3702.0952772938881</v>
      </c>
      <c r="AH12" s="23">
        <v>3682.3099541420711</v>
      </c>
      <c r="AI12" s="23">
        <v>3662.5246309902527</v>
      </c>
      <c r="AJ12" s="23">
        <v>3642.7393078384362</v>
      </c>
      <c r="AK12">
        <v>3622.9539846866173</v>
      </c>
    </row>
    <row r="13" spans="1:37" x14ac:dyDescent="0.45">
      <c r="A13" s="23" t="s">
        <v>17</v>
      </c>
      <c r="B13" s="23" t="s">
        <v>159</v>
      </c>
      <c r="C13" s="23">
        <v>5599.6197599484049</v>
      </c>
      <c r="D13" s="23">
        <v>5599.6197599484049</v>
      </c>
      <c r="E13" s="23">
        <v>5599.6197599484049</v>
      </c>
      <c r="F13" s="23">
        <v>5599.6197599484049</v>
      </c>
      <c r="G13" s="23">
        <v>5599.6197599484049</v>
      </c>
      <c r="H13" s="23">
        <v>5599.6197599484049</v>
      </c>
      <c r="I13" s="23">
        <v>5599.6197599484049</v>
      </c>
      <c r="J13" s="23">
        <v>5599.6197599484049</v>
      </c>
      <c r="K13" s="23">
        <v>5599.6197599484049</v>
      </c>
      <c r="L13" s="23">
        <v>5599.6197599484049</v>
      </c>
      <c r="M13" s="23">
        <v>5599.6197599484049</v>
      </c>
      <c r="N13" s="23">
        <v>5599.6197599484049</v>
      </c>
      <c r="O13" s="23">
        <v>5599.6197599484049</v>
      </c>
      <c r="P13" s="23">
        <v>5599.6197599484049</v>
      </c>
      <c r="Q13" s="23">
        <v>5599.6197599484049</v>
      </c>
      <c r="R13" s="23">
        <v>5599.6197599484049</v>
      </c>
      <c r="S13" s="23">
        <v>5599.6197599484049</v>
      </c>
      <c r="T13" s="23">
        <v>5599.6197599484049</v>
      </c>
      <c r="U13" s="23">
        <v>5599.6197599484049</v>
      </c>
      <c r="V13" s="23">
        <v>5599.6197599484049</v>
      </c>
      <c r="W13" s="23">
        <v>5599.6197599484049</v>
      </c>
      <c r="X13" s="23">
        <v>5599.6197599484049</v>
      </c>
      <c r="Y13" s="23">
        <v>5599.6197599484049</v>
      </c>
      <c r="Z13" s="23">
        <v>5599.6197599484049</v>
      </c>
      <c r="AA13" s="23">
        <v>5599.6197599484049</v>
      </c>
      <c r="AB13" s="23">
        <v>5599.6197599484049</v>
      </c>
      <c r="AC13" s="23">
        <v>5599.6197599484049</v>
      </c>
      <c r="AD13" s="23">
        <v>5599.6197599484049</v>
      </c>
      <c r="AE13" s="23">
        <v>5599.6197599484049</v>
      </c>
      <c r="AF13" s="23">
        <v>5599.6197599484049</v>
      </c>
      <c r="AG13" s="23">
        <v>5599.6197599484049</v>
      </c>
      <c r="AH13" s="23">
        <v>5599.6197599484049</v>
      </c>
      <c r="AI13" s="23">
        <v>5599.6197599484049</v>
      </c>
      <c r="AJ13" s="23">
        <v>5599.6197599484049</v>
      </c>
      <c r="AK13">
        <v>5599.6197599484049</v>
      </c>
    </row>
    <row r="14" spans="1:37" x14ac:dyDescent="0.45">
      <c r="A14" s="23" t="s">
        <v>17</v>
      </c>
      <c r="B14" s="23" t="s">
        <v>232</v>
      </c>
      <c r="C14" s="23">
        <v>5599.6197599484049</v>
      </c>
      <c r="D14" s="23">
        <v>5599.6197599484049</v>
      </c>
      <c r="E14" s="23">
        <v>5599.6197599484049</v>
      </c>
      <c r="F14" s="23">
        <v>5599.6197599484049</v>
      </c>
      <c r="G14" s="23">
        <v>5599.6197599484049</v>
      </c>
      <c r="H14" s="23">
        <v>5599.6197599484049</v>
      </c>
      <c r="I14" s="23">
        <v>5599.6197599484049</v>
      </c>
      <c r="J14" s="23">
        <v>5599.6197599484049</v>
      </c>
      <c r="K14" s="23">
        <v>5599.6197599484049</v>
      </c>
      <c r="L14" s="23">
        <v>5599.6197599484049</v>
      </c>
      <c r="M14" s="23">
        <v>5599.6197599484049</v>
      </c>
      <c r="N14" s="23">
        <v>5599.6197599484049</v>
      </c>
      <c r="O14" s="23">
        <v>5599.6197599484049</v>
      </c>
      <c r="P14" s="23">
        <v>5599.6197599484049</v>
      </c>
      <c r="Q14" s="23">
        <v>5599.6197599484049</v>
      </c>
      <c r="R14" s="23">
        <v>5599.6197599484049</v>
      </c>
      <c r="S14" s="23">
        <v>5599.6197599484049</v>
      </c>
      <c r="T14" s="23">
        <v>5599.6197599484049</v>
      </c>
      <c r="U14" s="23">
        <v>5599.6197599484049</v>
      </c>
      <c r="V14" s="23">
        <v>5599.6197599484049</v>
      </c>
      <c r="W14" s="23">
        <v>5599.6197599484049</v>
      </c>
      <c r="X14" s="23">
        <v>5599.6197599484049</v>
      </c>
      <c r="Y14" s="23">
        <v>5599.6197599484049</v>
      </c>
      <c r="Z14" s="23">
        <v>5599.6197599484049</v>
      </c>
      <c r="AA14" s="23">
        <v>5599.6197599484049</v>
      </c>
      <c r="AB14" s="23">
        <v>5599.6197599484049</v>
      </c>
      <c r="AC14" s="23">
        <v>5599.6197599484049</v>
      </c>
      <c r="AD14" s="23">
        <v>5599.6197599484049</v>
      </c>
      <c r="AE14" s="23">
        <v>5599.6197599484049</v>
      </c>
      <c r="AF14" s="23">
        <v>5599.6197599484049</v>
      </c>
      <c r="AG14" s="23">
        <v>5599.6197599484049</v>
      </c>
      <c r="AH14" s="23">
        <v>5599.6197599484049</v>
      </c>
      <c r="AI14" s="23">
        <v>5599.6197599484049</v>
      </c>
      <c r="AJ14" s="23">
        <v>5599.6197599484049</v>
      </c>
      <c r="AK14">
        <v>5599.6197599484049</v>
      </c>
    </row>
    <row r="15" spans="1:37" x14ac:dyDescent="0.45">
      <c r="A15" s="23" t="s">
        <v>17</v>
      </c>
      <c r="B15" s="23" t="s">
        <v>160</v>
      </c>
      <c r="C15" s="23">
        <v>4120.2167510728013</v>
      </c>
      <c r="D15" s="23">
        <v>4017.2113322959813</v>
      </c>
      <c r="E15" s="23">
        <v>3965.7086229075717</v>
      </c>
      <c r="F15" s="23">
        <v>3914.2059135191616</v>
      </c>
      <c r="G15" s="23">
        <v>3862.7032041307521</v>
      </c>
      <c r="H15" s="23">
        <v>3811.200494742342</v>
      </c>
      <c r="I15" s="23">
        <v>3759.697785353932</v>
      </c>
      <c r="J15" s="23">
        <v>3708.1950759655219</v>
      </c>
      <c r="K15" s="23">
        <v>3656.6923665771114</v>
      </c>
      <c r="L15" s="23">
        <v>3605.1896571887019</v>
      </c>
      <c r="M15" s="23">
        <v>3553.6869478002918</v>
      </c>
      <c r="N15" s="23">
        <v>3502.1842384118818</v>
      </c>
      <c r="O15" s="23">
        <v>3450.6815290234717</v>
      </c>
      <c r="P15" s="23">
        <v>3399.1788196350612</v>
      </c>
      <c r="Q15" s="23">
        <v>3347.6761102466512</v>
      </c>
      <c r="R15" s="23">
        <v>3296.1734008582416</v>
      </c>
      <c r="S15" s="23">
        <v>3244.6706914698311</v>
      </c>
      <c r="T15" s="23">
        <v>3193.167982081422</v>
      </c>
      <c r="U15" s="23">
        <v>3141.6652726930115</v>
      </c>
      <c r="V15" s="23">
        <v>3090.1625633046015</v>
      </c>
      <c r="W15" s="23">
        <v>3069.0121173157613</v>
      </c>
      <c r="X15" s="23">
        <v>3047.8616713269207</v>
      </c>
      <c r="Y15" s="23">
        <v>3026.7112253380801</v>
      </c>
      <c r="Z15" s="23">
        <v>3005.56077934924</v>
      </c>
      <c r="AA15" s="23">
        <v>2984.4103333603994</v>
      </c>
      <c r="AB15" s="23">
        <v>2963.2598873715597</v>
      </c>
      <c r="AC15" s="23">
        <v>2942.1094413827186</v>
      </c>
      <c r="AD15" s="23">
        <v>2920.958995393878</v>
      </c>
      <c r="AE15" s="23">
        <v>2899.8085494050379</v>
      </c>
      <c r="AF15" s="23">
        <v>2878.6581034161973</v>
      </c>
      <c r="AG15" s="23">
        <v>2857.5076574273576</v>
      </c>
      <c r="AH15" s="23">
        <v>2836.3572114385165</v>
      </c>
      <c r="AI15" s="23">
        <v>2815.2067654496764</v>
      </c>
      <c r="AJ15" s="23">
        <v>2794.0563194608358</v>
      </c>
      <c r="AK15">
        <v>2772.9058734719956</v>
      </c>
    </row>
    <row r="16" spans="1:37" x14ac:dyDescent="0.45">
      <c r="A16" s="23" t="s">
        <v>17</v>
      </c>
      <c r="B16" s="23" t="s">
        <v>161</v>
      </c>
      <c r="C16" s="23">
        <v>4120.2167510728013</v>
      </c>
      <c r="D16" s="23">
        <v>4120.2167510728013</v>
      </c>
      <c r="E16" s="23">
        <v>4120.2167510728013</v>
      </c>
      <c r="F16" s="23">
        <v>4120.2167510728013</v>
      </c>
      <c r="G16" s="23">
        <v>4120.2167510728013</v>
      </c>
      <c r="H16" s="23">
        <v>4120.2167510728013</v>
      </c>
      <c r="I16" s="23">
        <v>4120.2167510728013</v>
      </c>
      <c r="J16" s="23">
        <v>4120.2167510728013</v>
      </c>
      <c r="K16" s="23">
        <v>4120.2167510728013</v>
      </c>
      <c r="L16" s="23">
        <v>4120.2167510728013</v>
      </c>
      <c r="M16" s="23">
        <v>4120.2167510728013</v>
      </c>
      <c r="N16" s="23">
        <v>4120.2167510728013</v>
      </c>
      <c r="O16" s="23">
        <v>4120.2167510728013</v>
      </c>
      <c r="P16" s="23">
        <v>4120.2167510728013</v>
      </c>
      <c r="Q16" s="23">
        <v>4120.2167510728013</v>
      </c>
      <c r="R16" s="23">
        <v>4120.2167510728013</v>
      </c>
      <c r="S16" s="23">
        <v>4120.2167510728013</v>
      </c>
      <c r="T16" s="23">
        <v>4120.2167510728013</v>
      </c>
      <c r="U16" s="23">
        <v>4120.2167510728013</v>
      </c>
      <c r="V16" s="23">
        <v>4120.2167510728013</v>
      </c>
      <c r="W16" s="23">
        <v>4120.2167510728013</v>
      </c>
      <c r="X16" s="23">
        <v>4120.2167510728013</v>
      </c>
      <c r="Y16" s="23">
        <v>4120.2167510728013</v>
      </c>
      <c r="Z16" s="23">
        <v>4120.2167510728013</v>
      </c>
      <c r="AA16" s="23">
        <v>4120.2167510728013</v>
      </c>
      <c r="AB16" s="23">
        <v>4120.2167510728013</v>
      </c>
      <c r="AC16" s="23">
        <v>4120.2167510728013</v>
      </c>
      <c r="AD16" s="23">
        <v>4120.2167510728013</v>
      </c>
      <c r="AE16" s="23">
        <v>4120.2167510728013</v>
      </c>
      <c r="AF16" s="23">
        <v>4120.2167510728013</v>
      </c>
      <c r="AG16" s="23">
        <v>4120.2167510728013</v>
      </c>
      <c r="AH16" s="23">
        <v>4120.2167510728013</v>
      </c>
      <c r="AI16" s="23">
        <v>4120.2167510728013</v>
      </c>
      <c r="AJ16" s="23">
        <v>4120.2167510728013</v>
      </c>
      <c r="AK16">
        <v>4120.2167510728013</v>
      </c>
    </row>
    <row r="17" spans="1:37" x14ac:dyDescent="0.45">
      <c r="A17" s="23" t="s">
        <v>17</v>
      </c>
      <c r="B17" s="23" t="s">
        <v>233</v>
      </c>
      <c r="C17" s="23">
        <v>4120.2167510728013</v>
      </c>
      <c r="D17" s="23">
        <v>4120.2167510728013</v>
      </c>
      <c r="E17" s="23">
        <v>4120.2167510728013</v>
      </c>
      <c r="F17" s="23">
        <v>4120.2167510728013</v>
      </c>
      <c r="G17" s="23">
        <v>4120.2167510728013</v>
      </c>
      <c r="H17" s="23">
        <v>4120.2167510728013</v>
      </c>
      <c r="I17" s="23">
        <v>4120.2167510728013</v>
      </c>
      <c r="J17" s="23">
        <v>4120.2167510728013</v>
      </c>
      <c r="K17" s="23">
        <v>4120.2167510728013</v>
      </c>
      <c r="L17" s="23">
        <v>4120.2167510728013</v>
      </c>
      <c r="M17" s="23">
        <v>4120.2167510728013</v>
      </c>
      <c r="N17" s="23">
        <v>4120.2167510728013</v>
      </c>
      <c r="O17" s="23">
        <v>4120.2167510728013</v>
      </c>
      <c r="P17" s="23">
        <v>4120.2167510728013</v>
      </c>
      <c r="Q17" s="23">
        <v>4120.2167510728013</v>
      </c>
      <c r="R17" s="23">
        <v>4120.2167510728013</v>
      </c>
      <c r="S17" s="23">
        <v>4120.2167510728013</v>
      </c>
      <c r="T17" s="23">
        <v>4120.2167510728013</v>
      </c>
      <c r="U17" s="23">
        <v>4120.2167510728013</v>
      </c>
      <c r="V17" s="23">
        <v>4120.2167510728013</v>
      </c>
      <c r="W17" s="23">
        <v>4120.2167510728013</v>
      </c>
      <c r="X17" s="23">
        <v>4120.2167510728013</v>
      </c>
      <c r="Y17" s="23">
        <v>4120.2167510728013</v>
      </c>
      <c r="Z17" s="23">
        <v>4120.2167510728013</v>
      </c>
      <c r="AA17" s="23">
        <v>4120.2167510728013</v>
      </c>
      <c r="AB17" s="23">
        <v>4120.2167510728013</v>
      </c>
      <c r="AC17" s="23">
        <v>4120.2167510728013</v>
      </c>
      <c r="AD17" s="23">
        <v>4120.2167510728013</v>
      </c>
      <c r="AE17" s="23">
        <v>4120.2167510728013</v>
      </c>
      <c r="AF17" s="23">
        <v>4120.2167510728013</v>
      </c>
      <c r="AG17" s="23">
        <v>4120.2167510728013</v>
      </c>
      <c r="AH17" s="23">
        <v>4120.2167510728013</v>
      </c>
      <c r="AI17" s="23">
        <v>4120.2167510728013</v>
      </c>
      <c r="AJ17" s="23">
        <v>4120.2167510728013</v>
      </c>
      <c r="AK17">
        <v>4120.2167510728013</v>
      </c>
    </row>
    <row r="18" spans="1:37" x14ac:dyDescent="0.45">
      <c r="A18" s="23" t="s">
        <v>17</v>
      </c>
      <c r="B18" s="23" t="s">
        <v>162</v>
      </c>
      <c r="C18" s="23">
        <v>3884.6424483283822</v>
      </c>
      <c r="D18" s="23">
        <v>3787.5263871201723</v>
      </c>
      <c r="E18" s="23">
        <v>3738.9683565160676</v>
      </c>
      <c r="F18" s="23">
        <v>3690.4103259119624</v>
      </c>
      <c r="G18" s="23">
        <v>3641.8522953078582</v>
      </c>
      <c r="H18" s="23">
        <v>3593.2942647037535</v>
      </c>
      <c r="I18" s="23">
        <v>3544.7362340996483</v>
      </c>
      <c r="J18" s="23">
        <v>3496.1782034955436</v>
      </c>
      <c r="K18" s="23">
        <v>3447.6201728914384</v>
      </c>
      <c r="L18" s="23">
        <v>3399.0621422873342</v>
      </c>
      <c r="M18" s="23">
        <v>3350.5041116832299</v>
      </c>
      <c r="N18" s="23">
        <v>3301.9460810791247</v>
      </c>
      <c r="O18" s="23">
        <v>3253.38805047502</v>
      </c>
      <c r="P18" s="23">
        <v>3204.8300198709153</v>
      </c>
      <c r="Q18" s="23">
        <v>3156.2719892668106</v>
      </c>
      <c r="R18" s="23">
        <v>3107.7139586627059</v>
      </c>
      <c r="S18" s="23">
        <v>3059.1559280586007</v>
      </c>
      <c r="T18" s="23">
        <v>3010.597897454496</v>
      </c>
      <c r="U18" s="23">
        <v>2962.0398668503917</v>
      </c>
      <c r="V18" s="23">
        <v>2913.481836246287</v>
      </c>
      <c r="W18" s="23">
        <v>2893.5406716782009</v>
      </c>
      <c r="X18" s="23">
        <v>2873.5995071101156</v>
      </c>
      <c r="Y18" s="23">
        <v>2853.6583425420295</v>
      </c>
      <c r="Z18" s="23">
        <v>2833.7171779739442</v>
      </c>
      <c r="AA18" s="23">
        <v>2813.7760134058585</v>
      </c>
      <c r="AB18" s="23">
        <v>2793.8348488377728</v>
      </c>
      <c r="AC18" s="23">
        <v>2773.8936842696867</v>
      </c>
      <c r="AD18" s="23">
        <v>2753.952519701601</v>
      </c>
      <c r="AE18" s="23">
        <v>2734.0113551335148</v>
      </c>
      <c r="AF18" s="23">
        <v>2714.07019056543</v>
      </c>
      <c r="AG18" s="23">
        <v>2694.1290259973439</v>
      </c>
      <c r="AH18" s="23">
        <v>2674.1878614292582</v>
      </c>
      <c r="AI18" s="23">
        <v>2654.2466968611725</v>
      </c>
      <c r="AJ18" s="23">
        <v>2634.3055322930868</v>
      </c>
      <c r="AK18">
        <v>2614.3643677250011</v>
      </c>
    </row>
    <row r="19" spans="1:37" x14ac:dyDescent="0.45">
      <c r="A19" s="23" t="s">
        <v>17</v>
      </c>
      <c r="B19" s="23" t="s">
        <v>163</v>
      </c>
      <c r="C19" s="23">
        <v>3884.6424483283822</v>
      </c>
      <c r="D19" s="23">
        <v>3884.6424483283822</v>
      </c>
      <c r="E19" s="23">
        <v>3884.6424483283822</v>
      </c>
      <c r="F19" s="23">
        <v>3884.6424483283822</v>
      </c>
      <c r="G19" s="23">
        <v>3884.6424483283822</v>
      </c>
      <c r="H19" s="23">
        <v>3884.6424483283822</v>
      </c>
      <c r="I19" s="23">
        <v>3884.6424483283822</v>
      </c>
      <c r="J19" s="23">
        <v>3884.6424483283822</v>
      </c>
      <c r="K19" s="23">
        <v>3884.6424483283822</v>
      </c>
      <c r="L19" s="23">
        <v>3884.6424483283822</v>
      </c>
      <c r="M19" s="23">
        <v>3884.6424483283822</v>
      </c>
      <c r="N19" s="23">
        <v>3884.6424483283822</v>
      </c>
      <c r="O19" s="23">
        <v>3884.6424483283822</v>
      </c>
      <c r="P19" s="23">
        <v>3884.6424483283822</v>
      </c>
      <c r="Q19" s="23">
        <v>3884.6424483283822</v>
      </c>
      <c r="R19" s="23">
        <v>3884.6424483283822</v>
      </c>
      <c r="S19" s="23">
        <v>3884.6424483283822</v>
      </c>
      <c r="T19" s="23">
        <v>3884.6424483283822</v>
      </c>
      <c r="U19" s="23">
        <v>3884.6424483283822</v>
      </c>
      <c r="V19" s="23">
        <v>3884.6424483283822</v>
      </c>
      <c r="W19" s="23">
        <v>3884.6424483283822</v>
      </c>
      <c r="X19" s="23">
        <v>3884.6424483283822</v>
      </c>
      <c r="Y19" s="23">
        <v>3884.6424483283822</v>
      </c>
      <c r="Z19" s="23">
        <v>3884.6424483283822</v>
      </c>
      <c r="AA19" s="23">
        <v>3884.6424483283822</v>
      </c>
      <c r="AB19" s="23">
        <v>3884.6424483283822</v>
      </c>
      <c r="AC19" s="23">
        <v>3884.6424483283822</v>
      </c>
      <c r="AD19" s="23">
        <v>3884.6424483283822</v>
      </c>
      <c r="AE19" s="23">
        <v>3884.6424483283822</v>
      </c>
      <c r="AF19" s="23">
        <v>3884.6424483283822</v>
      </c>
      <c r="AG19" s="23">
        <v>3884.6424483283822</v>
      </c>
      <c r="AH19" s="23">
        <v>3884.6424483283822</v>
      </c>
      <c r="AI19" s="23">
        <v>3884.6424483283822</v>
      </c>
      <c r="AJ19" s="23">
        <v>3884.6424483283822</v>
      </c>
      <c r="AK19">
        <v>3884.6424483283822</v>
      </c>
    </row>
    <row r="20" spans="1:37" x14ac:dyDescent="0.45">
      <c r="A20" s="23" t="s">
        <v>17</v>
      </c>
      <c r="B20" s="23" t="s">
        <v>234</v>
      </c>
      <c r="C20" s="23">
        <v>3884.6424483283822</v>
      </c>
      <c r="D20" s="23">
        <v>3884.6424483283822</v>
      </c>
      <c r="E20" s="23">
        <v>3884.6424483283822</v>
      </c>
      <c r="F20" s="23">
        <v>3884.6424483283822</v>
      </c>
      <c r="G20" s="23">
        <v>3884.6424483283822</v>
      </c>
      <c r="H20" s="23">
        <v>3884.6424483283822</v>
      </c>
      <c r="I20" s="23">
        <v>3884.6424483283822</v>
      </c>
      <c r="J20" s="23">
        <v>3884.6424483283822</v>
      </c>
      <c r="K20" s="23">
        <v>3884.6424483283822</v>
      </c>
      <c r="L20" s="23">
        <v>3884.6424483283822</v>
      </c>
      <c r="M20" s="23">
        <v>3884.6424483283822</v>
      </c>
      <c r="N20" s="23">
        <v>3884.6424483283822</v>
      </c>
      <c r="O20" s="23">
        <v>3884.6424483283822</v>
      </c>
      <c r="P20" s="23">
        <v>3884.6424483283822</v>
      </c>
      <c r="Q20" s="23">
        <v>3884.6424483283822</v>
      </c>
      <c r="R20" s="23">
        <v>3884.6424483283822</v>
      </c>
      <c r="S20" s="23">
        <v>3884.6424483283822</v>
      </c>
      <c r="T20" s="23">
        <v>3884.6424483283822</v>
      </c>
      <c r="U20" s="23">
        <v>3884.6424483283822</v>
      </c>
      <c r="V20" s="23">
        <v>3884.6424483283822</v>
      </c>
      <c r="W20" s="23">
        <v>3884.6424483283822</v>
      </c>
      <c r="X20" s="23">
        <v>3884.6424483283822</v>
      </c>
      <c r="Y20" s="23">
        <v>3884.6424483283822</v>
      </c>
      <c r="Z20" s="23">
        <v>3884.6424483283822</v>
      </c>
      <c r="AA20" s="23">
        <v>3884.6424483283822</v>
      </c>
      <c r="AB20" s="23">
        <v>3884.6424483283822</v>
      </c>
      <c r="AC20" s="23">
        <v>3884.6424483283822</v>
      </c>
      <c r="AD20" s="23">
        <v>3884.6424483283822</v>
      </c>
      <c r="AE20" s="23">
        <v>3884.6424483283822</v>
      </c>
      <c r="AF20" s="23">
        <v>3884.6424483283822</v>
      </c>
      <c r="AG20" s="23">
        <v>3884.6424483283822</v>
      </c>
      <c r="AH20" s="23">
        <v>3884.6424483283822</v>
      </c>
      <c r="AI20" s="23">
        <v>3884.6424483283822</v>
      </c>
      <c r="AJ20" s="23">
        <v>3884.6424483283822</v>
      </c>
      <c r="AK20">
        <v>3884.6424483283822</v>
      </c>
    </row>
    <row r="21" spans="1:37" x14ac:dyDescent="0.45">
      <c r="A21" s="23" t="s">
        <v>17</v>
      </c>
      <c r="B21" s="23" t="s">
        <v>164</v>
      </c>
      <c r="C21" s="23">
        <v>7250.2390073225661</v>
      </c>
      <c r="D21" s="23">
        <v>7032.7318371028887</v>
      </c>
      <c r="E21" s="23">
        <v>6923.9782519930495</v>
      </c>
      <c r="F21" s="23">
        <v>6815.2246668832122</v>
      </c>
      <c r="G21" s="23">
        <v>6706.471081773373</v>
      </c>
      <c r="H21" s="23">
        <v>6597.7174966635348</v>
      </c>
      <c r="I21" s="23">
        <v>6488.9639115536975</v>
      </c>
      <c r="J21" s="23">
        <v>6380.2103264438583</v>
      </c>
      <c r="K21" s="23">
        <v>6271.4567413340192</v>
      </c>
      <c r="L21" s="23">
        <v>6162.7031562241818</v>
      </c>
      <c r="M21" s="23">
        <v>6053.9495711143418</v>
      </c>
      <c r="N21" s="23">
        <v>5945.1959860045035</v>
      </c>
      <c r="O21" s="23">
        <v>5836.4424008946653</v>
      </c>
      <c r="P21" s="23">
        <v>5727.6888157848271</v>
      </c>
      <c r="Q21" s="23">
        <v>5618.9352306749879</v>
      </c>
      <c r="R21" s="23">
        <v>5510.1816455651515</v>
      </c>
      <c r="S21" s="23">
        <v>5401.4280604553105</v>
      </c>
      <c r="T21" s="23">
        <v>5292.6744753454732</v>
      </c>
      <c r="U21" s="23">
        <v>5183.9208902356349</v>
      </c>
      <c r="V21" s="23">
        <v>5075.1673051257949</v>
      </c>
      <c r="W21" s="23">
        <v>5049.5497939665893</v>
      </c>
      <c r="X21" s="23">
        <v>5023.9322828073837</v>
      </c>
      <c r="Y21" s="23">
        <v>4998.3147716481772</v>
      </c>
      <c r="Z21" s="23">
        <v>4972.6972604889697</v>
      </c>
      <c r="AA21" s="23">
        <v>4947.079749329765</v>
      </c>
      <c r="AB21" s="23">
        <v>4921.4622381705576</v>
      </c>
      <c r="AC21" s="23">
        <v>4895.8447270113511</v>
      </c>
      <c r="AD21" s="23">
        <v>4870.2272158521437</v>
      </c>
      <c r="AE21" s="23">
        <v>4844.609704692939</v>
      </c>
      <c r="AF21" s="23">
        <v>4818.9921935337316</v>
      </c>
      <c r="AG21" s="23">
        <v>4793.374682374525</v>
      </c>
      <c r="AH21" s="23">
        <v>4767.7571712153194</v>
      </c>
      <c r="AI21" s="23">
        <v>4742.1396600561138</v>
      </c>
      <c r="AJ21" s="23">
        <v>4716.5221488969064</v>
      </c>
      <c r="AK21">
        <v>4690.9046377377008</v>
      </c>
    </row>
    <row r="22" spans="1:37" x14ac:dyDescent="0.45">
      <c r="A22" s="23" t="s">
        <v>17</v>
      </c>
      <c r="B22" s="23" t="s">
        <v>165</v>
      </c>
      <c r="C22" s="23">
        <v>7250.2390073225661</v>
      </c>
      <c r="D22" s="23">
        <v>7213.1690790460516</v>
      </c>
      <c r="E22" s="23">
        <v>7194.6697679581121</v>
      </c>
      <c r="F22" s="23">
        <v>7176.2650724892192</v>
      </c>
      <c r="G22" s="23">
        <v>7157.8603770203263</v>
      </c>
      <c r="H22" s="23">
        <v>7139.5498984073329</v>
      </c>
      <c r="I22" s="23">
        <v>7121.2394197943404</v>
      </c>
      <c r="J22" s="23">
        <v>7103.0225780181263</v>
      </c>
      <c r="K22" s="23">
        <v>7084.8057362419122</v>
      </c>
      <c r="L22" s="23">
        <v>7066.6820962881375</v>
      </c>
      <c r="M22" s="23">
        <v>7048.5584563343637</v>
      </c>
      <c r="N22" s="23">
        <v>7030.5275469374938</v>
      </c>
      <c r="O22" s="23">
        <v>7012.496637540622</v>
      </c>
      <c r="P22" s="23">
        <v>6994.5579874351197</v>
      </c>
      <c r="Q22" s="23">
        <v>6976.6193373296173</v>
      </c>
      <c r="R22" s="23">
        <v>6958.7724752499471</v>
      </c>
      <c r="S22" s="23">
        <v>6940.9256131702768</v>
      </c>
      <c r="T22" s="23">
        <v>6923.1700315997086</v>
      </c>
      <c r="U22" s="23">
        <v>6905.4144500291404</v>
      </c>
      <c r="V22" s="23">
        <v>6887.7497139533352</v>
      </c>
      <c r="W22" s="23">
        <v>6870.0849778775309</v>
      </c>
      <c r="X22" s="23">
        <v>6852.5106160309497</v>
      </c>
      <c r="Y22" s="23">
        <v>6834.9362541843702</v>
      </c>
      <c r="Z22" s="23">
        <v>6817.4518315526775</v>
      </c>
      <c r="AA22" s="23">
        <v>6799.9674089209821</v>
      </c>
      <c r="AB22" s="23">
        <v>6782.5724179874433</v>
      </c>
      <c r="AC22" s="23">
        <v>6765.1774270539054</v>
      </c>
      <c r="AD22" s="23">
        <v>6747.8714328041815</v>
      </c>
      <c r="AE22" s="23">
        <v>6730.5654385544585</v>
      </c>
      <c r="AF22" s="23">
        <v>6713.3480059742096</v>
      </c>
      <c r="AG22" s="23">
        <v>6696.1305733939598</v>
      </c>
      <c r="AH22" s="23">
        <v>6679.0011949664558</v>
      </c>
      <c r="AI22" s="23">
        <v>6661.8718165389491</v>
      </c>
      <c r="AJ22" s="23">
        <v>6644.8300935010429</v>
      </c>
      <c r="AK22">
        <v>6627.7883704631367</v>
      </c>
    </row>
    <row r="23" spans="1:37" x14ac:dyDescent="0.45">
      <c r="A23" s="23" t="s">
        <v>17</v>
      </c>
      <c r="B23" s="23" t="s">
        <v>235</v>
      </c>
      <c r="C23" s="23">
        <v>7250.2390073225661</v>
      </c>
      <c r="D23" s="23">
        <v>7250.2390073225661</v>
      </c>
      <c r="E23" s="23">
        <v>7250.2390073225661</v>
      </c>
      <c r="F23" s="23">
        <v>7250.2390073225661</v>
      </c>
      <c r="G23" s="23">
        <v>7250.2390073225661</v>
      </c>
      <c r="H23" s="23">
        <v>7250.2390073225661</v>
      </c>
      <c r="I23" s="23">
        <v>7250.2390073225661</v>
      </c>
      <c r="J23" s="23">
        <v>7250.2390073225661</v>
      </c>
      <c r="K23" s="23">
        <v>7250.2390073225661</v>
      </c>
      <c r="L23" s="23">
        <v>7250.2390073225661</v>
      </c>
      <c r="M23" s="23">
        <v>7250.2390073225661</v>
      </c>
      <c r="N23" s="23">
        <v>7250.2390073225661</v>
      </c>
      <c r="O23" s="23">
        <v>7250.2390073225661</v>
      </c>
      <c r="P23" s="23">
        <v>7250.2390073225661</v>
      </c>
      <c r="Q23" s="23">
        <v>7250.2390073225661</v>
      </c>
      <c r="R23" s="23">
        <v>7250.2390073225661</v>
      </c>
      <c r="S23" s="23">
        <v>7250.2390073225661</v>
      </c>
      <c r="T23" s="23">
        <v>7250.2390073225661</v>
      </c>
      <c r="U23" s="23">
        <v>7250.2390073225661</v>
      </c>
      <c r="V23" s="23">
        <v>7250.2390073225661</v>
      </c>
      <c r="W23" s="23">
        <v>7250.2390073225661</v>
      </c>
      <c r="X23" s="23">
        <v>7250.2390073225661</v>
      </c>
      <c r="Y23" s="23">
        <v>7250.2390073225661</v>
      </c>
      <c r="Z23" s="23">
        <v>7250.2390073225661</v>
      </c>
      <c r="AA23" s="23">
        <v>7250.2390073225661</v>
      </c>
      <c r="AB23" s="23">
        <v>7250.2390073225661</v>
      </c>
      <c r="AC23" s="23">
        <v>7250.2390073225661</v>
      </c>
      <c r="AD23" s="23">
        <v>7250.2390073225661</v>
      </c>
      <c r="AE23" s="23">
        <v>7250.2390073225661</v>
      </c>
      <c r="AF23" s="23">
        <v>7250.2390073225661</v>
      </c>
      <c r="AG23" s="23">
        <v>7250.2390073225661</v>
      </c>
      <c r="AH23" s="23">
        <v>7250.2390073225661</v>
      </c>
      <c r="AI23" s="23">
        <v>7250.2390073225661</v>
      </c>
      <c r="AJ23" s="23">
        <v>7250.2390073225661</v>
      </c>
      <c r="AK23">
        <v>7250.2390073225661</v>
      </c>
    </row>
    <row r="24" spans="1:37" x14ac:dyDescent="0.45">
      <c r="A24" s="23" t="s">
        <v>17</v>
      </c>
      <c r="B24" s="23" t="s">
        <v>166</v>
      </c>
      <c r="C24" s="23">
        <v>6472.4684652297528</v>
      </c>
      <c r="D24" s="23">
        <v>6278.294411272861</v>
      </c>
      <c r="E24" s="23">
        <v>6181.2073842944137</v>
      </c>
      <c r="F24" s="23">
        <v>6084.1203573159673</v>
      </c>
      <c r="G24" s="23">
        <v>5987.0333303375219</v>
      </c>
      <c r="H24" s="23">
        <v>5889.9463033590746</v>
      </c>
      <c r="I24" s="23">
        <v>5792.8592763806291</v>
      </c>
      <c r="J24" s="23">
        <v>5695.7722494021828</v>
      </c>
      <c r="K24" s="23">
        <v>5598.6852224237364</v>
      </c>
      <c r="L24" s="23">
        <v>5501.59819544529</v>
      </c>
      <c r="M24" s="23">
        <v>5404.5111684668436</v>
      </c>
      <c r="N24" s="23">
        <v>5307.4241414883973</v>
      </c>
      <c r="O24" s="23">
        <v>5210.33711450995</v>
      </c>
      <c r="P24" s="23">
        <v>5113.2500875315045</v>
      </c>
      <c r="Q24" s="23">
        <v>5016.1630605530572</v>
      </c>
      <c r="R24" s="23">
        <v>4919.0760335746127</v>
      </c>
      <c r="S24" s="23">
        <v>4821.9890065961645</v>
      </c>
      <c r="T24" s="23">
        <v>4724.9019796177199</v>
      </c>
      <c r="U24" s="23">
        <v>4627.8149526392735</v>
      </c>
      <c r="V24" s="23">
        <v>4530.7279256608263</v>
      </c>
      <c r="W24" s="23">
        <v>4507.8585370836827</v>
      </c>
      <c r="X24" s="23">
        <v>4484.9891485065364</v>
      </c>
      <c r="Y24" s="23">
        <v>4462.1197599293928</v>
      </c>
      <c r="Z24" s="23">
        <v>4439.2503713522456</v>
      </c>
      <c r="AA24" s="23">
        <v>4416.3809827751011</v>
      </c>
      <c r="AB24" s="23">
        <v>4393.5115941979566</v>
      </c>
      <c r="AC24" s="23">
        <v>4370.6422056208112</v>
      </c>
      <c r="AD24" s="23">
        <v>4347.7728170436667</v>
      </c>
      <c r="AE24" s="23">
        <v>4324.9034284665213</v>
      </c>
      <c r="AF24" s="23">
        <v>4302.0340398893759</v>
      </c>
      <c r="AG24" s="23">
        <v>4279.1646513122305</v>
      </c>
      <c r="AH24" s="23">
        <v>4256.2952627350851</v>
      </c>
      <c r="AI24" s="23">
        <v>4233.4258741579406</v>
      </c>
      <c r="AJ24" s="23">
        <v>4210.5564855807952</v>
      </c>
      <c r="AK24">
        <v>4187.6870970036507</v>
      </c>
    </row>
    <row r="25" spans="1:37" x14ac:dyDescent="0.45">
      <c r="A25" s="23" t="s">
        <v>17</v>
      </c>
      <c r="B25" s="23" t="s">
        <v>167</v>
      </c>
      <c r="C25" s="23">
        <v>6472.4684652297528</v>
      </c>
      <c r="D25" s="23">
        <v>6439.3752194021681</v>
      </c>
      <c r="E25" s="23">
        <v>6422.8604248520542</v>
      </c>
      <c r="F25" s="23">
        <v>6406.4300960154105</v>
      </c>
      <c r="G25" s="23">
        <v>6389.9997671787678</v>
      </c>
      <c r="H25" s="23">
        <v>6373.6535480698294</v>
      </c>
      <c r="I25" s="23">
        <v>6357.307328960891</v>
      </c>
      <c r="J25" s="23">
        <v>6341.0447017821825</v>
      </c>
      <c r="K25" s="23">
        <v>6324.7820746034722</v>
      </c>
      <c r="L25" s="23">
        <v>6308.6026510068841</v>
      </c>
      <c r="M25" s="23">
        <v>6292.4232274102942</v>
      </c>
      <c r="N25" s="23">
        <v>6276.3265866853762</v>
      </c>
      <c r="O25" s="23">
        <v>6260.2299459604574</v>
      </c>
      <c r="P25" s="23">
        <v>6244.2156673967593</v>
      </c>
      <c r="Q25" s="23">
        <v>6228.2013888330612</v>
      </c>
      <c r="R25" s="23">
        <v>6212.2690517201336</v>
      </c>
      <c r="S25" s="23">
        <v>6196.3367146072051</v>
      </c>
      <c r="T25" s="23">
        <v>6180.4858658722524</v>
      </c>
      <c r="U25" s="23">
        <v>6164.6350171373006</v>
      </c>
      <c r="V25" s="23">
        <v>6148.8652684322196</v>
      </c>
      <c r="W25" s="23">
        <v>6133.0955197271369</v>
      </c>
      <c r="X25" s="23">
        <v>6117.4064503414729</v>
      </c>
      <c r="Y25" s="23">
        <v>6101.7173809558117</v>
      </c>
      <c r="Z25" s="23">
        <v>6086.1086025414597</v>
      </c>
      <c r="AA25" s="23">
        <v>6070.4998241271078</v>
      </c>
      <c r="AB25" s="23">
        <v>6054.9708836112741</v>
      </c>
      <c r="AC25" s="23">
        <v>6039.4419430954422</v>
      </c>
      <c r="AD25" s="23">
        <v>6023.9924521300181</v>
      </c>
      <c r="AE25" s="23">
        <v>6008.5429611645968</v>
      </c>
      <c r="AF25" s="23">
        <v>5993.1725314014775</v>
      </c>
      <c r="AG25" s="23">
        <v>5977.8021016383573</v>
      </c>
      <c r="AH25" s="23">
        <v>5962.510280004748</v>
      </c>
      <c r="AI25" s="23">
        <v>5947.2184583711387</v>
      </c>
      <c r="AJ25" s="23">
        <v>5932.0048888812735</v>
      </c>
      <c r="AK25">
        <v>5916.7913193914073</v>
      </c>
    </row>
    <row r="26" spans="1:37" x14ac:dyDescent="0.45">
      <c r="A26" s="23" t="s">
        <v>17</v>
      </c>
      <c r="B26" s="23" t="s">
        <v>236</v>
      </c>
      <c r="C26" s="23">
        <v>6472.4684652297528</v>
      </c>
      <c r="D26" s="23">
        <v>6472.4684652297528</v>
      </c>
      <c r="E26" s="23">
        <v>6472.4684652297528</v>
      </c>
      <c r="F26" s="23">
        <v>6472.4684652297528</v>
      </c>
      <c r="G26" s="23">
        <v>6472.4684652297528</v>
      </c>
      <c r="H26" s="23">
        <v>6472.4684652297528</v>
      </c>
      <c r="I26" s="23">
        <v>6472.4684652297528</v>
      </c>
      <c r="J26" s="23">
        <v>6472.4684652297528</v>
      </c>
      <c r="K26" s="23">
        <v>6472.4684652297528</v>
      </c>
      <c r="L26" s="23">
        <v>6472.4684652297528</v>
      </c>
      <c r="M26" s="23">
        <v>6472.4684652297528</v>
      </c>
      <c r="N26" s="23">
        <v>6472.4684652297528</v>
      </c>
      <c r="O26" s="23">
        <v>6472.4684652297528</v>
      </c>
      <c r="P26" s="23">
        <v>6472.4684652297528</v>
      </c>
      <c r="Q26" s="23">
        <v>6472.4684652297528</v>
      </c>
      <c r="R26" s="23">
        <v>6472.4684652297528</v>
      </c>
      <c r="S26" s="23">
        <v>6472.4684652297528</v>
      </c>
      <c r="T26" s="23">
        <v>6472.4684652297528</v>
      </c>
      <c r="U26" s="23">
        <v>6472.4684652297528</v>
      </c>
      <c r="V26" s="23">
        <v>6472.4684652297528</v>
      </c>
      <c r="W26" s="23">
        <v>6472.4684652297528</v>
      </c>
      <c r="X26" s="23">
        <v>6472.4684652297528</v>
      </c>
      <c r="Y26" s="23">
        <v>6472.4684652297528</v>
      </c>
      <c r="Z26" s="23">
        <v>6472.4684652297528</v>
      </c>
      <c r="AA26" s="23">
        <v>6472.4684652297528</v>
      </c>
      <c r="AB26" s="23">
        <v>6472.4684652297528</v>
      </c>
      <c r="AC26" s="23">
        <v>6472.4684652297528</v>
      </c>
      <c r="AD26" s="23">
        <v>6472.4684652297528</v>
      </c>
      <c r="AE26" s="23">
        <v>6472.4684652297528</v>
      </c>
      <c r="AF26" s="23">
        <v>6472.4684652297528</v>
      </c>
      <c r="AG26" s="23">
        <v>6472.4684652297528</v>
      </c>
      <c r="AH26" s="23">
        <v>6472.4684652297528</v>
      </c>
      <c r="AI26" s="23">
        <v>6472.4684652297528</v>
      </c>
      <c r="AJ26" s="23">
        <v>6472.4684652297528</v>
      </c>
      <c r="AK26">
        <v>6472.4684652297528</v>
      </c>
    </row>
    <row r="27" spans="1:37" x14ac:dyDescent="0.45">
      <c r="A27" s="23" t="s">
        <v>17</v>
      </c>
      <c r="B27" s="23" t="s">
        <v>168</v>
      </c>
      <c r="C27" s="23">
        <v>6339.4103878551086</v>
      </c>
      <c r="D27" s="23">
        <v>6149.228076219455</v>
      </c>
      <c r="E27" s="23">
        <v>6054.1369204016273</v>
      </c>
      <c r="F27" s="23">
        <v>5959.0457645838014</v>
      </c>
      <c r="G27" s="23">
        <v>5863.9546087659746</v>
      </c>
      <c r="H27" s="23">
        <v>5768.8634529481478</v>
      </c>
      <c r="I27" s="23">
        <v>5673.7722971303228</v>
      </c>
      <c r="J27" s="23">
        <v>5578.6811413124951</v>
      </c>
      <c r="K27" s="23">
        <v>5483.5899854946683</v>
      </c>
      <c r="L27" s="23">
        <v>5388.4988296768424</v>
      </c>
      <c r="M27" s="23">
        <v>5293.4076738590156</v>
      </c>
      <c r="N27" s="23">
        <v>5198.3165180411879</v>
      </c>
      <c r="O27" s="23">
        <v>5103.225362223362</v>
      </c>
      <c r="P27" s="23">
        <v>5008.1342064055334</v>
      </c>
      <c r="Q27" s="23">
        <v>4913.0430505877084</v>
      </c>
      <c r="R27" s="23">
        <v>4817.9518947698834</v>
      </c>
      <c r="S27" s="23">
        <v>4722.8607389520539</v>
      </c>
      <c r="T27" s="23">
        <v>4627.7695831342289</v>
      </c>
      <c r="U27" s="23">
        <v>4532.678427316403</v>
      </c>
      <c r="V27" s="23">
        <v>4437.5872714985753</v>
      </c>
      <c r="W27" s="23">
        <v>4415.1880214614876</v>
      </c>
      <c r="X27" s="23">
        <v>4392.7887714243998</v>
      </c>
      <c r="Y27" s="23">
        <v>4370.3895213873111</v>
      </c>
      <c r="Z27" s="23">
        <v>4347.9902713502224</v>
      </c>
      <c r="AA27" s="23">
        <v>4325.5910213131356</v>
      </c>
      <c r="AB27" s="23">
        <v>4303.1917712760478</v>
      </c>
      <c r="AC27" s="23">
        <v>4280.7925212389591</v>
      </c>
      <c r="AD27" s="23">
        <v>4258.3932712018714</v>
      </c>
      <c r="AE27" s="23">
        <v>4235.9940211647845</v>
      </c>
      <c r="AF27" s="23">
        <v>4213.5947711276949</v>
      </c>
      <c r="AG27" s="23">
        <v>4191.1955210906071</v>
      </c>
      <c r="AH27" s="23">
        <v>4168.7962710535185</v>
      </c>
      <c r="AI27" s="23">
        <v>4146.3970210164316</v>
      </c>
      <c r="AJ27" s="23">
        <v>4123.9977709793438</v>
      </c>
      <c r="AK27">
        <v>4101.5985209422552</v>
      </c>
    </row>
    <row r="28" spans="1:37" x14ac:dyDescent="0.45">
      <c r="A28" s="23" t="s">
        <v>17</v>
      </c>
      <c r="B28" s="23" t="s">
        <v>169</v>
      </c>
      <c r="C28" s="23">
        <v>6339.4103878551086</v>
      </c>
      <c r="D28" s="23">
        <v>6306.9974579977843</v>
      </c>
      <c r="E28" s="23">
        <v>6290.8221671197043</v>
      </c>
      <c r="F28" s="23">
        <v>6274.7296055471861</v>
      </c>
      <c r="G28" s="23">
        <v>6258.6370439746679</v>
      </c>
      <c r="H28" s="23">
        <v>6242.6268630401401</v>
      </c>
      <c r="I28" s="23">
        <v>6226.6166821056122</v>
      </c>
      <c r="J28" s="23">
        <v>6210.6883746562435</v>
      </c>
      <c r="K28" s="23">
        <v>6194.7600672068729</v>
      </c>
      <c r="L28" s="23">
        <v>6178.913252878041</v>
      </c>
      <c r="M28" s="23">
        <v>6163.0664385492073</v>
      </c>
      <c r="N28" s="23">
        <v>6147.3007052792364</v>
      </c>
      <c r="O28" s="23">
        <v>6131.5349720092627</v>
      </c>
      <c r="P28" s="23">
        <v>6115.8499077364759</v>
      </c>
      <c r="Q28" s="23">
        <v>6100.16484346369</v>
      </c>
      <c r="R28" s="23">
        <v>6084.5600361264123</v>
      </c>
      <c r="S28" s="23">
        <v>6068.9552287891356</v>
      </c>
      <c r="T28" s="23">
        <v>6053.4302346286422</v>
      </c>
      <c r="U28" s="23">
        <v>6037.9052404681488</v>
      </c>
      <c r="V28" s="23">
        <v>6022.4596791198146</v>
      </c>
      <c r="W28" s="23">
        <v>6007.0141177714813</v>
      </c>
      <c r="X28" s="23">
        <v>5991.6475771736323</v>
      </c>
      <c r="Y28" s="23">
        <v>5976.2810365757832</v>
      </c>
      <c r="Z28" s="23">
        <v>5960.9931363637952</v>
      </c>
      <c r="AA28" s="23">
        <v>5945.7052361518072</v>
      </c>
      <c r="AB28" s="23">
        <v>5930.4955325669534</v>
      </c>
      <c r="AC28" s="23">
        <v>5915.2858289820988</v>
      </c>
      <c r="AD28" s="23">
        <v>5900.153941659757</v>
      </c>
      <c r="AE28" s="23">
        <v>5885.0220543374144</v>
      </c>
      <c r="AF28" s="23">
        <v>5869.9676029129587</v>
      </c>
      <c r="AG28" s="23">
        <v>5854.9131514885048</v>
      </c>
      <c r="AH28" s="23">
        <v>5839.9356922032102</v>
      </c>
      <c r="AI28" s="23">
        <v>5824.9582329179148</v>
      </c>
      <c r="AJ28" s="23">
        <v>5810.0574171042099</v>
      </c>
      <c r="AK28">
        <v>5795.1566012905041</v>
      </c>
    </row>
    <row r="29" spans="1:37" x14ac:dyDescent="0.45">
      <c r="A29" s="23" t="s">
        <v>17</v>
      </c>
      <c r="B29" s="23" t="s">
        <v>237</v>
      </c>
      <c r="C29" s="23">
        <v>6339.4103878551086</v>
      </c>
      <c r="D29" s="23">
        <v>6339.4103878551086</v>
      </c>
      <c r="E29" s="23">
        <v>6339.4103878551086</v>
      </c>
      <c r="F29" s="23">
        <v>6339.4103878551086</v>
      </c>
      <c r="G29" s="23">
        <v>6339.4103878551086</v>
      </c>
      <c r="H29" s="23">
        <v>6339.4103878551086</v>
      </c>
      <c r="I29" s="23">
        <v>6339.4103878551086</v>
      </c>
      <c r="J29" s="23">
        <v>6339.4103878551086</v>
      </c>
      <c r="K29" s="23">
        <v>6339.4103878551086</v>
      </c>
      <c r="L29" s="23">
        <v>6339.4103878551086</v>
      </c>
      <c r="M29" s="23">
        <v>6339.4103878551086</v>
      </c>
      <c r="N29" s="23">
        <v>6339.4103878551086</v>
      </c>
      <c r="O29" s="23">
        <v>6339.4103878551086</v>
      </c>
      <c r="P29" s="23">
        <v>6339.4103878551086</v>
      </c>
      <c r="Q29" s="23">
        <v>6339.4103878551086</v>
      </c>
      <c r="R29" s="23">
        <v>6339.4103878551086</v>
      </c>
      <c r="S29" s="23">
        <v>6339.4103878551086</v>
      </c>
      <c r="T29" s="23">
        <v>6339.4103878551086</v>
      </c>
      <c r="U29" s="23">
        <v>6339.4103878551086</v>
      </c>
      <c r="V29" s="23">
        <v>6339.4103878551086</v>
      </c>
      <c r="W29" s="23">
        <v>6339.4103878551086</v>
      </c>
      <c r="X29" s="23">
        <v>6339.4103878551086</v>
      </c>
      <c r="Y29" s="23">
        <v>6339.4103878551086</v>
      </c>
      <c r="Z29" s="23">
        <v>6339.4103878551086</v>
      </c>
      <c r="AA29" s="23">
        <v>6339.4103878551086</v>
      </c>
      <c r="AB29" s="23">
        <v>6339.4103878551086</v>
      </c>
      <c r="AC29" s="23">
        <v>6339.4103878551086</v>
      </c>
      <c r="AD29" s="23">
        <v>6339.4103878551086</v>
      </c>
      <c r="AE29" s="23">
        <v>6339.4103878551086</v>
      </c>
      <c r="AF29" s="23">
        <v>6339.4103878551086</v>
      </c>
      <c r="AG29" s="23">
        <v>6339.4103878551086</v>
      </c>
      <c r="AH29" s="23">
        <v>6339.4103878551086</v>
      </c>
      <c r="AI29" s="23">
        <v>6339.4103878551086</v>
      </c>
      <c r="AJ29" s="23">
        <v>6339.4103878551086</v>
      </c>
      <c r="AK29">
        <v>6339.4103878551086</v>
      </c>
    </row>
    <row r="30" spans="1:37" x14ac:dyDescent="0.45">
      <c r="A30" s="23" t="s">
        <v>17</v>
      </c>
      <c r="B30" s="23" t="s">
        <v>170</v>
      </c>
      <c r="C30" s="23">
        <v>5706.9098110884515</v>
      </c>
      <c r="D30" s="23">
        <v>5535.7025167557977</v>
      </c>
      <c r="E30" s="23">
        <v>5450.0988695894712</v>
      </c>
      <c r="F30" s="23">
        <v>5364.4952224231438</v>
      </c>
      <c r="G30" s="23">
        <v>5278.8915752568182</v>
      </c>
      <c r="H30" s="23">
        <v>5193.2879280904899</v>
      </c>
      <c r="I30" s="23">
        <v>5107.6842809241643</v>
      </c>
      <c r="J30" s="23">
        <v>5022.0806337578379</v>
      </c>
      <c r="K30" s="23">
        <v>4936.4769865915114</v>
      </c>
      <c r="L30" s="23">
        <v>4850.873339425184</v>
      </c>
      <c r="M30" s="23">
        <v>4765.2696922588575</v>
      </c>
      <c r="N30" s="23">
        <v>4679.6660450925301</v>
      </c>
      <c r="O30" s="23">
        <v>4594.0623979262036</v>
      </c>
      <c r="P30" s="23">
        <v>4508.4587507598762</v>
      </c>
      <c r="Q30" s="23">
        <v>4422.8551035935498</v>
      </c>
      <c r="R30" s="23">
        <v>4337.2514564272233</v>
      </c>
      <c r="S30" s="23">
        <v>4251.6478092608959</v>
      </c>
      <c r="T30" s="23">
        <v>4166.0441620945694</v>
      </c>
      <c r="U30" s="23">
        <v>4080.4405149282429</v>
      </c>
      <c r="V30" s="23">
        <v>3994.836867761916</v>
      </c>
      <c r="W30" s="23">
        <v>3974.6724530960705</v>
      </c>
      <c r="X30" s="23">
        <v>3954.5080384302246</v>
      </c>
      <c r="Y30" s="23">
        <v>3934.3436237643787</v>
      </c>
      <c r="Z30" s="23">
        <v>3914.1792090985323</v>
      </c>
      <c r="AA30" s="23">
        <v>3894.0147944326877</v>
      </c>
      <c r="AB30" s="23">
        <v>3873.8503797668413</v>
      </c>
      <c r="AC30" s="23">
        <v>3853.6859651009954</v>
      </c>
      <c r="AD30" s="23">
        <v>3833.5215504351495</v>
      </c>
      <c r="AE30" s="23">
        <v>3813.3571357693036</v>
      </c>
      <c r="AF30" s="23">
        <v>3793.1927211034572</v>
      </c>
      <c r="AG30" s="23">
        <v>3773.0283064376113</v>
      </c>
      <c r="AH30" s="23">
        <v>3752.8638917717658</v>
      </c>
      <c r="AI30" s="23">
        <v>3732.6994771059203</v>
      </c>
      <c r="AJ30" s="23">
        <v>3712.5350624400744</v>
      </c>
      <c r="AK30">
        <v>3692.3706477742285</v>
      </c>
    </row>
    <row r="31" spans="1:37" x14ac:dyDescent="0.45">
      <c r="A31" s="23" t="s">
        <v>17</v>
      </c>
      <c r="B31" s="23" t="s">
        <v>171</v>
      </c>
      <c r="C31" s="23">
        <v>5706.9098110884515</v>
      </c>
      <c r="D31" s="23">
        <v>5677.7308092425928</v>
      </c>
      <c r="E31" s="23">
        <v>5663.1693720486583</v>
      </c>
      <c r="F31" s="23">
        <v>5648.6824100277599</v>
      </c>
      <c r="G31" s="23">
        <v>5634.1954480068616</v>
      </c>
      <c r="H31" s="23">
        <v>5619.7826472789575</v>
      </c>
      <c r="I31" s="23">
        <v>5605.3698465510533</v>
      </c>
      <c r="J31" s="23">
        <v>5591.0307505633591</v>
      </c>
      <c r="K31" s="23">
        <v>5576.6916545756658</v>
      </c>
      <c r="L31" s="23">
        <v>5562.4259209135935</v>
      </c>
      <c r="M31" s="23">
        <v>5548.1601872515212</v>
      </c>
      <c r="N31" s="23">
        <v>5533.9674449659342</v>
      </c>
      <c r="O31" s="23">
        <v>5519.7747026803445</v>
      </c>
      <c r="P31" s="23">
        <v>5505.6545808221017</v>
      </c>
      <c r="Q31" s="23">
        <v>5491.5344589638607</v>
      </c>
      <c r="R31" s="23">
        <v>5477.4865865838256</v>
      </c>
      <c r="S31" s="23">
        <v>5463.4387142037931</v>
      </c>
      <c r="T31" s="23">
        <v>5449.4626918182803</v>
      </c>
      <c r="U31" s="23">
        <v>5435.4866694327684</v>
      </c>
      <c r="V31" s="23">
        <v>5421.58215462719</v>
      </c>
      <c r="W31" s="23">
        <v>5407.6776398216098</v>
      </c>
      <c r="X31" s="23">
        <v>5393.8442616468246</v>
      </c>
      <c r="Y31" s="23">
        <v>5380.0108834720422</v>
      </c>
      <c r="Z31" s="23">
        <v>5366.2482995134642</v>
      </c>
      <c r="AA31" s="23">
        <v>5352.485715554888</v>
      </c>
      <c r="AB31" s="23">
        <v>5338.7935263288291</v>
      </c>
      <c r="AC31" s="23">
        <v>5325.1013371027711</v>
      </c>
      <c r="AD31" s="23">
        <v>5311.4792001946444</v>
      </c>
      <c r="AE31" s="23">
        <v>5297.8570632865185</v>
      </c>
      <c r="AF31" s="23">
        <v>5284.3046362817331</v>
      </c>
      <c r="AG31" s="23">
        <v>5270.7522092769486</v>
      </c>
      <c r="AH31" s="23">
        <v>5257.2690926918212</v>
      </c>
      <c r="AI31" s="23">
        <v>5243.7859761066929</v>
      </c>
      <c r="AJ31" s="23">
        <v>5230.3718560611796</v>
      </c>
      <c r="AK31">
        <v>5216.9577360156673</v>
      </c>
    </row>
    <row r="32" spans="1:37" x14ac:dyDescent="0.45">
      <c r="A32" s="23" t="s">
        <v>17</v>
      </c>
      <c r="B32" s="23" t="s">
        <v>238</v>
      </c>
      <c r="C32" s="23">
        <v>5706.9098110884515</v>
      </c>
      <c r="D32" s="23">
        <v>5706.9098110884515</v>
      </c>
      <c r="E32" s="23">
        <v>5706.9098110884515</v>
      </c>
      <c r="F32" s="23">
        <v>5706.9098110884515</v>
      </c>
      <c r="G32" s="23">
        <v>5706.9098110884515</v>
      </c>
      <c r="H32" s="23">
        <v>5706.9098110884515</v>
      </c>
      <c r="I32" s="23">
        <v>5706.9098110884515</v>
      </c>
      <c r="J32" s="23">
        <v>5706.9098110884515</v>
      </c>
      <c r="K32" s="23">
        <v>5706.9098110884515</v>
      </c>
      <c r="L32" s="23">
        <v>5706.9098110884515</v>
      </c>
      <c r="M32" s="23">
        <v>5706.9098110884515</v>
      </c>
      <c r="N32" s="23">
        <v>5706.9098110884515</v>
      </c>
      <c r="O32" s="23">
        <v>5706.9098110884515</v>
      </c>
      <c r="P32" s="23">
        <v>5706.9098110884515</v>
      </c>
      <c r="Q32" s="23">
        <v>5706.9098110884515</v>
      </c>
      <c r="R32" s="23">
        <v>5706.9098110884515</v>
      </c>
      <c r="S32" s="23">
        <v>5706.9098110884515</v>
      </c>
      <c r="T32" s="23">
        <v>5706.9098110884515</v>
      </c>
      <c r="U32" s="23">
        <v>5706.9098110884515</v>
      </c>
      <c r="V32" s="23">
        <v>5706.9098110884515</v>
      </c>
      <c r="W32" s="23">
        <v>5706.9098110884515</v>
      </c>
      <c r="X32" s="23">
        <v>5706.9098110884515</v>
      </c>
      <c r="Y32" s="23">
        <v>5706.9098110884515</v>
      </c>
      <c r="Z32" s="23">
        <v>5706.9098110884515</v>
      </c>
      <c r="AA32" s="23">
        <v>5706.9098110884515</v>
      </c>
      <c r="AB32" s="23">
        <v>5706.9098110884515</v>
      </c>
      <c r="AC32" s="23">
        <v>5706.9098110884515</v>
      </c>
      <c r="AD32" s="23">
        <v>5706.9098110884515</v>
      </c>
      <c r="AE32" s="23">
        <v>5706.9098110884515</v>
      </c>
      <c r="AF32" s="23">
        <v>5706.9098110884515</v>
      </c>
      <c r="AG32" s="23">
        <v>5706.9098110884515</v>
      </c>
      <c r="AH32" s="23">
        <v>5706.9098110884515</v>
      </c>
      <c r="AI32" s="23">
        <v>5706.9098110884515</v>
      </c>
      <c r="AJ32" s="23">
        <v>5706.9098110884515</v>
      </c>
      <c r="AK32">
        <v>5706.9098110884515</v>
      </c>
    </row>
    <row r="33" spans="1:37" x14ac:dyDescent="0.45">
      <c r="A33" t="s">
        <v>16</v>
      </c>
      <c r="B33" s="23" t="s">
        <v>172</v>
      </c>
      <c r="C33" s="23">
        <v>5662.5003943252968</v>
      </c>
      <c r="D33" s="23">
        <v>5659.1649892093455</v>
      </c>
      <c r="E33" s="23">
        <v>5655.8295840933943</v>
      </c>
      <c r="F33" s="23">
        <v>5652.494178977443</v>
      </c>
      <c r="G33" s="23">
        <v>5649.1587738614917</v>
      </c>
      <c r="H33" s="23">
        <v>5645.8233687455404</v>
      </c>
      <c r="I33" s="23">
        <v>5642.48796362959</v>
      </c>
      <c r="J33" s="23">
        <v>5619.3626447053839</v>
      </c>
      <c r="K33" s="23">
        <v>5586.3729622979517</v>
      </c>
      <c r="L33" s="23">
        <v>5557.4896027069281</v>
      </c>
      <c r="M33" s="23">
        <v>5520.5474378317058</v>
      </c>
      <c r="N33" s="23">
        <v>5495.598526174319</v>
      </c>
      <c r="O33" s="23">
        <v>5472.4864519223893</v>
      </c>
      <c r="P33" s="23">
        <v>5443.6076574259168</v>
      </c>
      <c r="Q33" s="23">
        <v>5413.1966288903159</v>
      </c>
      <c r="R33" s="23">
        <v>5387.6075221215933</v>
      </c>
      <c r="S33" s="23">
        <v>5358.0669881203812</v>
      </c>
      <c r="T33" s="23">
        <v>5330.3421317351904</v>
      </c>
      <c r="U33" s="23">
        <v>5299.3499826568541</v>
      </c>
      <c r="V33" s="23">
        <v>5269.6823847508349</v>
      </c>
      <c r="W33" s="23">
        <v>5245.0013389496944</v>
      </c>
      <c r="X33" s="23">
        <v>5211.0656269980354</v>
      </c>
      <c r="Y33" s="23">
        <v>5181.7568031761039</v>
      </c>
      <c r="Z33" s="23">
        <v>5151.4047048623779</v>
      </c>
      <c r="AA33" s="23">
        <v>5121.5284160644769</v>
      </c>
      <c r="AB33" s="23">
        <v>5094.6425081232592</v>
      </c>
      <c r="AC33" s="23">
        <v>5064.6681145485381</v>
      </c>
      <c r="AD33" s="23">
        <v>5038.6481648166855</v>
      </c>
      <c r="AE33" s="23">
        <v>5009.5077502213717</v>
      </c>
      <c r="AF33" s="23">
        <v>4980.1184023624419</v>
      </c>
      <c r="AG33" s="23">
        <v>4949.1661359566606</v>
      </c>
      <c r="AH33" s="23">
        <v>4921.5782943891973</v>
      </c>
      <c r="AI33" s="23">
        <v>4893.4418184958531</v>
      </c>
      <c r="AJ33" s="23">
        <v>4862.4271125922251</v>
      </c>
      <c r="AK33">
        <v>4791.5360998749238</v>
      </c>
    </row>
    <row r="34" spans="1:37" x14ac:dyDescent="0.45">
      <c r="A34" t="s">
        <v>19</v>
      </c>
      <c r="B34" s="23" t="s">
        <v>173</v>
      </c>
      <c r="C34">
        <v>7700.5531201463727</v>
      </c>
      <c r="D34">
        <v>7399.9040515085244</v>
      </c>
      <c r="E34">
        <v>7099.2549828706751</v>
      </c>
      <c r="F34">
        <v>6798.6059142328259</v>
      </c>
      <c r="G34">
        <v>6497.9568455949775</v>
      </c>
      <c r="H34">
        <v>6160.0819510474703</v>
      </c>
      <c r="I34">
        <v>5822.2070564999631</v>
      </c>
      <c r="J34">
        <v>5484.3321619524577</v>
      </c>
      <c r="K34">
        <v>5146.4572674049505</v>
      </c>
      <c r="L34">
        <v>4808.5823728574433</v>
      </c>
      <c r="M34">
        <v>4470.707478309937</v>
      </c>
      <c r="N34">
        <v>4132.8325837624307</v>
      </c>
      <c r="O34">
        <v>3794.9576892149239</v>
      </c>
      <c r="P34">
        <v>3457.0827946674176</v>
      </c>
      <c r="Q34">
        <v>3119.2079001199127</v>
      </c>
      <c r="R34">
        <v>3088.1908787049442</v>
      </c>
      <c r="S34">
        <v>3057.1738572899767</v>
      </c>
      <c r="T34">
        <v>3026.1568358750083</v>
      </c>
      <c r="U34">
        <v>2995.1398144600403</v>
      </c>
      <c r="V34">
        <v>2964.1227930450727</v>
      </c>
      <c r="W34">
        <v>2933.1057716301048</v>
      </c>
      <c r="X34">
        <v>2902.0887502151372</v>
      </c>
      <c r="Y34">
        <v>2871.0717288001688</v>
      </c>
      <c r="Z34">
        <v>2840.0547073852008</v>
      </c>
      <c r="AA34">
        <v>2809.0376859702324</v>
      </c>
      <c r="AB34">
        <v>2778.0206645552648</v>
      </c>
      <c r="AC34">
        <v>2747.0036431402968</v>
      </c>
      <c r="AD34">
        <v>2715.9866217253293</v>
      </c>
      <c r="AE34">
        <v>2684.9696003103613</v>
      </c>
      <c r="AF34">
        <v>2653.9525788953929</v>
      </c>
      <c r="AG34">
        <v>2622.9355574804254</v>
      </c>
      <c r="AH34">
        <v>2591.9185360654574</v>
      </c>
      <c r="AI34">
        <v>2560.9015146504889</v>
      </c>
      <c r="AJ34">
        <v>2529.8844932355214</v>
      </c>
      <c r="AK34">
        <v>2498.8674718205543</v>
      </c>
    </row>
    <row r="35" spans="1:37" x14ac:dyDescent="0.45">
      <c r="A35" s="23" t="s">
        <v>19</v>
      </c>
      <c r="B35" s="23" t="s">
        <v>174</v>
      </c>
      <c r="C35">
        <v>7700.5531201463727</v>
      </c>
      <c r="D35">
        <v>7399.9040515085244</v>
      </c>
      <c r="E35">
        <v>7099.2549828706751</v>
      </c>
      <c r="F35">
        <v>6798.6059142328259</v>
      </c>
      <c r="G35">
        <v>6497.9568455949775</v>
      </c>
      <c r="H35">
        <v>6416.1015596651341</v>
      </c>
      <c r="I35">
        <v>6334.2462737352898</v>
      </c>
      <c r="J35">
        <v>6252.3909878054465</v>
      </c>
      <c r="K35">
        <v>6170.5357018756031</v>
      </c>
      <c r="L35">
        <v>6088.6804159457588</v>
      </c>
      <c r="M35">
        <v>6006.8251300159154</v>
      </c>
      <c r="N35">
        <v>5924.969844086072</v>
      </c>
      <c r="O35">
        <v>5843.1145581562278</v>
      </c>
      <c r="P35">
        <v>5761.2592722263853</v>
      </c>
      <c r="Q35">
        <v>5679.4039862965401</v>
      </c>
      <c r="R35">
        <v>5622.6099464335748</v>
      </c>
      <c r="S35">
        <v>5565.8159065706113</v>
      </c>
      <c r="T35">
        <v>5509.0218667076442</v>
      </c>
      <c r="U35">
        <v>5452.2278268446807</v>
      </c>
      <c r="V35">
        <v>5395.4337869817136</v>
      </c>
      <c r="W35">
        <v>5338.6397471187493</v>
      </c>
      <c r="X35">
        <v>5281.845707255784</v>
      </c>
      <c r="Y35">
        <v>5225.0516673928187</v>
      </c>
      <c r="Z35">
        <v>5168.2576275298534</v>
      </c>
      <c r="AA35">
        <v>5111.4635876668881</v>
      </c>
      <c r="AB35">
        <v>5054.6695478039228</v>
      </c>
      <c r="AC35">
        <v>4997.8755079409584</v>
      </c>
      <c r="AD35">
        <v>4941.0814680779931</v>
      </c>
      <c r="AE35">
        <v>4884.2874282150278</v>
      </c>
      <c r="AF35">
        <v>4827.4933883520625</v>
      </c>
      <c r="AG35">
        <v>4770.6993484890972</v>
      </c>
      <c r="AH35">
        <v>4713.905308626131</v>
      </c>
      <c r="AI35">
        <v>4657.1112687631667</v>
      </c>
      <c r="AJ35">
        <v>4600.3172289002014</v>
      </c>
      <c r="AK35">
        <v>4543.5231890372334</v>
      </c>
    </row>
    <row r="36" spans="1:37" x14ac:dyDescent="0.45">
      <c r="A36" s="23" t="s">
        <v>19</v>
      </c>
      <c r="B36" s="23" t="s">
        <v>239</v>
      </c>
      <c r="C36">
        <v>7700.5531201463727</v>
      </c>
      <c r="D36">
        <v>7399.9040515085244</v>
      </c>
      <c r="E36">
        <v>7099.2549828706751</v>
      </c>
      <c r="F36">
        <v>6798.6059142328259</v>
      </c>
      <c r="G36">
        <v>6497.9568455949775</v>
      </c>
      <c r="H36">
        <v>6497.9568455949775</v>
      </c>
      <c r="I36">
        <v>6497.9568455949775</v>
      </c>
      <c r="J36">
        <v>6497.9568455949775</v>
      </c>
      <c r="K36">
        <v>6497.9568455949775</v>
      </c>
      <c r="L36">
        <v>6497.9568455949775</v>
      </c>
      <c r="M36">
        <v>6497.9568455949775</v>
      </c>
      <c r="N36">
        <v>6497.9568455949775</v>
      </c>
      <c r="O36">
        <v>6497.9568455949775</v>
      </c>
      <c r="P36">
        <v>6497.9568455949775</v>
      </c>
      <c r="Q36">
        <v>6497.9568455949775</v>
      </c>
      <c r="R36">
        <v>6497.9568455949775</v>
      </c>
      <c r="S36">
        <v>6497.9568455949775</v>
      </c>
      <c r="T36">
        <v>6497.9568455949775</v>
      </c>
      <c r="U36">
        <v>6497.9568455949775</v>
      </c>
      <c r="V36">
        <v>6497.9568455949775</v>
      </c>
      <c r="W36">
        <v>6497.9568455949775</v>
      </c>
      <c r="X36">
        <v>6497.9568455949775</v>
      </c>
      <c r="Y36">
        <v>6497.9568455949775</v>
      </c>
      <c r="Z36">
        <v>6497.9568455949775</v>
      </c>
      <c r="AA36">
        <v>6497.9568455949775</v>
      </c>
      <c r="AB36">
        <v>6497.9568455949775</v>
      </c>
      <c r="AC36">
        <v>6497.9568455949775</v>
      </c>
      <c r="AD36">
        <v>6497.9568455949775</v>
      </c>
      <c r="AE36">
        <v>6497.9568455949775</v>
      </c>
      <c r="AF36">
        <v>6497.9568455949775</v>
      </c>
      <c r="AG36">
        <v>6497.9568455949775</v>
      </c>
      <c r="AH36">
        <v>6497.9568455949775</v>
      </c>
      <c r="AI36">
        <v>6497.9568455949775</v>
      </c>
      <c r="AJ36">
        <v>6497.9568455949775</v>
      </c>
      <c r="AK36">
        <v>6497.9568455949775</v>
      </c>
    </row>
    <row r="37" spans="1:37" x14ac:dyDescent="0.45">
      <c r="A37" s="23" t="s">
        <v>19</v>
      </c>
      <c r="B37" s="23" t="s">
        <v>175</v>
      </c>
      <c r="C37">
        <v>7700.5531201463727</v>
      </c>
      <c r="D37">
        <v>7399.9040515085244</v>
      </c>
      <c r="E37">
        <v>7099.2549828706751</v>
      </c>
      <c r="F37">
        <v>6798.6059142328259</v>
      </c>
      <c r="G37">
        <v>6497.9568455949775</v>
      </c>
      <c r="H37">
        <v>6160.0819510474703</v>
      </c>
      <c r="I37">
        <v>5822.2070564999631</v>
      </c>
      <c r="J37">
        <v>5484.3321619524577</v>
      </c>
      <c r="K37">
        <v>5146.4572674049505</v>
      </c>
      <c r="L37">
        <v>4808.5823728574433</v>
      </c>
      <c r="M37">
        <v>4470.707478309937</v>
      </c>
      <c r="N37">
        <v>4132.8325837624307</v>
      </c>
      <c r="O37">
        <v>3794.9576892149239</v>
      </c>
      <c r="P37">
        <v>3457.0827946674176</v>
      </c>
      <c r="Q37">
        <v>3119.2079001199127</v>
      </c>
      <c r="R37">
        <v>3088.1908787049442</v>
      </c>
      <c r="S37">
        <v>3057.1738572899767</v>
      </c>
      <c r="T37">
        <v>3026.1568358750083</v>
      </c>
      <c r="U37">
        <v>2995.1398144600403</v>
      </c>
      <c r="V37">
        <v>2964.1227930450727</v>
      </c>
      <c r="W37">
        <v>2933.1057716301048</v>
      </c>
      <c r="X37">
        <v>2902.0887502151372</v>
      </c>
      <c r="Y37">
        <v>2871.0717288001688</v>
      </c>
      <c r="Z37">
        <v>2840.0547073852008</v>
      </c>
      <c r="AA37">
        <v>2809.0376859702324</v>
      </c>
      <c r="AB37">
        <v>2778.0206645552648</v>
      </c>
      <c r="AC37">
        <v>2747.0036431402968</v>
      </c>
      <c r="AD37">
        <v>2715.9866217253293</v>
      </c>
      <c r="AE37">
        <v>2684.9696003103613</v>
      </c>
      <c r="AF37">
        <v>2653.9525788953929</v>
      </c>
      <c r="AG37">
        <v>2622.9355574804254</v>
      </c>
      <c r="AH37">
        <v>2591.9185360654574</v>
      </c>
      <c r="AI37">
        <v>2560.9015146504889</v>
      </c>
      <c r="AJ37">
        <v>2529.8844932355214</v>
      </c>
      <c r="AK37">
        <v>2498.8674718205543</v>
      </c>
    </row>
    <row r="38" spans="1:37" x14ac:dyDescent="0.45">
      <c r="A38" s="23" t="s">
        <v>19</v>
      </c>
      <c r="B38" s="23" t="s">
        <v>176</v>
      </c>
      <c r="C38">
        <v>7700.5531201463727</v>
      </c>
      <c r="D38">
        <v>7399.9040515085244</v>
      </c>
      <c r="E38">
        <v>7099.2549828706751</v>
      </c>
      <c r="F38">
        <v>6798.6059142328259</v>
      </c>
      <c r="G38">
        <v>6497.9568455949775</v>
      </c>
      <c r="H38">
        <v>6416.1015596651341</v>
      </c>
      <c r="I38">
        <v>6334.2462737352898</v>
      </c>
      <c r="J38">
        <v>6252.3909878054465</v>
      </c>
      <c r="K38">
        <v>6170.5357018756031</v>
      </c>
      <c r="L38">
        <v>6088.6804159457588</v>
      </c>
      <c r="M38">
        <v>6006.8251300159154</v>
      </c>
      <c r="N38">
        <v>5924.969844086072</v>
      </c>
      <c r="O38">
        <v>5843.1145581562278</v>
      </c>
      <c r="P38">
        <v>5761.2592722263853</v>
      </c>
      <c r="Q38">
        <v>5679.4039862965401</v>
      </c>
      <c r="R38">
        <v>5622.6099464335748</v>
      </c>
      <c r="S38">
        <v>5565.8159065706113</v>
      </c>
      <c r="T38">
        <v>5509.0218667076442</v>
      </c>
      <c r="U38">
        <v>5452.2278268446807</v>
      </c>
      <c r="V38">
        <v>5395.4337869817136</v>
      </c>
      <c r="W38">
        <v>5338.6397471187493</v>
      </c>
      <c r="X38">
        <v>5281.845707255784</v>
      </c>
      <c r="Y38">
        <v>5225.0516673928187</v>
      </c>
      <c r="Z38">
        <v>5168.2576275298534</v>
      </c>
      <c r="AA38">
        <v>5111.4635876668881</v>
      </c>
      <c r="AB38">
        <v>5054.6695478039228</v>
      </c>
      <c r="AC38">
        <v>4997.8755079409584</v>
      </c>
      <c r="AD38">
        <v>4941.0814680779931</v>
      </c>
      <c r="AE38">
        <v>4884.2874282150278</v>
      </c>
      <c r="AF38">
        <v>4827.4933883520625</v>
      </c>
      <c r="AG38">
        <v>4770.6993484890972</v>
      </c>
      <c r="AH38">
        <v>4713.905308626131</v>
      </c>
      <c r="AI38">
        <v>4657.1112687631667</v>
      </c>
      <c r="AJ38">
        <v>4600.3172289002014</v>
      </c>
      <c r="AK38">
        <v>4543.5231890372334</v>
      </c>
    </row>
    <row r="39" spans="1:37" x14ac:dyDescent="0.45">
      <c r="A39" s="23" t="s">
        <v>19</v>
      </c>
      <c r="B39" s="23" t="s">
        <v>240</v>
      </c>
      <c r="C39">
        <v>7700.5531201463727</v>
      </c>
      <c r="D39">
        <v>7399.9040515085244</v>
      </c>
      <c r="E39">
        <v>7099.2549828706751</v>
      </c>
      <c r="F39">
        <v>6798.6059142328259</v>
      </c>
      <c r="G39">
        <v>6497.9568455949775</v>
      </c>
      <c r="H39">
        <v>6497.9568455949775</v>
      </c>
      <c r="I39">
        <v>6497.9568455949775</v>
      </c>
      <c r="J39">
        <v>6497.9568455949775</v>
      </c>
      <c r="K39">
        <v>6497.9568455949775</v>
      </c>
      <c r="L39">
        <v>6497.9568455949775</v>
      </c>
      <c r="M39">
        <v>6497.9568455949775</v>
      </c>
      <c r="N39">
        <v>6497.9568455949775</v>
      </c>
      <c r="O39">
        <v>6497.9568455949775</v>
      </c>
      <c r="P39">
        <v>6497.9568455949775</v>
      </c>
      <c r="Q39">
        <v>6497.9568455949775</v>
      </c>
      <c r="R39">
        <v>6497.9568455949775</v>
      </c>
      <c r="S39">
        <v>6497.9568455949775</v>
      </c>
      <c r="T39">
        <v>6497.9568455949775</v>
      </c>
      <c r="U39">
        <v>6497.9568455949775</v>
      </c>
      <c r="V39">
        <v>6497.9568455949775</v>
      </c>
      <c r="W39">
        <v>6497.9568455949775</v>
      </c>
      <c r="X39">
        <v>6497.9568455949775</v>
      </c>
      <c r="Y39">
        <v>6497.9568455949775</v>
      </c>
      <c r="Z39">
        <v>6497.9568455949775</v>
      </c>
      <c r="AA39">
        <v>6497.9568455949775</v>
      </c>
      <c r="AB39">
        <v>6497.9568455949775</v>
      </c>
      <c r="AC39">
        <v>6497.9568455949775</v>
      </c>
      <c r="AD39">
        <v>6497.9568455949775</v>
      </c>
      <c r="AE39">
        <v>6497.9568455949775</v>
      </c>
      <c r="AF39">
        <v>6497.9568455949775</v>
      </c>
      <c r="AG39">
        <v>6497.9568455949775</v>
      </c>
      <c r="AH39">
        <v>6497.9568455949775</v>
      </c>
      <c r="AI39">
        <v>6497.9568455949775</v>
      </c>
      <c r="AJ39">
        <v>6497.9568455949775</v>
      </c>
      <c r="AK39">
        <v>6497.9568455949775</v>
      </c>
    </row>
    <row r="40" spans="1:37" x14ac:dyDescent="0.45">
      <c r="A40" s="23" t="s">
        <v>19</v>
      </c>
      <c r="B40" s="23" t="s">
        <v>177</v>
      </c>
      <c r="C40">
        <v>7700.5531201463727</v>
      </c>
      <c r="D40">
        <v>7399.9040515085244</v>
      </c>
      <c r="E40">
        <v>7099.2549828706751</v>
      </c>
      <c r="F40">
        <v>6798.6059142328259</v>
      </c>
      <c r="G40">
        <v>6497.9568455949775</v>
      </c>
      <c r="H40">
        <v>6160.0819510474703</v>
      </c>
      <c r="I40">
        <v>5822.2070564999631</v>
      </c>
      <c r="J40">
        <v>5484.3321619524577</v>
      </c>
      <c r="K40">
        <v>5146.4572674049505</v>
      </c>
      <c r="L40">
        <v>4808.5823728574433</v>
      </c>
      <c r="M40">
        <v>4470.707478309937</v>
      </c>
      <c r="N40">
        <v>4132.8325837624307</v>
      </c>
      <c r="O40">
        <v>3794.9576892149239</v>
      </c>
      <c r="P40">
        <v>3457.0827946674176</v>
      </c>
      <c r="Q40">
        <v>3119.2079001199127</v>
      </c>
      <c r="R40">
        <v>3088.1908787049442</v>
      </c>
      <c r="S40">
        <v>3057.1738572899767</v>
      </c>
      <c r="T40">
        <v>3026.1568358750083</v>
      </c>
      <c r="U40">
        <v>2995.1398144600403</v>
      </c>
      <c r="V40">
        <v>2964.1227930450727</v>
      </c>
      <c r="W40">
        <v>2933.1057716301048</v>
      </c>
      <c r="X40">
        <v>2902.0887502151372</v>
      </c>
      <c r="Y40">
        <v>2871.0717288001688</v>
      </c>
      <c r="Z40">
        <v>2840.0547073852008</v>
      </c>
      <c r="AA40">
        <v>2809.0376859702324</v>
      </c>
      <c r="AB40">
        <v>2778.0206645552648</v>
      </c>
      <c r="AC40">
        <v>2747.0036431402968</v>
      </c>
      <c r="AD40">
        <v>2715.9866217253293</v>
      </c>
      <c r="AE40">
        <v>2684.9696003103613</v>
      </c>
      <c r="AF40">
        <v>2653.9525788953929</v>
      </c>
      <c r="AG40">
        <v>2622.9355574804254</v>
      </c>
      <c r="AH40">
        <v>2591.9185360654574</v>
      </c>
      <c r="AI40">
        <v>2560.9015146504889</v>
      </c>
      <c r="AJ40">
        <v>2529.8844932355214</v>
      </c>
      <c r="AK40">
        <v>2498.8674718205543</v>
      </c>
    </row>
    <row r="41" spans="1:37" x14ac:dyDescent="0.45">
      <c r="A41" s="23" t="s">
        <v>19</v>
      </c>
      <c r="B41" s="23" t="s">
        <v>178</v>
      </c>
      <c r="C41">
        <v>7700.5531201463727</v>
      </c>
      <c r="D41">
        <v>7399.9040515085244</v>
      </c>
      <c r="E41">
        <v>7099.2549828706751</v>
      </c>
      <c r="F41">
        <v>6798.6059142328259</v>
      </c>
      <c r="G41">
        <v>6497.9568455949775</v>
      </c>
      <c r="H41">
        <v>6416.1015596651341</v>
      </c>
      <c r="I41">
        <v>6334.2462737352898</v>
      </c>
      <c r="J41">
        <v>6252.3909878054465</v>
      </c>
      <c r="K41">
        <v>6170.5357018756031</v>
      </c>
      <c r="L41">
        <v>6088.6804159457588</v>
      </c>
      <c r="M41">
        <v>6006.8251300159154</v>
      </c>
      <c r="N41">
        <v>5924.969844086072</v>
      </c>
      <c r="O41">
        <v>5843.1145581562278</v>
      </c>
      <c r="P41">
        <v>5761.2592722263853</v>
      </c>
      <c r="Q41">
        <v>5679.4039862965401</v>
      </c>
      <c r="R41">
        <v>5622.6099464335748</v>
      </c>
      <c r="S41">
        <v>5565.8159065706113</v>
      </c>
      <c r="T41">
        <v>5509.0218667076442</v>
      </c>
      <c r="U41">
        <v>5452.2278268446807</v>
      </c>
      <c r="V41">
        <v>5395.4337869817136</v>
      </c>
      <c r="W41">
        <v>5338.6397471187493</v>
      </c>
      <c r="X41">
        <v>5281.845707255784</v>
      </c>
      <c r="Y41">
        <v>5225.0516673928187</v>
      </c>
      <c r="Z41">
        <v>5168.2576275298534</v>
      </c>
      <c r="AA41">
        <v>5111.4635876668881</v>
      </c>
      <c r="AB41">
        <v>5054.6695478039228</v>
      </c>
      <c r="AC41">
        <v>4997.8755079409584</v>
      </c>
      <c r="AD41">
        <v>4941.0814680779931</v>
      </c>
      <c r="AE41">
        <v>4884.2874282150278</v>
      </c>
      <c r="AF41">
        <v>4827.4933883520625</v>
      </c>
      <c r="AG41">
        <v>4770.6993484890972</v>
      </c>
      <c r="AH41">
        <v>4713.905308626131</v>
      </c>
      <c r="AI41">
        <v>4657.1112687631667</v>
      </c>
      <c r="AJ41">
        <v>4600.3172289002014</v>
      </c>
      <c r="AK41">
        <v>4543.5231890372334</v>
      </c>
    </row>
    <row r="42" spans="1:37" x14ac:dyDescent="0.45">
      <c r="A42" s="23" t="s">
        <v>19</v>
      </c>
      <c r="B42" s="23" t="s">
        <v>241</v>
      </c>
      <c r="C42">
        <v>7700.5531201463727</v>
      </c>
      <c r="D42">
        <v>7399.9040515085244</v>
      </c>
      <c r="E42">
        <v>7099.2549828706751</v>
      </c>
      <c r="F42">
        <v>6798.6059142328259</v>
      </c>
      <c r="G42">
        <v>6497.9568455949775</v>
      </c>
      <c r="H42">
        <v>6497.9568455949775</v>
      </c>
      <c r="I42">
        <v>6497.9568455949775</v>
      </c>
      <c r="J42">
        <v>6497.9568455949775</v>
      </c>
      <c r="K42">
        <v>6497.9568455949775</v>
      </c>
      <c r="L42">
        <v>6497.9568455949775</v>
      </c>
      <c r="M42">
        <v>6497.9568455949775</v>
      </c>
      <c r="N42">
        <v>6497.9568455949775</v>
      </c>
      <c r="O42">
        <v>6497.9568455949775</v>
      </c>
      <c r="P42">
        <v>6497.9568455949775</v>
      </c>
      <c r="Q42">
        <v>6497.9568455949775</v>
      </c>
      <c r="R42">
        <v>6497.9568455949775</v>
      </c>
      <c r="S42">
        <v>6497.9568455949775</v>
      </c>
      <c r="T42">
        <v>6497.9568455949775</v>
      </c>
      <c r="U42">
        <v>6497.9568455949775</v>
      </c>
      <c r="V42">
        <v>6497.9568455949775</v>
      </c>
      <c r="W42">
        <v>6497.9568455949775</v>
      </c>
      <c r="X42">
        <v>6497.9568455949775</v>
      </c>
      <c r="Y42">
        <v>6497.9568455949775</v>
      </c>
      <c r="Z42">
        <v>6497.9568455949775</v>
      </c>
      <c r="AA42">
        <v>6497.9568455949775</v>
      </c>
      <c r="AB42">
        <v>6497.9568455949775</v>
      </c>
      <c r="AC42">
        <v>6497.9568455949775</v>
      </c>
      <c r="AD42">
        <v>6497.9568455949775</v>
      </c>
      <c r="AE42">
        <v>6497.9568455949775</v>
      </c>
      <c r="AF42">
        <v>6497.9568455949775</v>
      </c>
      <c r="AG42">
        <v>6497.9568455949775</v>
      </c>
      <c r="AH42">
        <v>6497.9568455949775</v>
      </c>
      <c r="AI42">
        <v>6497.9568455949775</v>
      </c>
      <c r="AJ42">
        <v>6497.9568455949775</v>
      </c>
      <c r="AK42">
        <v>6497.9568455949775</v>
      </c>
    </row>
    <row r="43" spans="1:37" x14ac:dyDescent="0.45">
      <c r="A43" t="s">
        <v>20</v>
      </c>
      <c r="B43" s="23" t="s">
        <v>179</v>
      </c>
      <c r="C43">
        <v>3808.6301663025592</v>
      </c>
      <c r="D43">
        <v>3801.8495494538392</v>
      </c>
      <c r="E43">
        <v>3795.0689326051192</v>
      </c>
      <c r="F43">
        <v>3788.2883157563997</v>
      </c>
      <c r="G43">
        <v>3759.8557129999999</v>
      </c>
      <c r="H43">
        <v>3709.2500915858891</v>
      </c>
      <c r="I43">
        <v>3692.1600740514464</v>
      </c>
      <c r="J43">
        <v>3681.8907706904629</v>
      </c>
      <c r="K43">
        <v>3665.1606175178886</v>
      </c>
      <c r="L43">
        <v>3651.1206482319335</v>
      </c>
      <c r="M43">
        <v>3631.7805241689575</v>
      </c>
      <c r="N43">
        <v>3620.3272251060521</v>
      </c>
      <c r="O43">
        <v>3610.0934703388275</v>
      </c>
      <c r="P43">
        <v>3596.0610626469465</v>
      </c>
      <c r="Q43">
        <v>3581.0159572990683</v>
      </c>
      <c r="R43">
        <v>3569.1634326407407</v>
      </c>
      <c r="S43">
        <v>3554.6966967141389</v>
      </c>
      <c r="T43">
        <v>3541.4352988628102</v>
      </c>
      <c r="U43">
        <v>3526.0028234715246</v>
      </c>
      <c r="V43">
        <v>3511.4502184394569</v>
      </c>
      <c r="W43">
        <v>3500.2244139571335</v>
      </c>
      <c r="X43">
        <v>3482.8223850080881</v>
      </c>
      <c r="Y43">
        <v>3468.50813735779</v>
      </c>
      <c r="Z43">
        <v>3453.4946319654164</v>
      </c>
      <c r="AA43">
        <v>3438.7981148670447</v>
      </c>
      <c r="AB43">
        <v>3426.1112531811873</v>
      </c>
      <c r="AC43">
        <v>3411.3491805999856</v>
      </c>
      <c r="AD43">
        <v>3399.2543830481036</v>
      </c>
      <c r="AE43">
        <v>3385.0571108350564</v>
      </c>
      <c r="AF43">
        <v>3370.6926588148149</v>
      </c>
      <c r="AG43">
        <v>3355.2679810613249</v>
      </c>
      <c r="AH43">
        <v>3342.1243045729298</v>
      </c>
      <c r="AI43">
        <v>3328.6109078413597</v>
      </c>
      <c r="AJ43">
        <v>3313.1401947384111</v>
      </c>
      <c r="AK43">
        <v>3270.4471278489323</v>
      </c>
    </row>
    <row r="44" spans="1:37" x14ac:dyDescent="0.45">
      <c r="A44" s="23" t="s">
        <v>20</v>
      </c>
      <c r="B44" s="23" t="s">
        <v>180</v>
      </c>
      <c r="C44">
        <v>3808.6301663025592</v>
      </c>
      <c r="D44">
        <v>3801.8495494538392</v>
      </c>
      <c r="E44">
        <v>3795.0689326051192</v>
      </c>
      <c r="F44">
        <v>3788.2883157563997</v>
      </c>
      <c r="G44">
        <v>3759.8557129999999</v>
      </c>
      <c r="H44">
        <v>3709.2500915858891</v>
      </c>
      <c r="I44">
        <v>3692.1600740514464</v>
      </c>
      <c r="J44">
        <v>3681.8907706904629</v>
      </c>
      <c r="K44">
        <v>3665.1606175178886</v>
      </c>
      <c r="L44">
        <v>3651.1206482319335</v>
      </c>
      <c r="M44">
        <v>3631.7805241689575</v>
      </c>
      <c r="N44">
        <v>3620.3272251060521</v>
      </c>
      <c r="O44">
        <v>3610.0934703388275</v>
      </c>
      <c r="P44">
        <v>3596.0610626469465</v>
      </c>
      <c r="Q44">
        <v>3581.0159572990683</v>
      </c>
      <c r="R44">
        <v>3569.1634326407407</v>
      </c>
      <c r="S44">
        <v>3554.6966967141389</v>
      </c>
      <c r="T44">
        <v>3541.4352988628102</v>
      </c>
      <c r="U44">
        <v>3526.0028234715246</v>
      </c>
      <c r="V44">
        <v>3511.4502184394569</v>
      </c>
      <c r="W44">
        <v>3500.2244139571335</v>
      </c>
      <c r="X44">
        <v>3482.8223850080881</v>
      </c>
      <c r="Y44">
        <v>3468.50813735779</v>
      </c>
      <c r="Z44">
        <v>3453.4946319654164</v>
      </c>
      <c r="AA44">
        <v>3438.7981148670447</v>
      </c>
      <c r="AB44">
        <v>3426.1112531811873</v>
      </c>
      <c r="AC44">
        <v>3411.3491805999856</v>
      </c>
      <c r="AD44">
        <v>3399.2543830481036</v>
      </c>
      <c r="AE44">
        <v>3385.0571108350564</v>
      </c>
      <c r="AF44">
        <v>3370.6926588148149</v>
      </c>
      <c r="AG44">
        <v>3355.2679810613249</v>
      </c>
      <c r="AH44">
        <v>3342.1243045729298</v>
      </c>
      <c r="AI44">
        <v>3328.6109078413597</v>
      </c>
      <c r="AJ44">
        <v>3313.1401947384111</v>
      </c>
      <c r="AK44">
        <v>3270.4471278489323</v>
      </c>
    </row>
    <row r="45" spans="1:37" x14ac:dyDescent="0.45">
      <c r="A45" s="23" t="s">
        <v>20</v>
      </c>
      <c r="B45" s="23" t="s">
        <v>242</v>
      </c>
      <c r="C45">
        <v>3808.6301663025592</v>
      </c>
      <c r="D45">
        <v>3801.8495494538392</v>
      </c>
      <c r="E45">
        <v>3795.0689326051192</v>
      </c>
      <c r="F45">
        <v>3788.2883157563997</v>
      </c>
      <c r="G45">
        <v>3759.8557129999999</v>
      </c>
      <c r="H45">
        <v>3709.2500915858891</v>
      </c>
      <c r="I45">
        <v>3692.1600740514464</v>
      </c>
      <c r="J45">
        <v>3681.8907706904629</v>
      </c>
      <c r="K45">
        <v>3665.1606175178886</v>
      </c>
      <c r="L45">
        <v>3651.1206482319335</v>
      </c>
      <c r="M45">
        <v>3631.7805241689575</v>
      </c>
      <c r="N45">
        <v>3620.3272251060521</v>
      </c>
      <c r="O45">
        <v>3610.0934703388275</v>
      </c>
      <c r="P45">
        <v>3596.0610626469465</v>
      </c>
      <c r="Q45">
        <v>3581.0159572990683</v>
      </c>
      <c r="R45">
        <v>3569.1634326407407</v>
      </c>
      <c r="S45">
        <v>3554.6966967141389</v>
      </c>
      <c r="T45">
        <v>3541.4352988628102</v>
      </c>
      <c r="U45">
        <v>3526.0028234715246</v>
      </c>
      <c r="V45">
        <v>3511.4502184394569</v>
      </c>
      <c r="W45">
        <v>3500.2244139571335</v>
      </c>
      <c r="X45">
        <v>3482.8223850080881</v>
      </c>
      <c r="Y45">
        <v>3468.50813735779</v>
      </c>
      <c r="Z45">
        <v>3453.4946319654164</v>
      </c>
      <c r="AA45">
        <v>3438.7981148670447</v>
      </c>
      <c r="AB45">
        <v>3426.1112531811873</v>
      </c>
      <c r="AC45">
        <v>3411.3491805999856</v>
      </c>
      <c r="AD45">
        <v>3399.2543830481036</v>
      </c>
      <c r="AE45">
        <v>3385.0571108350564</v>
      </c>
      <c r="AF45">
        <v>3370.6926588148149</v>
      </c>
      <c r="AG45">
        <v>3355.2679810613249</v>
      </c>
      <c r="AH45">
        <v>3342.1243045729298</v>
      </c>
      <c r="AI45">
        <v>3328.6109078413597</v>
      </c>
      <c r="AJ45">
        <v>3313.1401947384111</v>
      </c>
      <c r="AK45">
        <v>3270.4471278489323</v>
      </c>
    </row>
    <row r="46" spans="1:37" x14ac:dyDescent="0.45">
      <c r="A46" s="23" t="s">
        <v>20</v>
      </c>
      <c r="B46" s="23" t="s">
        <v>181</v>
      </c>
      <c r="C46">
        <v>3933.1011411283853</v>
      </c>
      <c r="D46">
        <v>3921.7133545458005</v>
      </c>
      <c r="E46">
        <v>3910.3255679632152</v>
      </c>
      <c r="F46">
        <v>3898.9377813806304</v>
      </c>
      <c r="G46">
        <v>3887.5499947980456</v>
      </c>
      <c r="H46">
        <v>3876.1622082154599</v>
      </c>
      <c r="I46">
        <v>3864.4077018841576</v>
      </c>
      <c r="J46">
        <v>3859.240954907274</v>
      </c>
      <c r="K46">
        <v>3847.82904600969</v>
      </c>
      <c r="L46">
        <v>3839.0194884685625</v>
      </c>
      <c r="M46">
        <v>3825.0645358284091</v>
      </c>
      <c r="N46">
        <v>3818.7633702036046</v>
      </c>
      <c r="O46">
        <v>3813.6580047262278</v>
      </c>
      <c r="P46">
        <v>3804.8601161945357</v>
      </c>
      <c r="Q46">
        <v>3795.0735672942756</v>
      </c>
      <c r="R46">
        <v>3788.4067067631618</v>
      </c>
      <c r="S46">
        <v>3779.1868541514818</v>
      </c>
      <c r="T46">
        <v>3771.1484807358679</v>
      </c>
      <c r="U46">
        <v>3760.9817028176276</v>
      </c>
      <c r="V46">
        <v>3751.6762799478074</v>
      </c>
      <c r="W46">
        <v>3745.6465072121046</v>
      </c>
      <c r="X46">
        <v>3733.5349914265612</v>
      </c>
      <c r="Y46">
        <v>3724.4638674843864</v>
      </c>
      <c r="Z46">
        <v>3714.7008987148038</v>
      </c>
      <c r="AA46">
        <v>3705.2503076211897</v>
      </c>
      <c r="AB46">
        <v>3697.7920409777821</v>
      </c>
      <c r="AC46">
        <v>3688.2768642507899</v>
      </c>
      <c r="AD46">
        <v>3681.4137684538587</v>
      </c>
      <c r="AE46">
        <v>3672.4628131219351</v>
      </c>
      <c r="AF46">
        <v>3663.3452663446305</v>
      </c>
      <c r="AG46">
        <v>3653.1675575304953</v>
      </c>
      <c r="AH46">
        <v>3645.2697300883915</v>
      </c>
      <c r="AI46">
        <v>3637.0058553705599</v>
      </c>
      <c r="AJ46">
        <v>3626.7777449210166</v>
      </c>
      <c r="AK46">
        <v>3589.1596391609864</v>
      </c>
    </row>
    <row r="47" spans="1:37" x14ac:dyDescent="0.45">
      <c r="A47" s="23" t="s">
        <v>20</v>
      </c>
      <c r="B47" s="23" t="s">
        <v>182</v>
      </c>
      <c r="C47">
        <v>3933.1011411283853</v>
      </c>
      <c r="D47">
        <v>3921.7133545458005</v>
      </c>
      <c r="E47">
        <v>3910.3255679632152</v>
      </c>
      <c r="F47">
        <v>3898.9377813806304</v>
      </c>
      <c r="G47">
        <v>3887.5499947980456</v>
      </c>
      <c r="H47">
        <v>3876.1622082154599</v>
      </c>
      <c r="I47">
        <v>3864.4077018841576</v>
      </c>
      <c r="J47">
        <v>3859.240954907274</v>
      </c>
      <c r="K47">
        <v>3847.82904600969</v>
      </c>
      <c r="L47">
        <v>3839.0194884685625</v>
      </c>
      <c r="M47">
        <v>3825.0645358284091</v>
      </c>
      <c r="N47">
        <v>3818.7633702036046</v>
      </c>
      <c r="O47">
        <v>3813.6580047262278</v>
      </c>
      <c r="P47">
        <v>3804.8601161945357</v>
      </c>
      <c r="Q47">
        <v>3795.0735672942756</v>
      </c>
      <c r="R47">
        <v>3788.4067067631618</v>
      </c>
      <c r="S47">
        <v>3779.1868541514818</v>
      </c>
      <c r="T47">
        <v>3771.1484807358679</v>
      </c>
      <c r="U47">
        <v>3760.9817028176276</v>
      </c>
      <c r="V47">
        <v>3751.6762799478074</v>
      </c>
      <c r="W47">
        <v>3745.6465072121046</v>
      </c>
      <c r="X47">
        <v>3733.5349914265612</v>
      </c>
      <c r="Y47">
        <v>3724.4638674843864</v>
      </c>
      <c r="Z47">
        <v>3714.7008987148038</v>
      </c>
      <c r="AA47">
        <v>3705.2503076211897</v>
      </c>
      <c r="AB47">
        <v>3697.7920409777821</v>
      </c>
      <c r="AC47">
        <v>3688.2768642507899</v>
      </c>
      <c r="AD47">
        <v>3681.4137684538587</v>
      </c>
      <c r="AE47">
        <v>3672.4628131219351</v>
      </c>
      <c r="AF47">
        <v>3663.3452663446305</v>
      </c>
      <c r="AG47">
        <v>3653.1675575304953</v>
      </c>
      <c r="AH47">
        <v>3645.2697300883915</v>
      </c>
      <c r="AI47">
        <v>3637.0058553705599</v>
      </c>
      <c r="AJ47">
        <v>3626.7777449210166</v>
      </c>
      <c r="AK47">
        <v>3589.1596391609864</v>
      </c>
    </row>
    <row r="48" spans="1:37" x14ac:dyDescent="0.45">
      <c r="A48" s="23" t="s">
        <v>20</v>
      </c>
      <c r="B48" s="23" t="s">
        <v>243</v>
      </c>
      <c r="C48">
        <v>3933.1011411283853</v>
      </c>
      <c r="D48">
        <v>3921.7133545458005</v>
      </c>
      <c r="E48">
        <v>3910.3255679632152</v>
      </c>
      <c r="F48">
        <v>3898.9377813806304</v>
      </c>
      <c r="G48">
        <v>3887.5499947980456</v>
      </c>
      <c r="H48">
        <v>3876.1622082154599</v>
      </c>
      <c r="I48">
        <v>3864.4077018841576</v>
      </c>
      <c r="J48">
        <v>3859.240954907274</v>
      </c>
      <c r="K48">
        <v>3847.82904600969</v>
      </c>
      <c r="L48">
        <v>3839.0194884685625</v>
      </c>
      <c r="M48">
        <v>3825.0645358284091</v>
      </c>
      <c r="N48">
        <v>3818.7633702036046</v>
      </c>
      <c r="O48">
        <v>3813.6580047262278</v>
      </c>
      <c r="P48">
        <v>3804.8601161945357</v>
      </c>
      <c r="Q48">
        <v>3795.0735672942756</v>
      </c>
      <c r="R48">
        <v>3788.4067067631618</v>
      </c>
      <c r="S48">
        <v>3779.1868541514818</v>
      </c>
      <c r="T48">
        <v>3771.1484807358679</v>
      </c>
      <c r="U48">
        <v>3760.9817028176276</v>
      </c>
      <c r="V48">
        <v>3751.6762799478074</v>
      </c>
      <c r="W48">
        <v>3745.6465072121046</v>
      </c>
      <c r="X48">
        <v>3733.5349914265612</v>
      </c>
      <c r="Y48">
        <v>3724.4638674843864</v>
      </c>
      <c r="Z48">
        <v>3714.7008987148038</v>
      </c>
      <c r="AA48">
        <v>3705.2503076211897</v>
      </c>
      <c r="AB48">
        <v>3697.7920409777821</v>
      </c>
      <c r="AC48">
        <v>3688.2768642507899</v>
      </c>
      <c r="AD48">
        <v>3681.4137684538587</v>
      </c>
      <c r="AE48">
        <v>3672.4628131219351</v>
      </c>
      <c r="AF48">
        <v>3663.3452663446305</v>
      </c>
      <c r="AG48">
        <v>3653.1675575304953</v>
      </c>
      <c r="AH48">
        <v>3645.2697300883915</v>
      </c>
      <c r="AI48">
        <v>3637.0058553705599</v>
      </c>
      <c r="AJ48">
        <v>3626.7777449210166</v>
      </c>
      <c r="AK48">
        <v>3589.1596391609864</v>
      </c>
    </row>
    <row r="49" spans="1:37" x14ac:dyDescent="0.45">
      <c r="A49" s="23" t="s">
        <v>20</v>
      </c>
      <c r="B49" s="23" t="s">
        <v>183</v>
      </c>
      <c r="C49">
        <v>3933.1011411283853</v>
      </c>
      <c r="D49">
        <v>3921.7133545458005</v>
      </c>
      <c r="E49">
        <v>3910.3255679632152</v>
      </c>
      <c r="F49">
        <v>3898.9377813806304</v>
      </c>
      <c r="G49">
        <v>3887.5499947980456</v>
      </c>
      <c r="H49">
        <v>3876.1622082154599</v>
      </c>
      <c r="I49">
        <v>3864.4077018841576</v>
      </c>
      <c r="J49">
        <v>3859.240954907274</v>
      </c>
      <c r="K49">
        <v>3847.82904600969</v>
      </c>
      <c r="L49">
        <v>3839.0194884685625</v>
      </c>
      <c r="M49">
        <v>3825.0645358284091</v>
      </c>
      <c r="N49">
        <v>3818.7633702036046</v>
      </c>
      <c r="O49">
        <v>3813.6580047262278</v>
      </c>
      <c r="P49">
        <v>3804.8601161945357</v>
      </c>
      <c r="Q49">
        <v>3795.0735672942756</v>
      </c>
      <c r="R49">
        <v>3788.4067067631618</v>
      </c>
      <c r="S49">
        <v>3779.1868541514818</v>
      </c>
      <c r="T49">
        <v>3771.1484807358679</v>
      </c>
      <c r="U49">
        <v>3760.9817028176276</v>
      </c>
      <c r="V49">
        <v>3751.6762799478074</v>
      </c>
      <c r="W49">
        <v>3745.6465072121046</v>
      </c>
      <c r="X49">
        <v>3733.5349914265612</v>
      </c>
      <c r="Y49">
        <v>3724.4638674843864</v>
      </c>
      <c r="Z49">
        <v>3714.7008987148038</v>
      </c>
      <c r="AA49">
        <v>3705.2503076211897</v>
      </c>
      <c r="AB49">
        <v>3697.7920409777821</v>
      </c>
      <c r="AC49">
        <v>3688.2768642507899</v>
      </c>
      <c r="AD49">
        <v>3681.4137684538587</v>
      </c>
      <c r="AE49">
        <v>3672.4628131219351</v>
      </c>
      <c r="AF49">
        <v>3663.3452663446305</v>
      </c>
      <c r="AG49">
        <v>3653.1675575304953</v>
      </c>
      <c r="AH49">
        <v>3645.2697300883915</v>
      </c>
      <c r="AI49">
        <v>3637.0058553705599</v>
      </c>
      <c r="AJ49">
        <v>3626.7777449210166</v>
      </c>
      <c r="AK49">
        <v>3589.1596391609864</v>
      </c>
    </row>
    <row r="50" spans="1:37" x14ac:dyDescent="0.45">
      <c r="A50" s="23" t="s">
        <v>20</v>
      </c>
      <c r="B50" s="23" t="s">
        <v>184</v>
      </c>
      <c r="C50">
        <v>3933.1011411283853</v>
      </c>
      <c r="D50">
        <v>3921.7133545458005</v>
      </c>
      <c r="E50">
        <v>3910.3255679632152</v>
      </c>
      <c r="F50">
        <v>3898.9377813806304</v>
      </c>
      <c r="G50">
        <v>3887.5499947980456</v>
      </c>
      <c r="H50">
        <v>3876.1622082154599</v>
      </c>
      <c r="I50">
        <v>3864.4077018841576</v>
      </c>
      <c r="J50">
        <v>3859.240954907274</v>
      </c>
      <c r="K50">
        <v>3847.82904600969</v>
      </c>
      <c r="L50">
        <v>3839.0194884685625</v>
      </c>
      <c r="M50">
        <v>3825.0645358284091</v>
      </c>
      <c r="N50">
        <v>3818.7633702036046</v>
      </c>
      <c r="O50">
        <v>3813.6580047262278</v>
      </c>
      <c r="P50">
        <v>3804.8601161945357</v>
      </c>
      <c r="Q50">
        <v>3795.0735672942756</v>
      </c>
      <c r="R50">
        <v>3788.4067067631618</v>
      </c>
      <c r="S50">
        <v>3779.1868541514818</v>
      </c>
      <c r="T50">
        <v>3771.1484807358679</v>
      </c>
      <c r="U50">
        <v>3760.9817028176276</v>
      </c>
      <c r="V50">
        <v>3751.6762799478074</v>
      </c>
      <c r="W50">
        <v>3745.6465072121046</v>
      </c>
      <c r="X50">
        <v>3733.5349914265612</v>
      </c>
      <c r="Y50">
        <v>3724.4638674843864</v>
      </c>
      <c r="Z50">
        <v>3714.7008987148038</v>
      </c>
      <c r="AA50">
        <v>3705.2503076211897</v>
      </c>
      <c r="AB50">
        <v>3697.7920409777821</v>
      </c>
      <c r="AC50">
        <v>3688.2768642507899</v>
      </c>
      <c r="AD50">
        <v>3681.4137684538587</v>
      </c>
      <c r="AE50">
        <v>3672.4628131219351</v>
      </c>
      <c r="AF50">
        <v>3663.3452663446305</v>
      </c>
      <c r="AG50">
        <v>3653.1675575304953</v>
      </c>
      <c r="AH50">
        <v>3645.2697300883915</v>
      </c>
      <c r="AI50">
        <v>3637.0058553705599</v>
      </c>
      <c r="AJ50">
        <v>3626.7777449210166</v>
      </c>
      <c r="AK50">
        <v>3589.1596391609864</v>
      </c>
    </row>
    <row r="51" spans="1:37" x14ac:dyDescent="0.45">
      <c r="A51" s="23" t="s">
        <v>20</v>
      </c>
      <c r="B51" s="23" t="s">
        <v>244</v>
      </c>
      <c r="C51">
        <v>3933.1011411283853</v>
      </c>
      <c r="D51">
        <v>3921.7133545458005</v>
      </c>
      <c r="E51">
        <v>3910.3255679632152</v>
      </c>
      <c r="F51">
        <v>3898.9377813806304</v>
      </c>
      <c r="G51">
        <v>3887.5499947980456</v>
      </c>
      <c r="H51">
        <v>3876.1622082154599</v>
      </c>
      <c r="I51">
        <v>3864.4077018841576</v>
      </c>
      <c r="J51">
        <v>3859.240954907274</v>
      </c>
      <c r="K51">
        <v>3847.82904600969</v>
      </c>
      <c r="L51">
        <v>3839.0194884685625</v>
      </c>
      <c r="M51">
        <v>3825.0645358284091</v>
      </c>
      <c r="N51">
        <v>3818.7633702036046</v>
      </c>
      <c r="O51">
        <v>3813.6580047262278</v>
      </c>
      <c r="P51">
        <v>3804.8601161945357</v>
      </c>
      <c r="Q51">
        <v>3795.0735672942756</v>
      </c>
      <c r="R51">
        <v>3788.4067067631618</v>
      </c>
      <c r="S51">
        <v>3779.1868541514818</v>
      </c>
      <c r="T51">
        <v>3771.1484807358679</v>
      </c>
      <c r="U51">
        <v>3760.9817028176276</v>
      </c>
      <c r="V51">
        <v>3751.6762799478074</v>
      </c>
      <c r="W51">
        <v>3745.6465072121046</v>
      </c>
      <c r="X51">
        <v>3733.5349914265612</v>
      </c>
      <c r="Y51">
        <v>3724.4638674843864</v>
      </c>
      <c r="Z51">
        <v>3714.7008987148038</v>
      </c>
      <c r="AA51">
        <v>3705.2503076211897</v>
      </c>
      <c r="AB51">
        <v>3697.7920409777821</v>
      </c>
      <c r="AC51">
        <v>3688.2768642507899</v>
      </c>
      <c r="AD51">
        <v>3681.4137684538587</v>
      </c>
      <c r="AE51">
        <v>3672.4628131219351</v>
      </c>
      <c r="AF51">
        <v>3663.3452663446305</v>
      </c>
      <c r="AG51">
        <v>3653.1675575304953</v>
      </c>
      <c r="AH51">
        <v>3645.2697300883915</v>
      </c>
      <c r="AI51">
        <v>3637.0058553705599</v>
      </c>
      <c r="AJ51">
        <v>3626.7777449210166</v>
      </c>
      <c r="AK51">
        <v>3589.1596391609864</v>
      </c>
    </row>
    <row r="52" spans="1:37" x14ac:dyDescent="0.45">
      <c r="A52" t="s">
        <v>34</v>
      </c>
      <c r="B52" s="23" t="s">
        <v>185</v>
      </c>
      <c r="C52">
        <v>4743.5495580520983</v>
      </c>
      <c r="D52">
        <v>4719.8318102618387</v>
      </c>
      <c r="E52">
        <v>4696.114062471579</v>
      </c>
      <c r="F52">
        <v>4672.3963146813212</v>
      </c>
      <c r="G52">
        <v>4648.6785668910525</v>
      </c>
      <c r="H52">
        <v>4624.9608191007937</v>
      </c>
      <c r="I52">
        <v>4601.2430713105332</v>
      </c>
      <c r="J52">
        <v>4577.5253235202736</v>
      </c>
      <c r="K52">
        <v>4553.8075757300139</v>
      </c>
      <c r="L52">
        <v>4530.0898279397543</v>
      </c>
      <c r="M52">
        <v>4506.3720801494956</v>
      </c>
      <c r="N52">
        <v>4482.654332359235</v>
      </c>
      <c r="O52">
        <v>4458.9365845689681</v>
      </c>
      <c r="P52">
        <v>4435.2188367787085</v>
      </c>
      <c r="Q52">
        <v>4411.5010889884488</v>
      </c>
      <c r="R52">
        <v>4387.7833411981901</v>
      </c>
      <c r="S52">
        <v>4364.0655934079305</v>
      </c>
      <c r="T52">
        <v>4340.3478456176699</v>
      </c>
      <c r="U52">
        <v>4316.6300978274103</v>
      </c>
      <c r="V52">
        <v>4292.9123500371506</v>
      </c>
      <c r="W52">
        <v>4269.1946022468883</v>
      </c>
      <c r="X52">
        <v>4245.4768544566241</v>
      </c>
      <c r="Y52">
        <v>4221.7591066663645</v>
      </c>
      <c r="Z52">
        <v>4198.0413588761057</v>
      </c>
      <c r="AA52">
        <v>4174.3236110858452</v>
      </c>
      <c r="AB52">
        <v>4150.6058632955856</v>
      </c>
      <c r="AC52">
        <v>4126.8881155053268</v>
      </c>
      <c r="AD52">
        <v>4103.1703677150672</v>
      </c>
      <c r="AE52">
        <v>4079.4526199248071</v>
      </c>
      <c r="AF52">
        <v>4055.7348721345406</v>
      </c>
      <c r="AG52">
        <v>4032.0171243442805</v>
      </c>
      <c r="AH52">
        <v>4008.2993765540209</v>
      </c>
      <c r="AI52">
        <v>3984.5816287637613</v>
      </c>
      <c r="AJ52">
        <v>3960.8638809735016</v>
      </c>
      <c r="AK52">
        <v>3937.1461331832429</v>
      </c>
    </row>
    <row r="53" spans="1:37" x14ac:dyDescent="0.45">
      <c r="A53" s="23" t="s">
        <v>34</v>
      </c>
      <c r="B53" s="23" t="s">
        <v>186</v>
      </c>
      <c r="C53">
        <v>4743.5495580520983</v>
      </c>
      <c r="D53">
        <v>4731.6880875128027</v>
      </c>
      <c r="E53">
        <v>4719.8292136176724</v>
      </c>
      <c r="F53">
        <v>4707.970339722543</v>
      </c>
      <c r="G53">
        <v>4696.1114658274091</v>
      </c>
      <c r="H53">
        <v>4684.2525919322788</v>
      </c>
      <c r="I53">
        <v>4672.3937180371495</v>
      </c>
      <c r="J53">
        <v>4660.534844142021</v>
      </c>
      <c r="K53">
        <v>4648.6759702468898</v>
      </c>
      <c r="L53">
        <v>4636.8170963517614</v>
      </c>
      <c r="M53">
        <v>4624.9582224566311</v>
      </c>
      <c r="N53">
        <v>4613.0993485615008</v>
      </c>
      <c r="O53">
        <v>4601.2404746663706</v>
      </c>
      <c r="P53">
        <v>4589.3816007712376</v>
      </c>
      <c r="Q53">
        <v>4577.5227268761073</v>
      </c>
      <c r="R53">
        <v>4565.6638529809779</v>
      </c>
      <c r="S53">
        <v>4553.8049790858486</v>
      </c>
      <c r="T53">
        <v>4541.9461051907174</v>
      </c>
      <c r="U53">
        <v>4530.087231295588</v>
      </c>
      <c r="V53">
        <v>4518.2283574004596</v>
      </c>
      <c r="W53">
        <v>4506.3694835053302</v>
      </c>
      <c r="X53">
        <v>4494.5106096101954</v>
      </c>
      <c r="Y53">
        <v>4482.651735715066</v>
      </c>
      <c r="Z53">
        <v>4470.7928618199358</v>
      </c>
      <c r="AA53">
        <v>4458.9339879248064</v>
      </c>
      <c r="AB53">
        <v>4447.0751140296761</v>
      </c>
      <c r="AC53">
        <v>4435.2162401345458</v>
      </c>
      <c r="AD53">
        <v>4423.3573662394165</v>
      </c>
      <c r="AE53">
        <v>4411.4984923442862</v>
      </c>
      <c r="AF53">
        <v>4399.6396184491532</v>
      </c>
      <c r="AG53">
        <v>4387.7807445540238</v>
      </c>
      <c r="AH53">
        <v>4375.9218706588945</v>
      </c>
      <c r="AI53">
        <v>4364.0629967637633</v>
      </c>
      <c r="AJ53">
        <v>4352.2041228686348</v>
      </c>
      <c r="AK53">
        <v>4340.3452489735046</v>
      </c>
    </row>
    <row r="54" spans="1:37" x14ac:dyDescent="0.45">
      <c r="A54" s="23" t="s">
        <v>34</v>
      </c>
      <c r="B54" s="23" t="s">
        <v>245</v>
      </c>
      <c r="C54">
        <v>4743.5495580520983</v>
      </c>
      <c r="D54">
        <v>4743.5495580520983</v>
      </c>
      <c r="E54">
        <v>4743.5495580520983</v>
      </c>
      <c r="F54">
        <v>4743.5495580520983</v>
      </c>
      <c r="G54">
        <v>4743.5495580520983</v>
      </c>
      <c r="H54">
        <v>4743.5495580520983</v>
      </c>
      <c r="I54">
        <v>4743.5495580520983</v>
      </c>
      <c r="J54">
        <v>4743.5495580520983</v>
      </c>
      <c r="K54">
        <v>4743.5495580520983</v>
      </c>
      <c r="L54">
        <v>4743.5495580520983</v>
      </c>
      <c r="M54">
        <v>4743.5495580520983</v>
      </c>
      <c r="N54">
        <v>4743.5495580520983</v>
      </c>
      <c r="O54">
        <v>4743.5495580520983</v>
      </c>
      <c r="P54">
        <v>4743.5495580520983</v>
      </c>
      <c r="Q54">
        <v>4743.5495580520983</v>
      </c>
      <c r="R54">
        <v>4743.5495580520983</v>
      </c>
      <c r="S54">
        <v>4743.5495580520983</v>
      </c>
      <c r="T54">
        <v>4743.5495580520983</v>
      </c>
      <c r="U54">
        <v>4743.5495580520983</v>
      </c>
      <c r="V54">
        <v>4743.5495580520983</v>
      </c>
      <c r="W54">
        <v>4743.5495580520983</v>
      </c>
      <c r="X54">
        <v>4743.5495580520983</v>
      </c>
      <c r="Y54">
        <v>4743.5495580520983</v>
      </c>
      <c r="Z54">
        <v>4743.5495580520983</v>
      </c>
      <c r="AA54">
        <v>4743.5495580520983</v>
      </c>
      <c r="AB54">
        <v>4743.5495580520983</v>
      </c>
      <c r="AC54">
        <v>4743.5495580520983</v>
      </c>
      <c r="AD54">
        <v>4743.5495580520983</v>
      </c>
      <c r="AE54">
        <v>4743.5495580520983</v>
      </c>
      <c r="AF54">
        <v>4743.5495580520983</v>
      </c>
      <c r="AG54">
        <v>4743.5495580520983</v>
      </c>
      <c r="AH54">
        <v>4743.5495580520983</v>
      </c>
      <c r="AI54">
        <v>4743.5495580520983</v>
      </c>
      <c r="AJ54">
        <v>4743.5495580520983</v>
      </c>
      <c r="AK54">
        <v>4743.5495580520983</v>
      </c>
    </row>
    <row r="55" spans="1:37" x14ac:dyDescent="0.45">
      <c r="A55" s="23" t="s">
        <v>34</v>
      </c>
      <c r="B55" s="23" t="s">
        <v>187</v>
      </c>
      <c r="C55">
        <v>5676.2641416147835</v>
      </c>
      <c r="D55">
        <v>5647.8828209067124</v>
      </c>
      <c r="E55">
        <v>5619.5015001986339</v>
      </c>
      <c r="F55">
        <v>5591.1201794905637</v>
      </c>
      <c r="G55">
        <v>5562.7388587824935</v>
      </c>
      <c r="H55">
        <v>5534.3575380744142</v>
      </c>
      <c r="I55">
        <v>5505.976217366343</v>
      </c>
      <c r="J55">
        <v>5477.5948966582655</v>
      </c>
      <c r="K55">
        <v>5449.2135759501934</v>
      </c>
      <c r="L55">
        <v>5420.8322552421232</v>
      </c>
      <c r="M55">
        <v>5392.4509345340439</v>
      </c>
      <c r="N55">
        <v>5364.0696138259736</v>
      </c>
      <c r="O55">
        <v>5335.6882931178943</v>
      </c>
      <c r="P55">
        <v>5307.306972409825</v>
      </c>
      <c r="Q55">
        <v>5278.9256517017538</v>
      </c>
      <c r="R55">
        <v>5250.5443309936754</v>
      </c>
      <c r="S55">
        <v>5222.1630102856034</v>
      </c>
      <c r="T55">
        <v>5193.7816895775268</v>
      </c>
      <c r="U55">
        <v>5165.4003688694547</v>
      </c>
      <c r="V55">
        <v>5137.0190481613836</v>
      </c>
      <c r="W55">
        <v>5108.6377274533052</v>
      </c>
      <c r="X55">
        <v>5080.2564067452349</v>
      </c>
      <c r="Y55">
        <v>5051.8750860371565</v>
      </c>
      <c r="Z55">
        <v>5023.4937653290854</v>
      </c>
      <c r="AA55">
        <v>4995.1124446210142</v>
      </c>
      <c r="AB55">
        <v>4966.7311239129358</v>
      </c>
      <c r="AC55">
        <v>4938.3498032048637</v>
      </c>
      <c r="AD55">
        <v>4909.9684824967862</v>
      </c>
      <c r="AE55">
        <v>4881.5871617887151</v>
      </c>
      <c r="AF55">
        <v>4853.2058410806449</v>
      </c>
      <c r="AG55">
        <v>4824.8245203725655</v>
      </c>
      <c r="AH55">
        <v>4796.4431996644962</v>
      </c>
      <c r="AI55">
        <v>4768.0618789564169</v>
      </c>
      <c r="AJ55">
        <v>4739.6805582483466</v>
      </c>
      <c r="AK55">
        <v>4711.2992375402746</v>
      </c>
    </row>
    <row r="56" spans="1:37" x14ac:dyDescent="0.45">
      <c r="A56" s="23" t="s">
        <v>34</v>
      </c>
      <c r="B56" s="23" t="s">
        <v>188</v>
      </c>
      <c r="C56">
        <v>5676.2641416147835</v>
      </c>
      <c r="D56">
        <v>5662.0760779049142</v>
      </c>
      <c r="E56">
        <v>5647.885417550875</v>
      </c>
      <c r="F56">
        <v>5633.6947571968394</v>
      </c>
      <c r="G56">
        <v>5619.5040968428048</v>
      </c>
      <c r="H56">
        <v>5605.3134364887655</v>
      </c>
      <c r="I56">
        <v>5591.12277613473</v>
      </c>
      <c r="J56">
        <v>5576.9321157806899</v>
      </c>
      <c r="K56">
        <v>5562.7414554266543</v>
      </c>
      <c r="L56">
        <v>5548.5507950726196</v>
      </c>
      <c r="M56">
        <v>5534.3601347185795</v>
      </c>
      <c r="N56">
        <v>5520.1694743645448</v>
      </c>
      <c r="O56">
        <v>5505.9788140105047</v>
      </c>
      <c r="P56">
        <v>5491.788153656471</v>
      </c>
      <c r="Q56">
        <v>5477.5974933024345</v>
      </c>
      <c r="R56">
        <v>5463.4068329483962</v>
      </c>
      <c r="S56">
        <v>5449.2161725943606</v>
      </c>
      <c r="T56">
        <v>5435.0255122403214</v>
      </c>
      <c r="U56">
        <v>5420.8348518862858</v>
      </c>
      <c r="V56">
        <v>5406.6441915322503</v>
      </c>
      <c r="W56">
        <v>5392.4535311782111</v>
      </c>
      <c r="X56">
        <v>5378.2628708241755</v>
      </c>
      <c r="Y56">
        <v>5364.0722104701363</v>
      </c>
      <c r="Z56">
        <v>5349.8815501160998</v>
      </c>
      <c r="AA56">
        <v>5335.6908897620651</v>
      </c>
      <c r="AB56">
        <v>5321.5002294080259</v>
      </c>
      <c r="AC56">
        <v>5307.3095690539903</v>
      </c>
      <c r="AD56">
        <v>5293.1189086999511</v>
      </c>
      <c r="AE56">
        <v>5278.9282483459156</v>
      </c>
      <c r="AF56">
        <v>5264.73758799188</v>
      </c>
      <c r="AG56">
        <v>5250.5469276378408</v>
      </c>
      <c r="AH56">
        <v>5236.3562672838061</v>
      </c>
      <c r="AI56">
        <v>5222.165606929766</v>
      </c>
      <c r="AJ56">
        <v>5207.9749465757313</v>
      </c>
      <c r="AK56">
        <v>5193.7842862216949</v>
      </c>
    </row>
    <row r="57" spans="1:37" x14ac:dyDescent="0.45">
      <c r="A57" s="23" t="s">
        <v>34</v>
      </c>
      <c r="B57" s="23" t="s">
        <v>246</v>
      </c>
      <c r="C57">
        <v>5676.2641416147835</v>
      </c>
      <c r="D57">
        <v>5676.2641416147835</v>
      </c>
      <c r="E57">
        <v>5676.2641416147835</v>
      </c>
      <c r="F57">
        <v>5676.2641416147835</v>
      </c>
      <c r="G57">
        <v>5676.2641416147835</v>
      </c>
      <c r="H57">
        <v>5676.2641416147835</v>
      </c>
      <c r="I57">
        <v>5676.2641416147835</v>
      </c>
      <c r="J57">
        <v>5676.2641416147835</v>
      </c>
      <c r="K57">
        <v>5676.2641416147835</v>
      </c>
      <c r="L57">
        <v>5676.2641416147835</v>
      </c>
      <c r="M57">
        <v>5676.2641416147835</v>
      </c>
      <c r="N57">
        <v>5676.2641416147835</v>
      </c>
      <c r="O57">
        <v>5676.2641416147835</v>
      </c>
      <c r="P57">
        <v>5676.2641416147835</v>
      </c>
      <c r="Q57">
        <v>5676.2641416147835</v>
      </c>
      <c r="R57">
        <v>5676.2641416147835</v>
      </c>
      <c r="S57">
        <v>5676.2641416147835</v>
      </c>
      <c r="T57">
        <v>5676.2641416147835</v>
      </c>
      <c r="U57">
        <v>5676.2641416147835</v>
      </c>
      <c r="V57">
        <v>5676.2641416147835</v>
      </c>
      <c r="W57">
        <v>5676.2641416147835</v>
      </c>
      <c r="X57">
        <v>5676.2641416147835</v>
      </c>
      <c r="Y57">
        <v>5676.2641416147835</v>
      </c>
      <c r="Z57">
        <v>5676.2641416147835</v>
      </c>
      <c r="AA57">
        <v>5676.2641416147835</v>
      </c>
      <c r="AB57">
        <v>5676.2641416147835</v>
      </c>
      <c r="AC57">
        <v>5676.2641416147835</v>
      </c>
      <c r="AD57">
        <v>5676.2641416147835</v>
      </c>
      <c r="AE57">
        <v>5676.2641416147835</v>
      </c>
      <c r="AF57">
        <v>5676.2641416147835</v>
      </c>
      <c r="AG57">
        <v>5676.2641416147835</v>
      </c>
      <c r="AH57">
        <v>5676.2641416147835</v>
      </c>
      <c r="AI57">
        <v>5676.2641416147835</v>
      </c>
      <c r="AJ57">
        <v>5676.2641416147835</v>
      </c>
      <c r="AK57">
        <v>5676.2641416147835</v>
      </c>
    </row>
    <row r="58" spans="1:37" x14ac:dyDescent="0.45">
      <c r="A58" s="23" t="s">
        <v>34</v>
      </c>
      <c r="B58" s="23" t="s">
        <v>189</v>
      </c>
      <c r="C58">
        <v>8413.1270900420404</v>
      </c>
      <c r="D58">
        <v>8371.0614545918306</v>
      </c>
      <c r="E58">
        <v>8328.995819141619</v>
      </c>
      <c r="F58">
        <v>8286.9301836914092</v>
      </c>
      <c r="G58">
        <v>8244.8645482411994</v>
      </c>
      <c r="H58">
        <v>8202.7989127909896</v>
      </c>
      <c r="I58">
        <v>8160.7332773407788</v>
      </c>
      <c r="J58">
        <v>8118.667641890569</v>
      </c>
      <c r="K58">
        <v>8076.6020064403592</v>
      </c>
      <c r="L58">
        <v>8034.5363709901476</v>
      </c>
      <c r="M58">
        <v>7992.4707355399378</v>
      </c>
      <c r="N58">
        <v>7950.4051000897289</v>
      </c>
      <c r="O58">
        <v>7908.3394646395182</v>
      </c>
      <c r="P58">
        <v>7866.2738291893074</v>
      </c>
      <c r="Q58">
        <v>7824.2081937390967</v>
      </c>
      <c r="R58">
        <v>7782.1425582888869</v>
      </c>
      <c r="S58">
        <v>7740.0769228386762</v>
      </c>
      <c r="T58">
        <v>7698.0112873884664</v>
      </c>
      <c r="U58">
        <v>7655.9456519382566</v>
      </c>
      <c r="V58">
        <v>7613.8800164880458</v>
      </c>
      <c r="W58">
        <v>7571.8143810378351</v>
      </c>
      <c r="X58">
        <v>7529.7487455876262</v>
      </c>
      <c r="Y58">
        <v>7487.6831101374146</v>
      </c>
      <c r="Z58">
        <v>7445.6174746872057</v>
      </c>
      <c r="AA58">
        <v>7403.551839236995</v>
      </c>
      <c r="AB58">
        <v>7361.4862037867861</v>
      </c>
      <c r="AC58">
        <v>7319.4205683365753</v>
      </c>
      <c r="AD58">
        <v>7277.3549328863637</v>
      </c>
      <c r="AE58">
        <v>7235.2892974361548</v>
      </c>
      <c r="AF58">
        <v>7193.2236619859441</v>
      </c>
      <c r="AG58">
        <v>7151.1580265357352</v>
      </c>
      <c r="AH58">
        <v>7109.0923910855236</v>
      </c>
      <c r="AI58">
        <v>7067.0267556353147</v>
      </c>
      <c r="AJ58">
        <v>7024.9611201851039</v>
      </c>
      <c r="AK58">
        <v>6982.8954847348932</v>
      </c>
    </row>
    <row r="59" spans="1:37" x14ac:dyDescent="0.45">
      <c r="A59" s="23" t="s">
        <v>34</v>
      </c>
      <c r="B59" s="23" t="s">
        <v>190</v>
      </c>
      <c r="C59">
        <v>8413.1270900420404</v>
      </c>
      <c r="D59">
        <v>8392.0942723169355</v>
      </c>
      <c r="E59">
        <v>8371.0614545918306</v>
      </c>
      <c r="F59">
        <v>8350.0286368667257</v>
      </c>
      <c r="G59">
        <v>8328.995819141619</v>
      </c>
      <c r="H59">
        <v>8307.9630014165141</v>
      </c>
      <c r="I59">
        <v>8286.9301836914092</v>
      </c>
      <c r="J59">
        <v>8265.8973659663043</v>
      </c>
      <c r="K59">
        <v>8244.8645482411994</v>
      </c>
      <c r="L59">
        <v>8223.8317305160945</v>
      </c>
      <c r="M59">
        <v>8202.7989127909896</v>
      </c>
      <c r="N59">
        <v>8181.7660950658828</v>
      </c>
      <c r="O59">
        <v>8160.7332773407788</v>
      </c>
      <c r="P59">
        <v>8139.700459615673</v>
      </c>
      <c r="Q59">
        <v>8118.667641890569</v>
      </c>
      <c r="R59">
        <v>8097.6348241654632</v>
      </c>
      <c r="S59">
        <v>8076.6020064403592</v>
      </c>
      <c r="T59">
        <v>8055.5691887152543</v>
      </c>
      <c r="U59">
        <v>8034.5363709901476</v>
      </c>
      <c r="V59">
        <v>8013.5035532650427</v>
      </c>
      <c r="W59">
        <v>7992.4707355399378</v>
      </c>
      <c r="X59">
        <v>7971.437917814832</v>
      </c>
      <c r="Y59">
        <v>7950.4051000897289</v>
      </c>
      <c r="Z59">
        <v>7929.3722823646231</v>
      </c>
      <c r="AA59">
        <v>7908.3394646395182</v>
      </c>
      <c r="AB59">
        <v>7887.3066469144114</v>
      </c>
      <c r="AC59">
        <v>7866.2738291893074</v>
      </c>
      <c r="AD59">
        <v>7845.2410114642025</v>
      </c>
      <c r="AE59">
        <v>7824.2081937390967</v>
      </c>
      <c r="AF59">
        <v>7803.1753760139927</v>
      </c>
      <c r="AG59">
        <v>7782.1425582888869</v>
      </c>
      <c r="AH59">
        <v>7761.1097405637829</v>
      </c>
      <c r="AI59">
        <v>7740.0769228386762</v>
      </c>
      <c r="AJ59">
        <v>7719.0441051135713</v>
      </c>
      <c r="AK59">
        <v>7698.0112873884664</v>
      </c>
    </row>
    <row r="60" spans="1:37" x14ac:dyDescent="0.45">
      <c r="A60" s="23" t="s">
        <v>34</v>
      </c>
      <c r="B60" s="23" t="s">
        <v>247</v>
      </c>
      <c r="C60">
        <v>8413.1270900420404</v>
      </c>
      <c r="D60">
        <v>8413.1270900420404</v>
      </c>
      <c r="E60">
        <v>8413.1270900420404</v>
      </c>
      <c r="F60">
        <v>8413.1270900420404</v>
      </c>
      <c r="G60">
        <v>8413.1270900420404</v>
      </c>
      <c r="H60">
        <v>8413.1270900420404</v>
      </c>
      <c r="I60">
        <v>8413.1270900420404</v>
      </c>
      <c r="J60">
        <v>8413.1270900420404</v>
      </c>
      <c r="K60">
        <v>8413.1270900420404</v>
      </c>
      <c r="L60">
        <v>8413.1270900420404</v>
      </c>
      <c r="M60">
        <v>8413.1270900420404</v>
      </c>
      <c r="N60">
        <v>8413.1270900420404</v>
      </c>
      <c r="O60">
        <v>8413.1270900420404</v>
      </c>
      <c r="P60">
        <v>8413.1270900420404</v>
      </c>
      <c r="Q60">
        <v>8413.1270900420404</v>
      </c>
      <c r="R60">
        <v>8413.1270900420404</v>
      </c>
      <c r="S60">
        <v>8413.1270900420404</v>
      </c>
      <c r="T60">
        <v>8413.1270900420404</v>
      </c>
      <c r="U60">
        <v>8413.1270900420404</v>
      </c>
      <c r="V60">
        <v>8413.1270900420404</v>
      </c>
      <c r="W60">
        <v>8413.1270900420404</v>
      </c>
      <c r="X60">
        <v>8413.1270900420404</v>
      </c>
      <c r="Y60">
        <v>8413.1270900420404</v>
      </c>
      <c r="Z60">
        <v>8413.1270900420404</v>
      </c>
      <c r="AA60">
        <v>8413.1270900420404</v>
      </c>
      <c r="AB60">
        <v>8413.1270900420404</v>
      </c>
      <c r="AC60">
        <v>8413.1270900420404</v>
      </c>
      <c r="AD60">
        <v>8413.1270900420404</v>
      </c>
      <c r="AE60">
        <v>8413.1270900420404</v>
      </c>
      <c r="AF60">
        <v>8413.1270900420404</v>
      </c>
      <c r="AG60">
        <v>8413.1270900420404</v>
      </c>
      <c r="AH60">
        <v>8413.1270900420404</v>
      </c>
      <c r="AI60">
        <v>8413.1270900420404</v>
      </c>
      <c r="AJ60">
        <v>8413.1270900420404</v>
      </c>
      <c r="AK60">
        <v>8413.1270900420404</v>
      </c>
    </row>
    <row r="61" spans="1:37" x14ac:dyDescent="0.45">
      <c r="A61" s="23" t="s">
        <v>34</v>
      </c>
      <c r="B61" s="23" t="s">
        <v>191</v>
      </c>
      <c r="C61">
        <v>12649.811707360743</v>
      </c>
      <c r="D61">
        <v>12586.562648823934</v>
      </c>
      <c r="E61">
        <v>12523.313590287125</v>
      </c>
      <c r="F61">
        <v>12460.064531750333</v>
      </c>
      <c r="G61">
        <v>12396.815473213526</v>
      </c>
      <c r="H61">
        <v>12333.566414676718</v>
      </c>
      <c r="I61">
        <v>12270.317356139909</v>
      </c>
      <c r="J61">
        <v>12207.068297603117</v>
      </c>
      <c r="K61">
        <v>12143.81923906631</v>
      </c>
      <c r="L61">
        <v>12080.570180529501</v>
      </c>
      <c r="M61">
        <v>12017.321121992707</v>
      </c>
      <c r="N61">
        <v>11954.0720634559</v>
      </c>
      <c r="O61">
        <v>11890.823004919093</v>
      </c>
      <c r="P61">
        <v>11827.573946382285</v>
      </c>
      <c r="Q61">
        <v>11764.324887845491</v>
      </c>
      <c r="R61">
        <v>11701.075829308684</v>
      </c>
      <c r="S61">
        <v>11637.826770771875</v>
      </c>
      <c r="T61">
        <v>11574.577712235083</v>
      </c>
      <c r="U61">
        <v>11511.328653698276</v>
      </c>
      <c r="V61">
        <v>11448.079595161467</v>
      </c>
      <c r="W61">
        <v>11384.83053662467</v>
      </c>
      <c r="X61">
        <v>11321.581478087866</v>
      </c>
      <c r="Y61">
        <v>11258.33241955106</v>
      </c>
      <c r="Z61">
        <v>11195.083361014251</v>
      </c>
      <c r="AA61">
        <v>11131.834302477442</v>
      </c>
      <c r="AB61">
        <v>11068.585243940648</v>
      </c>
      <c r="AC61">
        <v>11005.336185403843</v>
      </c>
      <c r="AD61">
        <v>10942.087126867034</v>
      </c>
      <c r="AE61">
        <v>10878.838068330238</v>
      </c>
      <c r="AF61">
        <v>10815.589009793432</v>
      </c>
      <c r="AG61">
        <v>10752.339951256623</v>
      </c>
      <c r="AH61">
        <v>10689.090892719816</v>
      </c>
      <c r="AI61">
        <v>10625.841834183024</v>
      </c>
      <c r="AJ61">
        <v>10562.592775646215</v>
      </c>
      <c r="AK61">
        <v>10499.343717109406</v>
      </c>
    </row>
    <row r="62" spans="1:37" x14ac:dyDescent="0.45">
      <c r="A62" s="23" t="s">
        <v>34</v>
      </c>
      <c r="B62" s="23" t="s">
        <v>192</v>
      </c>
      <c r="C62">
        <v>12649.811707360743</v>
      </c>
      <c r="D62">
        <v>12618.184581448179</v>
      </c>
      <c r="E62">
        <v>12586.560052179775</v>
      </c>
      <c r="F62">
        <v>12554.935522911377</v>
      </c>
      <c r="G62">
        <v>12523.310993642976</v>
      </c>
      <c r="H62">
        <v>12491.686464374572</v>
      </c>
      <c r="I62">
        <v>12460.061935106169</v>
      </c>
      <c r="J62">
        <v>12428.437405837771</v>
      </c>
      <c r="K62">
        <v>12396.812876569367</v>
      </c>
      <c r="L62">
        <v>12365.188347300962</v>
      </c>
      <c r="M62">
        <v>12333.563818032564</v>
      </c>
      <c r="N62">
        <v>12301.939288764162</v>
      </c>
      <c r="O62">
        <v>12270.314759495759</v>
      </c>
      <c r="P62">
        <v>12238.690230227354</v>
      </c>
      <c r="Q62">
        <v>12207.065700958958</v>
      </c>
      <c r="R62">
        <v>12175.441171690556</v>
      </c>
      <c r="S62">
        <v>12143.816642422151</v>
      </c>
      <c r="T62">
        <v>12112.192113153753</v>
      </c>
      <c r="U62">
        <v>12080.567583885349</v>
      </c>
      <c r="V62">
        <v>12048.943054616946</v>
      </c>
      <c r="W62">
        <v>12017.318525348543</v>
      </c>
      <c r="X62">
        <v>11985.693996080143</v>
      </c>
      <c r="Y62">
        <v>11954.069466811741</v>
      </c>
      <c r="Z62">
        <v>11922.444937543338</v>
      </c>
      <c r="AA62">
        <v>11890.820408274934</v>
      </c>
      <c r="AB62">
        <v>11859.195879006536</v>
      </c>
      <c r="AC62">
        <v>11827.571349738133</v>
      </c>
      <c r="AD62">
        <v>11795.94682046973</v>
      </c>
      <c r="AE62">
        <v>11764.322291201332</v>
      </c>
      <c r="AF62">
        <v>11732.697761932928</v>
      </c>
      <c r="AG62">
        <v>11701.073232664525</v>
      </c>
      <c r="AH62">
        <v>11669.448703396121</v>
      </c>
      <c r="AI62">
        <v>11637.824174127723</v>
      </c>
      <c r="AJ62">
        <v>11606.199644859322</v>
      </c>
      <c r="AK62">
        <v>11574.575115590917</v>
      </c>
    </row>
    <row r="63" spans="1:37" x14ac:dyDescent="0.45">
      <c r="A63" s="23" t="s">
        <v>34</v>
      </c>
      <c r="B63" s="23" t="s">
        <v>248</v>
      </c>
      <c r="C63">
        <v>12649.811707360743</v>
      </c>
      <c r="D63">
        <v>12649.811707360743</v>
      </c>
      <c r="E63">
        <v>12649.811707360743</v>
      </c>
      <c r="F63">
        <v>12649.811707360743</v>
      </c>
      <c r="G63">
        <v>12649.811707360743</v>
      </c>
      <c r="H63">
        <v>12649.811707360743</v>
      </c>
      <c r="I63">
        <v>12649.811707360743</v>
      </c>
      <c r="J63">
        <v>12649.811707360743</v>
      </c>
      <c r="K63">
        <v>12649.811707360743</v>
      </c>
      <c r="L63">
        <v>12649.811707360743</v>
      </c>
      <c r="M63">
        <v>12649.811707360743</v>
      </c>
      <c r="N63">
        <v>12649.811707360743</v>
      </c>
      <c r="O63">
        <v>12649.811707360743</v>
      </c>
      <c r="P63">
        <v>12649.811707360743</v>
      </c>
      <c r="Q63">
        <v>12649.811707360743</v>
      </c>
      <c r="R63">
        <v>12649.811707360743</v>
      </c>
      <c r="S63">
        <v>12649.811707360743</v>
      </c>
      <c r="T63">
        <v>12649.811707360743</v>
      </c>
      <c r="U63">
        <v>12649.811707360743</v>
      </c>
      <c r="V63">
        <v>12649.811707360743</v>
      </c>
      <c r="W63">
        <v>12649.811707360743</v>
      </c>
      <c r="X63">
        <v>12649.811707360743</v>
      </c>
      <c r="Y63">
        <v>12649.811707360743</v>
      </c>
      <c r="Z63">
        <v>12649.811707360743</v>
      </c>
      <c r="AA63">
        <v>12649.811707360743</v>
      </c>
      <c r="AB63">
        <v>12649.811707360743</v>
      </c>
      <c r="AC63">
        <v>12649.811707360743</v>
      </c>
      <c r="AD63">
        <v>12649.811707360743</v>
      </c>
      <c r="AE63">
        <v>12649.811707360743</v>
      </c>
      <c r="AF63">
        <v>12649.811707360743</v>
      </c>
      <c r="AG63">
        <v>12649.811707360743</v>
      </c>
      <c r="AH63">
        <v>12649.811707360743</v>
      </c>
      <c r="AI63">
        <v>12649.811707360743</v>
      </c>
      <c r="AJ63">
        <v>12649.811707360743</v>
      </c>
      <c r="AK63">
        <v>12649.811707360743</v>
      </c>
    </row>
    <row r="64" spans="1:37" x14ac:dyDescent="0.45">
      <c r="A64" s="23" t="s">
        <v>34</v>
      </c>
      <c r="B64" s="23" t="s">
        <v>193</v>
      </c>
      <c r="C64">
        <v>8413.1270900420404</v>
      </c>
      <c r="D64">
        <v>8371.0614545918306</v>
      </c>
      <c r="E64">
        <v>8328.995819141619</v>
      </c>
      <c r="F64">
        <v>8286.9301836914092</v>
      </c>
      <c r="G64">
        <v>8244.8645482411994</v>
      </c>
      <c r="H64">
        <v>8202.7989127909896</v>
      </c>
      <c r="I64">
        <v>8160.7332773407788</v>
      </c>
      <c r="J64">
        <v>8118.667641890569</v>
      </c>
      <c r="K64">
        <v>8076.6020064403592</v>
      </c>
      <c r="L64">
        <v>8034.5363709901476</v>
      </c>
      <c r="M64">
        <v>7992.4707355399378</v>
      </c>
      <c r="N64">
        <v>7950.4051000897289</v>
      </c>
      <c r="O64">
        <v>7908.3394646395182</v>
      </c>
      <c r="P64">
        <v>7866.2738291893074</v>
      </c>
      <c r="Q64">
        <v>7824.2081937390967</v>
      </c>
      <c r="R64">
        <v>7782.1425582888869</v>
      </c>
      <c r="S64">
        <v>7740.0769228386762</v>
      </c>
      <c r="T64">
        <v>7698.0112873884664</v>
      </c>
      <c r="U64">
        <v>7655.9456519382566</v>
      </c>
      <c r="V64">
        <v>7613.8800164880458</v>
      </c>
      <c r="W64">
        <v>7571.8143810378351</v>
      </c>
      <c r="X64">
        <v>7529.7487455876262</v>
      </c>
      <c r="Y64">
        <v>7487.6831101374146</v>
      </c>
      <c r="Z64">
        <v>7445.6174746872057</v>
      </c>
      <c r="AA64">
        <v>7403.551839236995</v>
      </c>
      <c r="AB64">
        <v>7361.4862037867861</v>
      </c>
      <c r="AC64">
        <v>7319.4205683365753</v>
      </c>
      <c r="AD64">
        <v>7277.3549328863637</v>
      </c>
      <c r="AE64">
        <v>7235.2892974361548</v>
      </c>
      <c r="AF64">
        <v>7193.2236619859441</v>
      </c>
      <c r="AG64">
        <v>7151.1580265357352</v>
      </c>
      <c r="AH64">
        <v>7109.0923910855236</v>
      </c>
      <c r="AI64">
        <v>7067.0267556353147</v>
      </c>
      <c r="AJ64">
        <v>7024.9611201851039</v>
      </c>
      <c r="AK64">
        <v>6982.8954847348932</v>
      </c>
    </row>
    <row r="65" spans="1:37" x14ac:dyDescent="0.45">
      <c r="A65" s="23" t="s">
        <v>34</v>
      </c>
      <c r="B65" s="23" t="s">
        <v>194</v>
      </c>
      <c r="C65">
        <v>8413.1270900420404</v>
      </c>
      <c r="D65">
        <v>8392.0942723169355</v>
      </c>
      <c r="E65">
        <v>8392.0942723169355</v>
      </c>
      <c r="F65">
        <v>8392.0942723169355</v>
      </c>
      <c r="G65">
        <v>8392.0942723169355</v>
      </c>
      <c r="H65">
        <v>8392.0942723169355</v>
      </c>
      <c r="I65">
        <v>8392.0942723169355</v>
      </c>
      <c r="J65">
        <v>8392.0942723169355</v>
      </c>
      <c r="K65">
        <v>8392.0942723169355</v>
      </c>
      <c r="L65">
        <v>8392.0942723169355</v>
      </c>
      <c r="M65">
        <v>8392.0942723169355</v>
      </c>
      <c r="N65">
        <v>8392.0942723169355</v>
      </c>
      <c r="O65">
        <v>8392.0942723169355</v>
      </c>
      <c r="P65">
        <v>8392.0942723169355</v>
      </c>
      <c r="Q65">
        <v>8392.0942723169355</v>
      </c>
      <c r="R65">
        <v>8392.0942723169355</v>
      </c>
      <c r="S65">
        <v>8392.0942723169355</v>
      </c>
      <c r="T65">
        <v>8392.0942723169355</v>
      </c>
      <c r="U65">
        <v>8392.0942723169355</v>
      </c>
      <c r="V65">
        <v>8392.0942723169355</v>
      </c>
      <c r="W65">
        <v>8392.0942723169355</v>
      </c>
      <c r="X65">
        <v>8392.0942723169355</v>
      </c>
      <c r="Y65">
        <v>8392.0942723169355</v>
      </c>
      <c r="Z65">
        <v>8392.0942723169355</v>
      </c>
      <c r="AA65">
        <v>8392.0942723169355</v>
      </c>
      <c r="AB65">
        <v>8392.0942723169355</v>
      </c>
      <c r="AC65">
        <v>8392.0942723169355</v>
      </c>
      <c r="AD65">
        <v>8392.0942723169355</v>
      </c>
      <c r="AE65">
        <v>8392.0942723169355</v>
      </c>
      <c r="AF65">
        <v>8392.0942723169355</v>
      </c>
      <c r="AG65">
        <v>8392.0942723169355</v>
      </c>
      <c r="AH65">
        <v>8392.0942723169355</v>
      </c>
      <c r="AI65">
        <v>8392.0942723169355</v>
      </c>
      <c r="AJ65">
        <v>8392.0942723169355</v>
      </c>
      <c r="AK65">
        <v>8392.0942723169355</v>
      </c>
    </row>
    <row r="66" spans="1:37" x14ac:dyDescent="0.45">
      <c r="A66" s="23" t="s">
        <v>34</v>
      </c>
      <c r="B66" s="23" t="s">
        <v>249</v>
      </c>
      <c r="C66">
        <v>8413.1270900420404</v>
      </c>
      <c r="D66">
        <v>8413.1270900420404</v>
      </c>
      <c r="E66">
        <v>8413.1270900420404</v>
      </c>
      <c r="F66">
        <v>8413.1270900420404</v>
      </c>
      <c r="G66">
        <v>8413.1270900420404</v>
      </c>
      <c r="H66">
        <v>8413.1270900420404</v>
      </c>
      <c r="I66">
        <v>8413.1270900420404</v>
      </c>
      <c r="J66">
        <v>8413.1270900420404</v>
      </c>
      <c r="K66">
        <v>8413.1270900420404</v>
      </c>
      <c r="L66">
        <v>8413.1270900420404</v>
      </c>
      <c r="M66">
        <v>8413.1270900420404</v>
      </c>
      <c r="N66">
        <v>8413.1270900420404</v>
      </c>
      <c r="O66">
        <v>8413.1270900420404</v>
      </c>
      <c r="P66">
        <v>8413.1270900420404</v>
      </c>
      <c r="Q66">
        <v>8413.1270900420404</v>
      </c>
      <c r="R66">
        <v>8413.1270900420404</v>
      </c>
      <c r="S66">
        <v>8413.1270900420404</v>
      </c>
      <c r="T66">
        <v>8413.1270900420404</v>
      </c>
      <c r="U66">
        <v>8413.1270900420404</v>
      </c>
      <c r="V66">
        <v>8413.1270900420404</v>
      </c>
      <c r="W66">
        <v>8413.1270900420404</v>
      </c>
      <c r="X66">
        <v>8413.1270900420404</v>
      </c>
      <c r="Y66">
        <v>8413.1270900420404</v>
      </c>
      <c r="Z66">
        <v>8413.1270900420404</v>
      </c>
      <c r="AA66">
        <v>8413.1270900420404</v>
      </c>
      <c r="AB66">
        <v>8413.1270900420404</v>
      </c>
      <c r="AC66">
        <v>8413.1270900420404</v>
      </c>
      <c r="AD66">
        <v>8413.1270900420404</v>
      </c>
      <c r="AE66">
        <v>8413.1270900420404</v>
      </c>
      <c r="AF66">
        <v>8413.1270900420404</v>
      </c>
      <c r="AG66">
        <v>8413.1270900420404</v>
      </c>
      <c r="AH66">
        <v>8413.1270900420404</v>
      </c>
      <c r="AI66">
        <v>8413.1270900420404</v>
      </c>
      <c r="AJ66">
        <v>8413.1270900420404</v>
      </c>
      <c r="AK66">
        <v>8413.1270900420404</v>
      </c>
    </row>
    <row r="67" spans="1:37" x14ac:dyDescent="0.45">
      <c r="A67" s="23" t="s">
        <v>34</v>
      </c>
      <c r="B67" s="23" t="s">
        <v>195</v>
      </c>
      <c r="C67">
        <v>12649.811707360743</v>
      </c>
      <c r="D67">
        <v>12586.562648823934</v>
      </c>
      <c r="E67">
        <v>12523.313590287125</v>
      </c>
      <c r="F67">
        <v>12460.064531750333</v>
      </c>
      <c r="G67">
        <v>12396.815473213526</v>
      </c>
      <c r="H67">
        <v>12333.566414676718</v>
      </c>
      <c r="I67">
        <v>12270.317356139909</v>
      </c>
      <c r="J67">
        <v>12207.068297603117</v>
      </c>
      <c r="K67">
        <v>12143.81923906631</v>
      </c>
      <c r="L67">
        <v>12080.570180529501</v>
      </c>
      <c r="M67">
        <v>12017.321121992707</v>
      </c>
      <c r="N67">
        <v>11954.0720634559</v>
      </c>
      <c r="O67">
        <v>11890.823004919093</v>
      </c>
      <c r="P67">
        <v>11827.573946382285</v>
      </c>
      <c r="Q67">
        <v>11764.324887845491</v>
      </c>
      <c r="R67">
        <v>11701.075829308684</v>
      </c>
      <c r="S67">
        <v>11637.826770771875</v>
      </c>
      <c r="T67">
        <v>11574.577712235083</v>
      </c>
      <c r="U67">
        <v>11511.328653698276</v>
      </c>
      <c r="V67">
        <v>11448.079595161467</v>
      </c>
      <c r="W67">
        <v>11384.83053662467</v>
      </c>
      <c r="X67">
        <v>11321.581478087866</v>
      </c>
      <c r="Y67">
        <v>11258.33241955106</v>
      </c>
      <c r="Z67">
        <v>11195.083361014251</v>
      </c>
      <c r="AA67">
        <v>11131.834302477442</v>
      </c>
      <c r="AB67">
        <v>11068.585243940648</v>
      </c>
      <c r="AC67">
        <v>11005.336185403843</v>
      </c>
      <c r="AD67">
        <v>10942.087126867034</v>
      </c>
      <c r="AE67">
        <v>10878.838068330238</v>
      </c>
      <c r="AF67">
        <v>10815.589009793432</v>
      </c>
      <c r="AG67">
        <v>10752.339951256623</v>
      </c>
      <c r="AH67">
        <v>10689.090892719816</v>
      </c>
      <c r="AI67">
        <v>10625.841834183024</v>
      </c>
      <c r="AJ67">
        <v>10562.592775646215</v>
      </c>
      <c r="AK67">
        <v>10499.343717109406</v>
      </c>
    </row>
    <row r="68" spans="1:37" x14ac:dyDescent="0.45">
      <c r="A68" s="23" t="s">
        <v>34</v>
      </c>
      <c r="B68" s="23" t="s">
        <v>196</v>
      </c>
      <c r="C68">
        <v>12649.811707360743</v>
      </c>
      <c r="D68">
        <v>12618.184581448179</v>
      </c>
      <c r="E68">
        <v>12586.560052179775</v>
      </c>
      <c r="F68">
        <v>12554.935522911377</v>
      </c>
      <c r="G68">
        <v>12523.310993642976</v>
      </c>
      <c r="H68">
        <v>12491.686464374572</v>
      </c>
      <c r="I68">
        <v>12460.061935106169</v>
      </c>
      <c r="J68">
        <v>12428.437405837771</v>
      </c>
      <c r="K68">
        <v>12396.812876569367</v>
      </c>
      <c r="L68">
        <v>12365.188347300962</v>
      </c>
      <c r="M68">
        <v>12333.563818032564</v>
      </c>
      <c r="N68">
        <v>12301.939288764162</v>
      </c>
      <c r="O68">
        <v>12270.314759495759</v>
      </c>
      <c r="P68">
        <v>12238.690230227354</v>
      </c>
      <c r="Q68">
        <v>12207.065700958958</v>
      </c>
      <c r="R68">
        <v>12175.441171690556</v>
      </c>
      <c r="S68">
        <v>12143.816642422151</v>
      </c>
      <c r="T68">
        <v>12112.192113153753</v>
      </c>
      <c r="U68">
        <v>12080.567583885349</v>
      </c>
      <c r="V68">
        <v>12048.943054616946</v>
      </c>
      <c r="W68">
        <v>12017.318525348543</v>
      </c>
      <c r="X68">
        <v>11985.693996080143</v>
      </c>
      <c r="Y68">
        <v>11954.069466811741</v>
      </c>
      <c r="Z68">
        <v>11922.444937543338</v>
      </c>
      <c r="AA68">
        <v>11890.820408274934</v>
      </c>
      <c r="AB68">
        <v>11859.195879006536</v>
      </c>
      <c r="AC68">
        <v>11827.571349738133</v>
      </c>
      <c r="AD68">
        <v>11795.94682046973</v>
      </c>
      <c r="AE68">
        <v>11764.322291201332</v>
      </c>
      <c r="AF68">
        <v>11732.697761932928</v>
      </c>
      <c r="AG68">
        <v>11701.073232664525</v>
      </c>
      <c r="AH68">
        <v>11669.448703396121</v>
      </c>
      <c r="AI68">
        <v>11637.824174127723</v>
      </c>
      <c r="AJ68">
        <v>11606.199644859322</v>
      </c>
      <c r="AK68">
        <v>11574.575115590917</v>
      </c>
    </row>
    <row r="69" spans="1:37" x14ac:dyDescent="0.45">
      <c r="A69" s="23" t="s">
        <v>34</v>
      </c>
      <c r="B69" s="23" t="s">
        <v>250</v>
      </c>
      <c r="C69">
        <v>12649.811707360743</v>
      </c>
      <c r="D69">
        <v>12649.811707360743</v>
      </c>
      <c r="E69">
        <v>12649.811707360743</v>
      </c>
      <c r="F69">
        <v>12649.811707360743</v>
      </c>
      <c r="G69">
        <v>12649.811707360743</v>
      </c>
      <c r="H69">
        <v>12649.811707360743</v>
      </c>
      <c r="I69">
        <v>12649.811707360743</v>
      </c>
      <c r="J69">
        <v>12649.811707360743</v>
      </c>
      <c r="K69">
        <v>12649.811707360743</v>
      </c>
      <c r="L69">
        <v>12649.811707360743</v>
      </c>
      <c r="M69">
        <v>12649.811707360743</v>
      </c>
      <c r="N69">
        <v>12649.811707360743</v>
      </c>
      <c r="O69">
        <v>12649.811707360743</v>
      </c>
      <c r="P69">
        <v>12649.811707360743</v>
      </c>
      <c r="Q69">
        <v>12649.811707360743</v>
      </c>
      <c r="R69">
        <v>12649.811707360743</v>
      </c>
      <c r="S69">
        <v>12649.811707360743</v>
      </c>
      <c r="T69">
        <v>12649.811707360743</v>
      </c>
      <c r="U69">
        <v>12649.811707360743</v>
      </c>
      <c r="V69">
        <v>12649.811707360743</v>
      </c>
      <c r="W69">
        <v>12649.811707360743</v>
      </c>
      <c r="X69">
        <v>12649.811707360743</v>
      </c>
      <c r="Y69">
        <v>12649.811707360743</v>
      </c>
      <c r="Z69">
        <v>12649.811707360743</v>
      </c>
      <c r="AA69">
        <v>12649.811707360743</v>
      </c>
      <c r="AB69">
        <v>12649.811707360743</v>
      </c>
      <c r="AC69">
        <v>12649.811707360743</v>
      </c>
      <c r="AD69">
        <v>12649.811707360743</v>
      </c>
      <c r="AE69">
        <v>12649.811707360743</v>
      </c>
      <c r="AF69">
        <v>12649.811707360743</v>
      </c>
      <c r="AG69">
        <v>12649.811707360743</v>
      </c>
      <c r="AH69">
        <v>12649.811707360743</v>
      </c>
      <c r="AI69">
        <v>12649.811707360743</v>
      </c>
      <c r="AJ69">
        <v>12649.811707360743</v>
      </c>
      <c r="AK69">
        <v>12649.811707360743</v>
      </c>
    </row>
    <row r="70" spans="1:37" x14ac:dyDescent="0.45">
      <c r="A70" t="s">
        <v>36</v>
      </c>
      <c r="B70" s="23" t="s">
        <v>197</v>
      </c>
      <c r="C70">
        <v>882</v>
      </c>
      <c r="D70">
        <v>878.98091533422541</v>
      </c>
      <c r="E70">
        <v>875.96183066845072</v>
      </c>
      <c r="F70">
        <v>872.94274600267602</v>
      </c>
      <c r="G70">
        <v>876.48975356530036</v>
      </c>
      <c r="H70">
        <v>873.54107788628346</v>
      </c>
      <c r="I70">
        <v>869.82427263190857</v>
      </c>
      <c r="J70">
        <v>866.85018698715544</v>
      </c>
      <c r="K70">
        <v>861.52748931876602</v>
      </c>
      <c r="L70">
        <v>854.99660428872153</v>
      </c>
      <c r="M70">
        <v>847.65900078244943</v>
      </c>
      <c r="N70">
        <v>844.12758172334475</v>
      </c>
      <c r="O70">
        <v>840.24637099549273</v>
      </c>
      <c r="P70">
        <v>836.96587366337951</v>
      </c>
      <c r="Q70">
        <v>833.47427489434767</v>
      </c>
      <c r="R70">
        <v>830.66037028768164</v>
      </c>
      <c r="S70">
        <v>827.06880940150438</v>
      </c>
      <c r="T70">
        <v>823.7222311681254</v>
      </c>
      <c r="U70">
        <v>820.6073994933746</v>
      </c>
      <c r="V70">
        <v>817.83459100657728</v>
      </c>
      <c r="W70">
        <v>815.79766042691278</v>
      </c>
      <c r="X70">
        <v>812.40605533439111</v>
      </c>
      <c r="Y70">
        <v>809.37141155904465</v>
      </c>
      <c r="Z70">
        <v>806.23698060519018</v>
      </c>
      <c r="AA70">
        <v>803.1199039020363</v>
      </c>
      <c r="AB70">
        <v>800.53753712259231</v>
      </c>
      <c r="AC70">
        <v>797.58840772118901</v>
      </c>
      <c r="AD70">
        <v>795.11663227809424</v>
      </c>
      <c r="AE70">
        <v>791.80019383403044</v>
      </c>
      <c r="AF70">
        <v>788.76205441368643</v>
      </c>
      <c r="AG70">
        <v>785.1018066448961</v>
      </c>
      <c r="AH70">
        <v>781.91477859207623</v>
      </c>
      <c r="AI70">
        <v>779.86766078533969</v>
      </c>
      <c r="AJ70">
        <v>777.79994222673474</v>
      </c>
      <c r="AK70">
        <v>769.32765752901764</v>
      </c>
    </row>
    <row r="71" spans="1:37" x14ac:dyDescent="0.45">
      <c r="A71" s="23" t="s">
        <v>36</v>
      </c>
      <c r="B71" s="23" t="s">
        <v>198</v>
      </c>
      <c r="C71">
        <v>882</v>
      </c>
      <c r="D71">
        <v>878.98091533422541</v>
      </c>
      <c r="E71">
        <v>875.96183066845072</v>
      </c>
      <c r="F71">
        <v>872.94274600267602</v>
      </c>
      <c r="G71">
        <v>876.48975356530036</v>
      </c>
      <c r="H71">
        <v>873.54107788628346</v>
      </c>
      <c r="I71">
        <v>869.82427263190857</v>
      </c>
      <c r="J71">
        <v>866.85018698715544</v>
      </c>
      <c r="K71">
        <v>861.52748931876602</v>
      </c>
      <c r="L71">
        <v>854.99660428872153</v>
      </c>
      <c r="M71">
        <v>847.65900078244943</v>
      </c>
      <c r="N71">
        <v>844.12758172334475</v>
      </c>
      <c r="O71">
        <v>840.24637099549273</v>
      </c>
      <c r="P71">
        <v>836.96587366337951</v>
      </c>
      <c r="Q71">
        <v>833.47427489434767</v>
      </c>
      <c r="R71">
        <v>830.66037028768164</v>
      </c>
      <c r="S71">
        <v>827.06880940150438</v>
      </c>
      <c r="T71">
        <v>823.7222311681254</v>
      </c>
      <c r="U71">
        <v>820.6073994933746</v>
      </c>
      <c r="V71">
        <v>817.83459100657728</v>
      </c>
      <c r="W71">
        <v>815.79766042691278</v>
      </c>
      <c r="X71">
        <v>812.40605533439111</v>
      </c>
      <c r="Y71">
        <v>809.37141155904465</v>
      </c>
      <c r="Z71">
        <v>806.23698060519018</v>
      </c>
      <c r="AA71">
        <v>803.1199039020363</v>
      </c>
      <c r="AB71">
        <v>800.53753712259231</v>
      </c>
      <c r="AC71">
        <v>797.58840772118901</v>
      </c>
      <c r="AD71">
        <v>795.11663227809424</v>
      </c>
      <c r="AE71">
        <v>791.80019383403044</v>
      </c>
      <c r="AF71">
        <v>788.76205441368643</v>
      </c>
      <c r="AG71">
        <v>785.1018066448961</v>
      </c>
      <c r="AH71">
        <v>781.91477859207623</v>
      </c>
      <c r="AI71">
        <v>779.86766078533969</v>
      </c>
      <c r="AJ71">
        <v>777.79994222673474</v>
      </c>
      <c r="AK71">
        <v>769.32765752901764</v>
      </c>
    </row>
    <row r="72" spans="1:37" x14ac:dyDescent="0.45">
      <c r="A72" s="23" t="s">
        <v>36</v>
      </c>
      <c r="B72" s="23" t="s">
        <v>199</v>
      </c>
      <c r="C72">
        <v>882</v>
      </c>
      <c r="D72">
        <v>878.98091533422541</v>
      </c>
      <c r="E72">
        <v>875.96183066845072</v>
      </c>
      <c r="F72">
        <v>872.94274600267602</v>
      </c>
      <c r="G72">
        <v>876.48975356530036</v>
      </c>
      <c r="H72">
        <v>873.54107788628346</v>
      </c>
      <c r="I72">
        <v>869.82427263190857</v>
      </c>
      <c r="J72">
        <v>866.85018698715544</v>
      </c>
      <c r="K72">
        <v>861.52748931876602</v>
      </c>
      <c r="L72">
        <v>854.99660428872153</v>
      </c>
      <c r="M72">
        <v>847.65900078244943</v>
      </c>
      <c r="N72">
        <v>844.12758172334475</v>
      </c>
      <c r="O72">
        <v>840.24637099549273</v>
      </c>
      <c r="P72">
        <v>836.96587366337951</v>
      </c>
      <c r="Q72">
        <v>833.47427489434767</v>
      </c>
      <c r="R72">
        <v>830.66037028768164</v>
      </c>
      <c r="S72">
        <v>827.06880940150438</v>
      </c>
      <c r="T72">
        <v>823.7222311681254</v>
      </c>
      <c r="U72">
        <v>820.6073994933746</v>
      </c>
      <c r="V72">
        <v>817.83459100657728</v>
      </c>
      <c r="W72">
        <v>815.79766042691278</v>
      </c>
      <c r="X72">
        <v>812.40605533439111</v>
      </c>
      <c r="Y72">
        <v>809.37141155904465</v>
      </c>
      <c r="Z72">
        <v>806.23698060519018</v>
      </c>
      <c r="AA72">
        <v>803.1199039020363</v>
      </c>
      <c r="AB72">
        <v>800.53753712259231</v>
      </c>
      <c r="AC72">
        <v>797.58840772118901</v>
      </c>
      <c r="AD72">
        <v>795.11663227809424</v>
      </c>
      <c r="AE72">
        <v>791.80019383403044</v>
      </c>
      <c r="AF72">
        <v>788.76205441368643</v>
      </c>
      <c r="AG72">
        <v>785.1018066448961</v>
      </c>
      <c r="AH72">
        <v>781.91477859207623</v>
      </c>
      <c r="AI72">
        <v>779.86766078533969</v>
      </c>
      <c r="AJ72">
        <v>777.79994222673474</v>
      </c>
      <c r="AK72">
        <v>769.32765752901764</v>
      </c>
    </row>
    <row r="73" spans="1:37" x14ac:dyDescent="0.45">
      <c r="A73" t="s">
        <v>124</v>
      </c>
      <c r="B73" s="23" t="s">
        <v>141</v>
      </c>
      <c r="C73">
        <v>3438.7561326379782</v>
      </c>
      <c r="D73">
        <v>3176.3894427805576</v>
      </c>
      <c r="E73">
        <v>3038.959271902861</v>
      </c>
      <c r="F73">
        <v>2897.3645503925072</v>
      </c>
      <c r="G73">
        <v>2753.6875535658237</v>
      </c>
      <c r="H73">
        <v>2663.1085773055238</v>
      </c>
      <c r="I73">
        <v>2570.4473257288955</v>
      </c>
      <c r="J73">
        <v>2474.6626611777729</v>
      </c>
      <c r="K73">
        <v>2377.8368589684869</v>
      </c>
      <c r="L73">
        <v>2278.9287814428717</v>
      </c>
      <c r="M73">
        <v>2176.8972909427634</v>
      </c>
      <c r="N73">
        <v>2073.8246627844906</v>
      </c>
      <c r="O73">
        <v>1968.6697593098897</v>
      </c>
      <c r="P73">
        <v>1861.4325805189596</v>
      </c>
      <c r="Q73">
        <v>1752.1131264117007</v>
      </c>
      <c r="R73">
        <v>1745.8663004627147</v>
      </c>
      <c r="S73">
        <v>1739.6194745137284</v>
      </c>
      <c r="T73">
        <v>1731.2903732484135</v>
      </c>
      <c r="U73">
        <v>1722.9612719830986</v>
      </c>
      <c r="V73">
        <v>1714.6321707177838</v>
      </c>
      <c r="W73">
        <v>1704.2207941361398</v>
      </c>
      <c r="X73">
        <v>1693.8094175544961</v>
      </c>
      <c r="Y73">
        <v>1683.3980409728526</v>
      </c>
      <c r="Z73">
        <v>1671.9455267330447</v>
      </c>
      <c r="AA73">
        <v>1659.4518748350722</v>
      </c>
      <c r="AB73">
        <v>1645.9170852789352</v>
      </c>
      <c r="AC73">
        <v>1632.3822957227987</v>
      </c>
      <c r="AD73">
        <v>1618.8475061666616</v>
      </c>
      <c r="AE73">
        <v>1604.2715789523604</v>
      </c>
      <c r="AF73">
        <v>1588.6545140798949</v>
      </c>
      <c r="AG73">
        <v>1573.0374492074293</v>
      </c>
      <c r="AH73">
        <v>1556.3792466767995</v>
      </c>
      <c r="AI73">
        <v>1539.7210441461698</v>
      </c>
      <c r="AJ73">
        <v>1522.0217039573754</v>
      </c>
      <c r="AK73">
        <v>1504.3223637685812</v>
      </c>
    </row>
    <row r="74" spans="1:37" x14ac:dyDescent="0.45">
      <c r="A74" s="23" t="s">
        <v>124</v>
      </c>
      <c r="B74" s="23" t="s">
        <v>142</v>
      </c>
      <c r="C74">
        <v>3479.3982209123837</v>
      </c>
      <c r="D74">
        <v>3213.9081180804696</v>
      </c>
      <c r="E74">
        <v>3074.3956718864442</v>
      </c>
      <c r="F74">
        <v>2930.7186750597612</v>
      </c>
      <c r="G74">
        <v>2783.9182652585855</v>
      </c>
      <c r="H74">
        <v>2692.298151340121</v>
      </c>
      <c r="I74">
        <v>2598.595762105328</v>
      </c>
      <c r="J74">
        <v>2501.7699598960417</v>
      </c>
      <c r="K74">
        <v>2402.8618823704264</v>
      </c>
      <c r="L74">
        <v>2301.8715295284828</v>
      </c>
      <c r="M74">
        <v>2198.7989013702104</v>
      </c>
      <c r="N74">
        <v>2092.6028602374445</v>
      </c>
      <c r="O74">
        <v>1985.3656814465148</v>
      </c>
      <c r="P74">
        <v>1876.0462273392561</v>
      </c>
      <c r="Q74">
        <v>1763.6033602575042</v>
      </c>
      <c r="R74">
        <v>1758.3976719666821</v>
      </c>
      <c r="S74">
        <v>1752.1508460176963</v>
      </c>
      <c r="T74">
        <v>1744.8628824105456</v>
      </c>
      <c r="U74">
        <v>1737.5749188033949</v>
      </c>
      <c r="V74">
        <v>1728.2046798799156</v>
      </c>
      <c r="W74">
        <v>1718.8344409564363</v>
      </c>
      <c r="X74">
        <v>1709.464202032957</v>
      </c>
      <c r="Y74">
        <v>1698.0116877931489</v>
      </c>
      <c r="Z74">
        <v>1687.6003112115052</v>
      </c>
      <c r="AA74">
        <v>1675.1066593135329</v>
      </c>
      <c r="AB74">
        <v>1662.6130074155603</v>
      </c>
      <c r="AC74">
        <v>1649.0782178594236</v>
      </c>
      <c r="AD74">
        <v>1634.5022906451222</v>
      </c>
      <c r="AE74">
        <v>1619.9263634308213</v>
      </c>
      <c r="AF74">
        <v>1604.3092985583557</v>
      </c>
      <c r="AG74">
        <v>1588.6922336858902</v>
      </c>
      <c r="AH74">
        <v>1572.0340311552602</v>
      </c>
      <c r="AI74">
        <v>1554.334690966466</v>
      </c>
      <c r="AJ74">
        <v>1536.6353507776716</v>
      </c>
      <c r="AK74">
        <v>1518.9360105888777</v>
      </c>
    </row>
    <row r="75" spans="1:37" x14ac:dyDescent="0.45">
      <c r="A75" s="23" t="s">
        <v>124</v>
      </c>
      <c r="B75" s="23" t="s">
        <v>143</v>
      </c>
      <c r="C75">
        <v>3529.3751846307396</v>
      </c>
      <c r="D75">
        <v>3258.6793935080036</v>
      </c>
      <c r="E75">
        <v>3116.0435343394852</v>
      </c>
      <c r="F75">
        <v>2969.2431245383095</v>
      </c>
      <c r="G75">
        <v>2818.2781641044753</v>
      </c>
      <c r="H75">
        <v>2724.5757748696824</v>
      </c>
      <c r="I75">
        <v>2627.7499726603965</v>
      </c>
      <c r="J75">
        <v>2528.8418951347812</v>
      </c>
      <c r="K75">
        <v>2427.8515422928372</v>
      </c>
      <c r="L75">
        <v>2323.7377764764005</v>
      </c>
      <c r="M75">
        <v>2217.5417353436351</v>
      </c>
      <c r="N75">
        <v>2109.2634188945408</v>
      </c>
      <c r="O75">
        <v>1998.9028271291177</v>
      </c>
      <c r="P75">
        <v>1886.4599600473657</v>
      </c>
      <c r="Q75">
        <v>1770.8936799911207</v>
      </c>
      <c r="R75">
        <v>1765.6879917002991</v>
      </c>
      <c r="S75">
        <v>1759.4411657513128</v>
      </c>
      <c r="T75">
        <v>1752.1532021441619</v>
      </c>
      <c r="U75">
        <v>1744.8652385370115</v>
      </c>
      <c r="V75">
        <v>1735.4949996135324</v>
      </c>
      <c r="W75">
        <v>1726.1247606900531</v>
      </c>
      <c r="X75">
        <v>1716.7545217665736</v>
      </c>
      <c r="Y75">
        <v>1705.3020075267655</v>
      </c>
      <c r="Z75">
        <v>1693.8494932869576</v>
      </c>
      <c r="AA75">
        <v>1681.3558413889853</v>
      </c>
      <c r="AB75">
        <v>1668.8621894910127</v>
      </c>
      <c r="AC75">
        <v>1654.2862622767116</v>
      </c>
      <c r="AD75">
        <v>1640.7514727205748</v>
      </c>
      <c r="AE75">
        <v>1625.1344078481093</v>
      </c>
      <c r="AF75">
        <v>1609.5173429756439</v>
      </c>
      <c r="AG75">
        <v>1592.8591404450137</v>
      </c>
      <c r="AH75">
        <v>1576.200937914384</v>
      </c>
      <c r="AI75">
        <v>1558.5015977255894</v>
      </c>
      <c r="AJ75">
        <v>1539.7611198786312</v>
      </c>
      <c r="AK75">
        <v>1521.0206420316724</v>
      </c>
    </row>
    <row r="76" spans="1:37" x14ac:dyDescent="0.45">
      <c r="A76" s="23" t="s">
        <v>124</v>
      </c>
      <c r="B76" s="23" t="s">
        <v>144</v>
      </c>
      <c r="C76">
        <v>3807.1233967417224</v>
      </c>
      <c r="D76">
        <v>3509.358026506713</v>
      </c>
      <c r="E76">
        <v>3352.1462401238932</v>
      </c>
      <c r="F76">
        <v>3189.728765450252</v>
      </c>
      <c r="G76">
        <v>3024.1878778021169</v>
      </c>
      <c r="H76">
        <v>2920.0741119856807</v>
      </c>
      <c r="I76">
        <v>2813.8780708529148</v>
      </c>
      <c r="J76">
        <v>2704.5586167456563</v>
      </c>
      <c r="K76">
        <v>2593.156887322069</v>
      </c>
      <c r="L76">
        <v>2477.590607265824</v>
      </c>
      <c r="M76">
        <v>2359.9420518932502</v>
      </c>
      <c r="N76">
        <v>2240.2112212043476</v>
      </c>
      <c r="O76">
        <v>2117.3569775409519</v>
      </c>
      <c r="P76">
        <v>1992.4204585612276</v>
      </c>
      <c r="Q76">
        <v>1864.3605266070106</v>
      </c>
      <c r="R76">
        <v>1859.1548383161885</v>
      </c>
      <c r="S76">
        <v>1851.866874709038</v>
      </c>
      <c r="T76">
        <v>1844.5789111018873</v>
      </c>
      <c r="U76">
        <v>1836.2498098365725</v>
      </c>
      <c r="V76">
        <v>1825.8384332549288</v>
      </c>
      <c r="W76">
        <v>1815.4270566732851</v>
      </c>
      <c r="X76">
        <v>1805.0156800916413</v>
      </c>
      <c r="Y76">
        <v>1792.5220281936688</v>
      </c>
      <c r="Z76">
        <v>1778.9872386375323</v>
      </c>
      <c r="AA76">
        <v>1765.4524490813951</v>
      </c>
      <c r="AB76">
        <v>1750.8765218670942</v>
      </c>
      <c r="AC76">
        <v>1735.2594569946286</v>
      </c>
      <c r="AD76">
        <v>1719.6423921221633</v>
      </c>
      <c r="AE76">
        <v>1702.9841895915331</v>
      </c>
      <c r="AF76">
        <v>1684.2437117445745</v>
      </c>
      <c r="AG76">
        <v>1666.5443715557803</v>
      </c>
      <c r="AH76">
        <v>1646.7627560506576</v>
      </c>
      <c r="AI76">
        <v>1626.9811405455343</v>
      </c>
      <c r="AJ76">
        <v>1606.1583873822469</v>
      </c>
      <c r="AK76">
        <v>1585.3356342189595</v>
      </c>
    </row>
    <row r="77" spans="1:37" x14ac:dyDescent="0.45">
      <c r="A77" s="23" t="s">
        <v>124</v>
      </c>
      <c r="B77" s="23" t="s">
        <v>145</v>
      </c>
      <c r="C77">
        <v>4258.0101151775534</v>
      </c>
      <c r="D77">
        <v>3930.0517528557771</v>
      </c>
      <c r="E77">
        <v>3755.1406262841629</v>
      </c>
      <c r="F77">
        <v>3573.9826737635631</v>
      </c>
      <c r="G77">
        <v>3387.619032952141</v>
      </c>
      <c r="H77">
        <v>3273.0938905540602</v>
      </c>
      <c r="I77">
        <v>3154.4041975233226</v>
      </c>
      <c r="J77">
        <v>3032.5910915180912</v>
      </c>
      <c r="K77">
        <v>2906.6134348802025</v>
      </c>
      <c r="L77">
        <v>2777.5123652678208</v>
      </c>
      <c r="M77">
        <v>2645.287882680946</v>
      </c>
      <c r="N77">
        <v>2508.8988494614136</v>
      </c>
      <c r="O77">
        <v>2370.4275409255524</v>
      </c>
      <c r="P77">
        <v>2227.791681757034</v>
      </c>
      <c r="Q77">
        <v>2083.0735472721872</v>
      </c>
      <c r="R77">
        <v>2077.8678589813649</v>
      </c>
      <c r="S77">
        <v>2071.6210330323788</v>
      </c>
      <c r="T77">
        <v>2064.3330694252281</v>
      </c>
      <c r="U77">
        <v>2054.9628305017486</v>
      </c>
      <c r="V77">
        <v>2045.5925915782695</v>
      </c>
      <c r="W77">
        <v>2034.1400773384614</v>
      </c>
      <c r="X77">
        <v>2022.6875630986535</v>
      </c>
      <c r="Y77">
        <v>2009.152773542517</v>
      </c>
      <c r="Z77">
        <v>1994.5768463282157</v>
      </c>
      <c r="AA77">
        <v>1980.0009191139143</v>
      </c>
      <c r="AB77">
        <v>1963.3427165832845</v>
      </c>
      <c r="AC77">
        <v>1946.6845140526545</v>
      </c>
      <c r="AD77">
        <v>1927.944036205696</v>
      </c>
      <c r="AE77">
        <v>1909.2035583587374</v>
      </c>
      <c r="AF77">
        <v>1888.3808051954497</v>
      </c>
      <c r="AG77">
        <v>1867.5580520321625</v>
      </c>
      <c r="AH77">
        <v>1845.6941612107107</v>
      </c>
      <c r="AI77">
        <v>1822.7891327310949</v>
      </c>
      <c r="AJ77">
        <v>1798.8429665933143</v>
      </c>
      <c r="AK77">
        <v>1774.8968004555338</v>
      </c>
    </row>
    <row r="78" spans="1:37" x14ac:dyDescent="0.45">
      <c r="A78" s="23" t="s">
        <v>124</v>
      </c>
      <c r="B78" s="23" t="s">
        <v>146</v>
      </c>
      <c r="C78">
        <v>5272.4603227876096</v>
      </c>
      <c r="D78">
        <v>4902.8564541392589</v>
      </c>
      <c r="E78">
        <v>4709.2048497206861</v>
      </c>
      <c r="F78">
        <v>4511.3886946694556</v>
      </c>
      <c r="G78">
        <v>4310.4491266437326</v>
      </c>
      <c r="H78">
        <v>4181.3480570313513</v>
      </c>
      <c r="I78">
        <v>4050.1647121026404</v>
      </c>
      <c r="J78">
        <v>3915.8579541994368</v>
      </c>
      <c r="K78">
        <v>3778.4277833217402</v>
      </c>
      <c r="L78">
        <v>3638.9153371277148</v>
      </c>
      <c r="M78">
        <v>3497.3206156173605</v>
      </c>
      <c r="N78">
        <v>3352.6024811325137</v>
      </c>
      <c r="O78">
        <v>3205.8020713313376</v>
      </c>
      <c r="P78">
        <v>3056.9193862138327</v>
      </c>
      <c r="Q78">
        <v>2905.9544257799994</v>
      </c>
      <c r="R78">
        <v>2891.378498565698</v>
      </c>
      <c r="S78">
        <v>2876.8025713513971</v>
      </c>
      <c r="T78">
        <v>2861.1855064789315</v>
      </c>
      <c r="U78">
        <v>2844.5273039483018</v>
      </c>
      <c r="V78">
        <v>2826.8279637595074</v>
      </c>
      <c r="W78">
        <v>2809.128623570713</v>
      </c>
      <c r="X78">
        <v>2790.3881457237544</v>
      </c>
      <c r="Y78">
        <v>2770.6065302186316</v>
      </c>
      <c r="Z78">
        <v>2749.7837770553442</v>
      </c>
      <c r="AA78">
        <v>2728.9610238920563</v>
      </c>
      <c r="AB78">
        <v>2706.0559954124406</v>
      </c>
      <c r="AC78">
        <v>2684.1921045909885</v>
      </c>
      <c r="AD78">
        <v>2660.2459384532085</v>
      </c>
      <c r="AE78">
        <v>2636.2997723154276</v>
      </c>
      <c r="AF78">
        <v>2611.312468519483</v>
      </c>
      <c r="AG78">
        <v>2585.2840270653742</v>
      </c>
      <c r="AH78">
        <v>2559.2555856112645</v>
      </c>
      <c r="AI78">
        <v>2532.186006498991</v>
      </c>
      <c r="AJ78">
        <v>2505.1164273867175</v>
      </c>
      <c r="AK78">
        <v>2477.0057106162799</v>
      </c>
    </row>
    <row r="79" spans="1:37" x14ac:dyDescent="0.45">
      <c r="A79" s="23" t="s">
        <v>124</v>
      </c>
      <c r="B79" s="23" t="s">
        <v>147</v>
      </c>
      <c r="C79">
        <v>5341.4701018223832</v>
      </c>
      <c r="D79">
        <v>4959.3725812760595</v>
      </c>
      <c r="E79">
        <v>4758.4330132503364</v>
      </c>
      <c r="F79">
        <v>4553.3288945919558</v>
      </c>
      <c r="G79">
        <v>4345.1013629590816</v>
      </c>
      <c r="H79">
        <v>4210.7946050558785</v>
      </c>
      <c r="I79">
        <v>4074.4055718363456</v>
      </c>
      <c r="J79">
        <v>3934.8931256423207</v>
      </c>
      <c r="K79">
        <v>3793.2984041319664</v>
      </c>
      <c r="L79">
        <v>3648.5802696471187</v>
      </c>
      <c r="M79">
        <v>3500.7387221877789</v>
      </c>
      <c r="N79">
        <v>3350.8148994121098</v>
      </c>
      <c r="O79">
        <v>3198.8088013201118</v>
      </c>
      <c r="P79">
        <v>3043.6792902536208</v>
      </c>
      <c r="Q79">
        <v>2886.467503870801</v>
      </c>
      <c r="R79">
        <v>2871.8915766565001</v>
      </c>
      <c r="S79">
        <v>2856.2745117840345</v>
      </c>
      <c r="T79">
        <v>2840.657446911569</v>
      </c>
      <c r="U79">
        <v>2823.9992443809392</v>
      </c>
      <c r="V79">
        <v>2805.2587665339806</v>
      </c>
      <c r="W79">
        <v>2786.518288687022</v>
      </c>
      <c r="X79">
        <v>2766.7366731818993</v>
      </c>
      <c r="Y79">
        <v>2746.9550576767756</v>
      </c>
      <c r="Z79">
        <v>2725.0911668553235</v>
      </c>
      <c r="AA79">
        <v>2703.2272760338728</v>
      </c>
      <c r="AB79">
        <v>2680.3222475542561</v>
      </c>
      <c r="AC79">
        <v>2656.3760814164762</v>
      </c>
      <c r="AD79">
        <v>2632.4299152786948</v>
      </c>
      <c r="AE79">
        <v>2607.4426114827502</v>
      </c>
      <c r="AF79">
        <v>2581.4141700286414</v>
      </c>
      <c r="AG79">
        <v>2554.3445909163675</v>
      </c>
      <c r="AH79">
        <v>2527.275011804094</v>
      </c>
      <c r="AI79">
        <v>2499.1642950336559</v>
      </c>
      <c r="AJ79">
        <v>2470.0124406050541</v>
      </c>
      <c r="AK79">
        <v>2440.8605861764518</v>
      </c>
    </row>
    <row r="80" spans="1:37" x14ac:dyDescent="0.45">
      <c r="A80" s="23" t="s">
        <v>124</v>
      </c>
      <c r="B80" s="23" t="s">
        <v>148</v>
      </c>
      <c r="C80">
        <v>5422.9876954651199</v>
      </c>
      <c r="D80">
        <v>5032.5610736534818</v>
      </c>
      <c r="E80">
        <v>4827.4569549951011</v>
      </c>
      <c r="F80">
        <v>4618.1882857040628</v>
      </c>
      <c r="G80">
        <v>4404.7550657803677</v>
      </c>
      <c r="H80">
        <v>4268.3660325608362</v>
      </c>
      <c r="I80">
        <v>4128.8535863668103</v>
      </c>
      <c r="J80">
        <v>3986.217727198291</v>
      </c>
      <c r="K80">
        <v>3840.45845505528</v>
      </c>
      <c r="L80">
        <v>3692.6169075959392</v>
      </c>
      <c r="M80">
        <v>3541.6519471621059</v>
      </c>
      <c r="N80">
        <v>3387.5635737537796</v>
      </c>
      <c r="O80">
        <v>3231.3929250291244</v>
      </c>
      <c r="P80">
        <v>3072.0988633299753</v>
      </c>
      <c r="Q80">
        <v>2910.7225263144983</v>
      </c>
      <c r="R80">
        <v>2897.1877367583616</v>
      </c>
      <c r="S80">
        <v>2881.570671885896</v>
      </c>
      <c r="T80">
        <v>2864.9124693552662</v>
      </c>
      <c r="U80">
        <v>2848.254266824636</v>
      </c>
      <c r="V80">
        <v>2830.5549266358416</v>
      </c>
      <c r="W80">
        <v>2810.7733111307193</v>
      </c>
      <c r="X80">
        <v>2790.9916956255961</v>
      </c>
      <c r="Y80">
        <v>2770.1689424623082</v>
      </c>
      <c r="Z80">
        <v>2749.3461892990217</v>
      </c>
      <c r="AA80">
        <v>2726.441160819405</v>
      </c>
      <c r="AB80">
        <v>2703.5361323397892</v>
      </c>
      <c r="AC80">
        <v>2679.5899662020088</v>
      </c>
      <c r="AD80">
        <v>2654.6026624060637</v>
      </c>
      <c r="AE80">
        <v>2628.5742209519544</v>
      </c>
      <c r="AF80">
        <v>2602.5457794978452</v>
      </c>
      <c r="AG80">
        <v>2574.4350627274075</v>
      </c>
      <c r="AH80">
        <v>2547.3654836151341</v>
      </c>
      <c r="AI80">
        <v>2518.2136291865313</v>
      </c>
      <c r="AJ80">
        <v>2489.061774757929</v>
      </c>
      <c r="AK80">
        <v>2458.8687826711621</v>
      </c>
    </row>
    <row r="81" spans="1:37" x14ac:dyDescent="0.45">
      <c r="A81" s="23" t="s">
        <v>124</v>
      </c>
      <c r="B81" s="23" t="s">
        <v>149</v>
      </c>
      <c r="C81">
        <v>5559.9005464316233</v>
      </c>
      <c r="D81">
        <v>5149.6923091148619</v>
      </c>
      <c r="E81">
        <v>4934.1768138748375</v>
      </c>
      <c r="F81">
        <v>4714.4967680021555</v>
      </c>
      <c r="G81">
        <v>4489.6110338386516</v>
      </c>
      <c r="H81">
        <v>4346.9751746701331</v>
      </c>
      <c r="I81">
        <v>4200.1747648689579</v>
      </c>
      <c r="J81">
        <v>4050.2509420932888</v>
      </c>
      <c r="K81">
        <v>3897.2037063431267</v>
      </c>
      <c r="L81">
        <v>3742.0741952766352</v>
      </c>
      <c r="M81">
        <v>3582.780133577487</v>
      </c>
      <c r="N81">
        <v>3421.40379656201</v>
      </c>
      <c r="O81">
        <v>3256.90404657204</v>
      </c>
      <c r="P81">
        <v>3089.2808836075765</v>
      </c>
      <c r="Q81">
        <v>2918.5343076686199</v>
      </c>
      <c r="R81">
        <v>2904.9995181124832</v>
      </c>
      <c r="S81">
        <v>2889.3824532400176</v>
      </c>
      <c r="T81">
        <v>2872.7242507093874</v>
      </c>
      <c r="U81">
        <v>2855.0249105205935</v>
      </c>
      <c r="V81">
        <v>2837.3255703317986</v>
      </c>
      <c r="W81">
        <v>2817.5439548266763</v>
      </c>
      <c r="X81">
        <v>2796.7212016633889</v>
      </c>
      <c r="Y81">
        <v>2775.898448500101</v>
      </c>
      <c r="Z81">
        <v>2752.9934200204857</v>
      </c>
      <c r="AA81">
        <v>2730.0883915408695</v>
      </c>
      <c r="AB81">
        <v>2706.142225403089</v>
      </c>
      <c r="AC81">
        <v>2681.1549216071435</v>
      </c>
      <c r="AD81">
        <v>2655.1264801530347</v>
      </c>
      <c r="AE81">
        <v>2628.0569010407607</v>
      </c>
      <c r="AF81">
        <v>2600.9873219284877</v>
      </c>
      <c r="AG81">
        <v>2572.8766051580492</v>
      </c>
      <c r="AH81">
        <v>2543.7247507294474</v>
      </c>
      <c r="AI81">
        <v>2513.5317586426804</v>
      </c>
      <c r="AJ81">
        <v>2482.2976288977493</v>
      </c>
      <c r="AK81">
        <v>2451.0634991528186</v>
      </c>
    </row>
    <row r="82" spans="1:37" x14ac:dyDescent="0.45">
      <c r="A82" s="23" t="s">
        <v>124</v>
      </c>
      <c r="B82" s="23" t="s">
        <v>150</v>
      </c>
      <c r="C82">
        <v>5649.086812900191</v>
      </c>
      <c r="D82">
        <v>5230.5494743181152</v>
      </c>
      <c r="E82">
        <v>5008.7871531291039</v>
      </c>
      <c r="F82">
        <v>4782.8602813074358</v>
      </c>
      <c r="G82">
        <v>4551.7277211949468</v>
      </c>
      <c r="H82">
        <v>4404.9273113937697</v>
      </c>
      <c r="I82">
        <v>4255.0034886181011</v>
      </c>
      <c r="J82">
        <v>4100.9151152097747</v>
      </c>
      <c r="K82">
        <v>3943.7033288269549</v>
      </c>
      <c r="L82">
        <v>3783.3681294696416</v>
      </c>
      <c r="M82">
        <v>3619.9095171378362</v>
      </c>
      <c r="N82">
        <v>3452.2863541733732</v>
      </c>
      <c r="O82">
        <v>3282.5809158925813</v>
      </c>
      <c r="P82">
        <v>3108.7109269791313</v>
      </c>
      <c r="Q82">
        <v>2932.7586627493529</v>
      </c>
      <c r="R82">
        <v>2919.2238731932161</v>
      </c>
      <c r="S82">
        <v>2904.6479459789148</v>
      </c>
      <c r="T82">
        <v>2887.989743448285</v>
      </c>
      <c r="U82">
        <v>2871.3315409176553</v>
      </c>
      <c r="V82">
        <v>2853.6322007288604</v>
      </c>
      <c r="W82">
        <v>2833.8505852237377</v>
      </c>
      <c r="X82">
        <v>2814.0689697186149</v>
      </c>
      <c r="Y82">
        <v>2792.2050788971633</v>
      </c>
      <c r="Z82">
        <v>2770.3411880757112</v>
      </c>
      <c r="AA82">
        <v>2746.3950219379312</v>
      </c>
      <c r="AB82">
        <v>2722.4488558001508</v>
      </c>
      <c r="AC82">
        <v>2697.4615520042053</v>
      </c>
      <c r="AD82">
        <v>2670.3919728919323</v>
      </c>
      <c r="AE82">
        <v>2643.3223937796583</v>
      </c>
      <c r="AF82">
        <v>2615.2116770092202</v>
      </c>
      <c r="AG82">
        <v>2586.0598225806179</v>
      </c>
      <c r="AH82">
        <v>2555.8668304938515</v>
      </c>
      <c r="AI82">
        <v>2525.6738384070845</v>
      </c>
      <c r="AJ82">
        <v>2494.4397086621534</v>
      </c>
      <c r="AK82">
        <v>2461.1233036008939</v>
      </c>
    </row>
    <row r="83" spans="1:37" x14ac:dyDescent="0.45">
      <c r="A83" s="23" t="s">
        <v>124</v>
      </c>
      <c r="B83" s="23" t="s">
        <v>220</v>
      </c>
      <c r="C83">
        <v>5808.4943080726453</v>
      </c>
      <c r="D83">
        <v>5382.6690058834174</v>
      </c>
      <c r="E83">
        <v>5156.7421340617493</v>
      </c>
      <c r="F83">
        <v>4925.6095739492603</v>
      </c>
      <c r="G83">
        <v>4688.2301878877843</v>
      </c>
      <c r="H83">
        <v>4538.3063651121147</v>
      </c>
      <c r="I83">
        <v>4385.2591293619525</v>
      </c>
      <c r="J83">
        <v>4227.0062053209695</v>
      </c>
      <c r="K83">
        <v>4065.6298683054924</v>
      </c>
      <c r="L83">
        <v>3901.1301183155224</v>
      </c>
      <c r="M83">
        <v>3732.4658176928942</v>
      </c>
      <c r="N83">
        <v>3559.6369664376089</v>
      </c>
      <c r="O83">
        <v>3383.6847022078309</v>
      </c>
      <c r="P83">
        <v>3204.6090250035591</v>
      </c>
      <c r="Q83">
        <v>3022.4099348247951</v>
      </c>
      <c r="R83">
        <v>3009.9162829268225</v>
      </c>
      <c r="S83">
        <v>2996.3814933706858</v>
      </c>
      <c r="T83">
        <v>2980.7644284982202</v>
      </c>
      <c r="U83">
        <v>2964.1062259675905</v>
      </c>
      <c r="V83">
        <v>2946.4068857787961</v>
      </c>
      <c r="W83">
        <v>2927.6664079318371</v>
      </c>
      <c r="X83">
        <v>2907.8847924267143</v>
      </c>
      <c r="Y83">
        <v>2887.0620392634269</v>
      </c>
      <c r="Z83">
        <v>2865.1981484419748</v>
      </c>
      <c r="AA83">
        <v>2841.2519823041944</v>
      </c>
      <c r="AB83">
        <v>2817.3058161664139</v>
      </c>
      <c r="AC83">
        <v>2791.2773747123051</v>
      </c>
      <c r="AD83">
        <v>2764.2077956000312</v>
      </c>
      <c r="AE83">
        <v>2737.1382164877577</v>
      </c>
      <c r="AF83">
        <v>2707.9863620591555</v>
      </c>
      <c r="AG83">
        <v>2678.8345076305532</v>
      </c>
      <c r="AH83">
        <v>2647.600377885622</v>
      </c>
      <c r="AI83">
        <v>2616.3662481406909</v>
      </c>
      <c r="AJ83">
        <v>2583.049843079431</v>
      </c>
      <c r="AK83">
        <v>2549.7334380181715</v>
      </c>
    </row>
    <row r="84" spans="1:37" s="23" customFormat="1" x14ac:dyDescent="0.45">
      <c r="A84" s="23" t="s">
        <v>124</v>
      </c>
      <c r="B84" s="23" t="s">
        <v>221</v>
      </c>
      <c r="C84" s="23">
        <v>5839.510055293732</v>
      </c>
      <c r="D84" s="23">
        <v>5428.2606803188064</v>
      </c>
      <c r="E84" s="23">
        <v>5207.5394967879602</v>
      </c>
      <c r="F84" s="23">
        <v>4981.6126249662921</v>
      </c>
      <c r="G84" s="23">
        <v>4748.3977895374737</v>
      </c>
      <c r="H84" s="23">
        <v>4602.6385173944609</v>
      </c>
      <c r="I84" s="23">
        <v>4453.7558322769564</v>
      </c>
      <c r="J84" s="23">
        <v>4299.6674588686301</v>
      </c>
      <c r="K84" s="23">
        <v>4141.4145348276461</v>
      </c>
      <c r="L84" s="23">
        <v>3978.9970601540049</v>
      </c>
      <c r="M84" s="23">
        <v>3812.4150348477065</v>
      </c>
      <c r="N84" s="23">
        <v>3641.6684589087499</v>
      </c>
      <c r="O84" s="23">
        <v>3466.7573323371357</v>
      </c>
      <c r="P84" s="23">
        <v>3288.722792791028</v>
      </c>
      <c r="Q84" s="23">
        <v>3106.5237026122641</v>
      </c>
      <c r="R84" s="23">
        <v>3097.1534636887845</v>
      </c>
      <c r="S84" s="23">
        <v>3085.7009494489762</v>
      </c>
      <c r="T84" s="23">
        <v>3073.2072975510041</v>
      </c>
      <c r="U84" s="23">
        <v>3059.6725079948674</v>
      </c>
      <c r="V84" s="23">
        <v>3044.0554431224018</v>
      </c>
      <c r="W84" s="23">
        <v>3027.3972405917721</v>
      </c>
      <c r="X84" s="23">
        <v>3008.656762744813</v>
      </c>
      <c r="Y84" s="23">
        <v>2989.9162848978544</v>
      </c>
      <c r="Z84" s="23">
        <v>2969.0935317345675</v>
      </c>
      <c r="AA84" s="23">
        <v>2947.2296409131154</v>
      </c>
      <c r="AB84" s="23">
        <v>2924.3246124334996</v>
      </c>
      <c r="AC84" s="23">
        <v>2899.3373086375545</v>
      </c>
      <c r="AD84" s="23">
        <v>2874.3500048416099</v>
      </c>
      <c r="AE84" s="23">
        <v>2847.2804257293355</v>
      </c>
      <c r="AF84" s="23">
        <v>2820.2108466170625</v>
      </c>
      <c r="AG84" s="23">
        <v>2791.0589921884603</v>
      </c>
      <c r="AH84" s="23">
        <v>2760.8660001016933</v>
      </c>
      <c r="AI84" s="23">
        <v>2729.6318703567622</v>
      </c>
      <c r="AJ84" s="23">
        <v>2697.3566029536669</v>
      </c>
      <c r="AK84" s="23">
        <v>2664.0401978924074</v>
      </c>
    </row>
    <row r="85" spans="1:37" s="23" customFormat="1" x14ac:dyDescent="0.45">
      <c r="A85" s="23" t="s">
        <v>124</v>
      </c>
      <c r="B85" s="23" t="s">
        <v>222</v>
      </c>
      <c r="C85" s="23">
        <v>5959.705915072087</v>
      </c>
      <c r="D85" s="23">
        <v>5549.4976777553265</v>
      </c>
      <c r="E85" s="23">
        <v>5327.7353565663152</v>
      </c>
      <c r="F85" s="23">
        <v>5098.6850717701545</v>
      </c>
      <c r="G85" s="23">
        <v>4863.3879610250069</v>
      </c>
      <c r="H85" s="23">
        <v>4717.6286888819959</v>
      </c>
      <c r="I85" s="23">
        <v>4566.6637284481631</v>
      </c>
      <c r="J85" s="23">
        <v>4411.5342173816716</v>
      </c>
      <c r="K85" s="23">
        <v>4252.2401556825225</v>
      </c>
      <c r="L85" s="23">
        <v>4087.740405692552</v>
      </c>
      <c r="M85" s="23">
        <v>3918.0349674117606</v>
      </c>
      <c r="N85" s="23">
        <v>3745.2061161564752</v>
      </c>
      <c r="O85" s="23">
        <v>3567.171576610368</v>
      </c>
      <c r="P85" s="23">
        <v>3386.0136240897682</v>
      </c>
      <c r="Q85" s="23">
        <v>3200.6911209365103</v>
      </c>
      <c r="R85" s="23">
        <v>3192.3620196711954</v>
      </c>
      <c r="S85" s="23">
        <v>3181.9506430895517</v>
      </c>
      <c r="T85" s="23">
        <v>3170.4981288497438</v>
      </c>
      <c r="U85" s="23">
        <v>3158.0044769517713</v>
      </c>
      <c r="V85" s="23">
        <v>3143.4285497374699</v>
      </c>
      <c r="W85" s="23">
        <v>3126.7703472068401</v>
      </c>
      <c r="X85" s="23">
        <v>3110.1121446762108</v>
      </c>
      <c r="Y85" s="23">
        <v>3091.3716668292518</v>
      </c>
      <c r="Z85" s="23">
        <v>3070.5489136659639</v>
      </c>
      <c r="AA85" s="23">
        <v>3048.6850228445123</v>
      </c>
      <c r="AB85" s="23">
        <v>3025.7799943648965</v>
      </c>
      <c r="AC85" s="23">
        <v>3001.8338282271166</v>
      </c>
      <c r="AD85" s="23">
        <v>2976.846524431171</v>
      </c>
      <c r="AE85" s="23">
        <v>2949.7769453188976</v>
      </c>
      <c r="AF85" s="23">
        <v>2921.6662285484595</v>
      </c>
      <c r="AG85" s="23">
        <v>2892.5143741198576</v>
      </c>
      <c r="AH85" s="23">
        <v>2862.3213820330907</v>
      </c>
      <c r="AI85" s="23">
        <v>2830.0461146299954</v>
      </c>
      <c r="AJ85" s="23">
        <v>2797.7708472268996</v>
      </c>
      <c r="AK85" s="23">
        <v>2763.4133045074755</v>
      </c>
    </row>
    <row r="86" spans="1:37" s="23" customFormat="1" x14ac:dyDescent="0.45">
      <c r="A86" s="23" t="s">
        <v>124</v>
      </c>
      <c r="B86" s="23" t="s">
        <v>223</v>
      </c>
      <c r="C86" s="23">
        <v>6134.9134826386435</v>
      </c>
      <c r="D86" s="23">
        <v>5731.9932089290314</v>
      </c>
      <c r="E86" s="23">
        <v>5512.3131630563503</v>
      </c>
      <c r="F86" s="23">
        <v>5284.3040159183538</v>
      </c>
      <c r="G86" s="23">
        <v>5049.0069051732062</v>
      </c>
      <c r="H86" s="23">
        <v>4905.3299083465236</v>
      </c>
      <c r="I86" s="23">
        <v>4756.4472232290191</v>
      </c>
      <c r="J86" s="23">
        <v>4601.3177121625286</v>
      </c>
      <c r="K86" s="23">
        <v>4442.0236504633795</v>
      </c>
      <c r="L86" s="23">
        <v>4277.5239004734085</v>
      </c>
      <c r="M86" s="23">
        <v>4107.8184621926157</v>
      </c>
      <c r="N86" s="23">
        <v>3933.948473279167</v>
      </c>
      <c r="O86" s="23">
        <v>3754.8727960748956</v>
      </c>
      <c r="P86" s="23">
        <v>3570.5914305798024</v>
      </c>
      <c r="Q86" s="23">
        <v>3383.1866521102161</v>
      </c>
      <c r="R86" s="23">
        <v>3376.93982616123</v>
      </c>
      <c r="S86" s="23">
        <v>3368.6107248959147</v>
      </c>
      <c r="T86" s="23">
        <v>3359.2404859724356</v>
      </c>
      <c r="U86" s="23">
        <v>3347.7879717326273</v>
      </c>
      <c r="V86" s="23">
        <v>3334.2531821764906</v>
      </c>
      <c r="W86" s="23">
        <v>3319.6772549621892</v>
      </c>
      <c r="X86" s="23">
        <v>3304.0601900897236</v>
      </c>
      <c r="Y86" s="23">
        <v>3286.3608499009297</v>
      </c>
      <c r="Z86" s="23">
        <v>3266.5792343958069</v>
      </c>
      <c r="AA86" s="23">
        <v>3245.756481232519</v>
      </c>
      <c r="AB86" s="23">
        <v>3223.8925904110674</v>
      </c>
      <c r="AC86" s="23">
        <v>3199.946424273287</v>
      </c>
      <c r="AD86" s="23">
        <v>3174.9591204773424</v>
      </c>
      <c r="AE86" s="23">
        <v>3147.889541365068</v>
      </c>
      <c r="AF86" s="23">
        <v>3119.7788245946308</v>
      </c>
      <c r="AG86" s="23">
        <v>3090.6269701660281</v>
      </c>
      <c r="AH86" s="23">
        <v>3060.4339780792616</v>
      </c>
      <c r="AI86" s="23">
        <v>3028.1587106761663</v>
      </c>
      <c r="AJ86" s="23">
        <v>2994.8423056149063</v>
      </c>
      <c r="AK86" s="23">
        <v>2960.4847628954822</v>
      </c>
    </row>
    <row r="87" spans="1:37" s="23" customFormat="1" x14ac:dyDescent="0.45">
      <c r="A87" s="23" t="s">
        <v>124</v>
      </c>
      <c r="B87" s="23" t="s">
        <v>224</v>
      </c>
      <c r="C87" s="23">
        <v>6458.3645028944147</v>
      </c>
      <c r="D87" s="23">
        <v>6032.5392007051869</v>
      </c>
      <c r="E87" s="23">
        <v>5799.3243652763695</v>
      </c>
      <c r="F87" s="23">
        <v>5557.7804285822358</v>
      </c>
      <c r="G87" s="23">
        <v>5307.9073906227859</v>
      </c>
      <c r="H87" s="23">
        <v>5155.9012925307889</v>
      </c>
      <c r="I87" s="23">
        <v>4997.6483684898039</v>
      </c>
      <c r="J87" s="23">
        <v>4833.1486184998348</v>
      </c>
      <c r="K87" s="23">
        <v>4663.443180219042</v>
      </c>
      <c r="L87" s="23">
        <v>4487.490915989265</v>
      </c>
      <c r="M87" s="23">
        <v>4306.3329634686643</v>
      </c>
      <c r="N87" s="23">
        <v>4119.9693226572426</v>
      </c>
      <c r="O87" s="23">
        <v>3929.4411312131624</v>
      </c>
      <c r="P87" s="23">
        <v>3732.6661138200971</v>
      </c>
      <c r="Q87" s="23">
        <v>3530.6854081362094</v>
      </c>
      <c r="R87" s="23">
        <v>3525.4797198453875</v>
      </c>
      <c r="S87" s="23">
        <v>3518.1917562382373</v>
      </c>
      <c r="T87" s="23">
        <v>3508.8215173147578</v>
      </c>
      <c r="U87" s="23">
        <v>3497.3690030749499</v>
      </c>
      <c r="V87" s="23">
        <v>3484.8753511769773</v>
      </c>
      <c r="W87" s="23">
        <v>3469.2582863045118</v>
      </c>
      <c r="X87" s="23">
        <v>3452.600083773882</v>
      </c>
      <c r="Y87" s="23">
        <v>3434.9007435850876</v>
      </c>
      <c r="Z87" s="23">
        <v>3414.0779904218002</v>
      </c>
      <c r="AA87" s="23">
        <v>3393.2552372585128</v>
      </c>
      <c r="AB87" s="23">
        <v>3369.3090711207324</v>
      </c>
      <c r="AC87" s="23">
        <v>3344.3217673247877</v>
      </c>
      <c r="AD87" s="23">
        <v>3317.2521882125143</v>
      </c>
      <c r="AE87" s="23">
        <v>3289.1414714420757</v>
      </c>
      <c r="AF87" s="23">
        <v>3259.9896170134734</v>
      </c>
      <c r="AG87" s="23">
        <v>3228.7554872685423</v>
      </c>
      <c r="AH87" s="23">
        <v>3195.4390822072828</v>
      </c>
      <c r="AI87" s="23">
        <v>3162.1226771460233</v>
      </c>
      <c r="AJ87" s="23">
        <v>3126.7239967684345</v>
      </c>
      <c r="AK87" s="23">
        <v>3089.2430410745169</v>
      </c>
    </row>
    <row r="88" spans="1:37" s="23" customFormat="1" x14ac:dyDescent="0.45"/>
    <row r="89" spans="1:37" s="23" customFormat="1" x14ac:dyDescent="0.45"/>
    <row r="90" spans="1:37" x14ac:dyDescent="0.45">
      <c r="A90" s="23"/>
      <c r="B90" s="23">
        <v>2017</v>
      </c>
      <c r="C90" s="47">
        <v>2018</v>
      </c>
      <c r="D90" s="47">
        <v>2019</v>
      </c>
      <c r="E90" s="47">
        <v>2020</v>
      </c>
      <c r="F90" s="47">
        <v>2021</v>
      </c>
      <c r="G90" s="47">
        <v>2022</v>
      </c>
      <c r="H90" s="47">
        <v>2023</v>
      </c>
      <c r="I90" s="47">
        <v>2024</v>
      </c>
      <c r="J90" s="47">
        <v>2025</v>
      </c>
      <c r="K90" s="47">
        <v>2026</v>
      </c>
      <c r="L90" s="47">
        <v>2027</v>
      </c>
      <c r="M90" s="47">
        <v>2028</v>
      </c>
      <c r="N90" s="47">
        <v>2029</v>
      </c>
      <c r="O90" s="47">
        <v>2030</v>
      </c>
      <c r="P90" s="47">
        <v>2031</v>
      </c>
      <c r="Q90" s="47">
        <v>2032</v>
      </c>
      <c r="R90" s="47">
        <v>2033</v>
      </c>
      <c r="S90" s="47">
        <v>2034</v>
      </c>
      <c r="T90" s="47">
        <v>2035</v>
      </c>
      <c r="U90" s="47">
        <v>2036</v>
      </c>
      <c r="V90" s="47">
        <v>2037</v>
      </c>
      <c r="W90" s="47">
        <v>2038</v>
      </c>
      <c r="X90" s="47">
        <v>2039</v>
      </c>
      <c r="Y90" s="47">
        <v>2040</v>
      </c>
      <c r="Z90" s="47">
        <v>2041</v>
      </c>
      <c r="AA90" s="47">
        <v>2042</v>
      </c>
      <c r="AB90" s="47">
        <v>2043</v>
      </c>
      <c r="AC90" s="47">
        <v>2044</v>
      </c>
      <c r="AD90" s="47">
        <v>2045</v>
      </c>
      <c r="AE90" s="47">
        <v>2046</v>
      </c>
      <c r="AF90" s="47">
        <v>2047</v>
      </c>
      <c r="AG90" s="47">
        <v>2048</v>
      </c>
      <c r="AH90" s="47">
        <v>2049</v>
      </c>
      <c r="AI90" s="47">
        <v>2050</v>
      </c>
    </row>
    <row r="91" spans="1:37" x14ac:dyDescent="0.45">
      <c r="A91" s="23" t="s">
        <v>15</v>
      </c>
      <c r="B91" s="23">
        <f t="shared" ref="B91:AI91" si="0">AVERAGEIF($A$3:$A$87,$A91,C$3:C$87)/AVERAGEIF($A$3:$A$87,$A91,$C$3:$C$87)</f>
        <v>1</v>
      </c>
      <c r="C91" s="23">
        <f t="shared" si="0"/>
        <v>0.99702744144211142</v>
      </c>
      <c r="D91" s="23">
        <f t="shared" si="0"/>
        <v>0.99405488288422306</v>
      </c>
      <c r="E91" s="23">
        <f t="shared" si="0"/>
        <v>0.9910823243263347</v>
      </c>
      <c r="F91" s="23">
        <f t="shared" si="0"/>
        <v>0.98810976576844611</v>
      </c>
      <c r="G91" s="23">
        <f t="shared" si="0"/>
        <v>0.98513720721055786</v>
      </c>
      <c r="H91" s="23">
        <f t="shared" si="0"/>
        <v>0.97998922575878888</v>
      </c>
      <c r="I91" s="23">
        <f t="shared" si="0"/>
        <v>0.97665131819832951</v>
      </c>
      <c r="J91" s="23">
        <f t="shared" si="0"/>
        <v>0.97159937602134627</v>
      </c>
      <c r="K91" s="23">
        <f t="shared" si="0"/>
        <v>0.96726107630050973</v>
      </c>
      <c r="L91" s="23">
        <f t="shared" si="0"/>
        <v>0.96151940086705745</v>
      </c>
      <c r="M91" s="23">
        <f t="shared" si="0"/>
        <v>0.95786618631633069</v>
      </c>
      <c r="N91" s="23">
        <f t="shared" si="0"/>
        <v>0.95453426654138118</v>
      </c>
      <c r="O91" s="23">
        <f t="shared" si="0"/>
        <v>0.95019749246304575</v>
      </c>
      <c r="P91" s="23">
        <f t="shared" si="0"/>
        <v>0.94559296847179508</v>
      </c>
      <c r="Q91" s="23">
        <f t="shared" si="0"/>
        <v>0.94183122978671097</v>
      </c>
      <c r="R91" s="23">
        <f t="shared" si="0"/>
        <v>0.9373792290937909</v>
      </c>
      <c r="S91" s="23">
        <f t="shared" si="0"/>
        <v>0.93324501435007012</v>
      </c>
      <c r="T91" s="23">
        <f t="shared" si="0"/>
        <v>0.92853860699565616</v>
      </c>
      <c r="U91" s="23">
        <f t="shared" si="0"/>
        <v>0.92406421141258688</v>
      </c>
      <c r="V91" s="23">
        <f t="shared" si="0"/>
        <v>0.92046474742630602</v>
      </c>
      <c r="W91" s="23">
        <f t="shared" si="0"/>
        <v>0.91524109499266659</v>
      </c>
      <c r="X91" s="23">
        <f t="shared" si="0"/>
        <v>0.91082945107998126</v>
      </c>
      <c r="Y91" s="23">
        <f t="shared" si="0"/>
        <v>0.9062342840638179</v>
      </c>
      <c r="Z91" s="23">
        <f t="shared" si="0"/>
        <v>0.90172264090891041</v>
      </c>
      <c r="AA91" s="23">
        <f t="shared" si="0"/>
        <v>0.89773760296525673</v>
      </c>
      <c r="AB91" s="23">
        <f t="shared" si="0"/>
        <v>0.89320868964214262</v>
      </c>
      <c r="AC91" s="23">
        <f t="shared" si="0"/>
        <v>0.88937770298829089</v>
      </c>
      <c r="AD91" s="23">
        <f t="shared" si="0"/>
        <v>0.88499621562025121</v>
      </c>
      <c r="AE91" s="23">
        <f t="shared" si="0"/>
        <v>0.88057100508879238</v>
      </c>
      <c r="AF91" s="23">
        <f t="shared" si="0"/>
        <v>0.87586907972080119</v>
      </c>
      <c r="AG91" s="23">
        <f t="shared" si="0"/>
        <v>0.87176242285181638</v>
      </c>
      <c r="AH91" s="23">
        <f t="shared" si="0"/>
        <v>0.86755914645847398</v>
      </c>
      <c r="AI91" s="23">
        <f t="shared" si="0"/>
        <v>0.86284572172527085</v>
      </c>
    </row>
    <row r="92" spans="1:37" x14ac:dyDescent="0.45">
      <c r="A92" s="23" t="s">
        <v>33</v>
      </c>
      <c r="B92" s="23">
        <f t="shared" ref="B92:AI92" si="1">AVERAGEIF($A$3:$A$87,$A92,C$3:C$87)/AVERAGEIF($A$3:$A$87,$A92,$C$3:$C$87)</f>
        <v>1</v>
      </c>
      <c r="C92" s="23">
        <f t="shared" si="1"/>
        <v>0.99856457152251132</v>
      </c>
      <c r="D92" s="23">
        <f t="shared" si="1"/>
        <v>0.99712914304502276</v>
      </c>
      <c r="E92" s="23">
        <f t="shared" si="1"/>
        <v>0.99569371456753386</v>
      </c>
      <c r="F92" s="23">
        <f t="shared" si="1"/>
        <v>0.9942582860900453</v>
      </c>
      <c r="G92" s="23">
        <f t="shared" si="1"/>
        <v>0.99099335829672452</v>
      </c>
      <c r="H92" s="23">
        <f t="shared" si="1"/>
        <v>0.98693567965527929</v>
      </c>
      <c r="I92" s="23">
        <f t="shared" si="1"/>
        <v>0.98388281997501914</v>
      </c>
      <c r="J92" s="23">
        <f t="shared" si="1"/>
        <v>0.9783202938638027</v>
      </c>
      <c r="K92" s="23">
        <f t="shared" si="1"/>
        <v>0.97173289751736236</v>
      </c>
      <c r="L92" s="23">
        <f t="shared" si="1"/>
        <v>0.964145776588064</v>
      </c>
      <c r="M92" s="23">
        <f t="shared" si="1"/>
        <v>0.96051342494808833</v>
      </c>
      <c r="N92" s="23">
        <f t="shared" si="1"/>
        <v>0.95660439937604125</v>
      </c>
      <c r="O92" s="23">
        <f t="shared" si="1"/>
        <v>0.95309533602428387</v>
      </c>
      <c r="P92" s="23">
        <f t="shared" si="1"/>
        <v>0.94934080549293642</v>
      </c>
      <c r="Q92" s="23">
        <f t="shared" si="1"/>
        <v>0.94637117270424376</v>
      </c>
      <c r="R92" s="23">
        <f t="shared" si="1"/>
        <v>0.9425479232189462</v>
      </c>
      <c r="S92" s="23">
        <f t="shared" si="1"/>
        <v>0.939011055405231</v>
      </c>
      <c r="T92" s="23">
        <f t="shared" si="1"/>
        <v>0.93559599427646112</v>
      </c>
      <c r="U92" s="23">
        <f t="shared" si="1"/>
        <v>0.93254420179579156</v>
      </c>
      <c r="V92" s="23">
        <f t="shared" si="1"/>
        <v>0.9303393302659323</v>
      </c>
      <c r="W92" s="23">
        <f t="shared" si="1"/>
        <v>0.92657311232690964</v>
      </c>
      <c r="X92" s="23">
        <f t="shared" si="1"/>
        <v>0.92328413566014733</v>
      </c>
      <c r="Y92" s="23">
        <f t="shared" si="1"/>
        <v>0.91986906348795583</v>
      </c>
      <c r="Z92" s="23">
        <f t="shared" si="1"/>
        <v>0.91648460878439286</v>
      </c>
      <c r="AA92" s="23">
        <f t="shared" si="1"/>
        <v>0.91369792685949669</v>
      </c>
      <c r="AB92" s="23">
        <f t="shared" si="1"/>
        <v>0.91046959213933032</v>
      </c>
      <c r="AC92" s="23">
        <f t="shared" si="1"/>
        <v>0.90781469942358572</v>
      </c>
      <c r="AD92" s="23">
        <f t="shared" si="1"/>
        <v>0.90426452916589228</v>
      </c>
      <c r="AE92" s="23">
        <f t="shared" si="1"/>
        <v>0.90097011061738552</v>
      </c>
      <c r="AF92" s="23">
        <f t="shared" si="1"/>
        <v>0.897038051987185</v>
      </c>
      <c r="AG92" s="23">
        <f t="shared" si="1"/>
        <v>0.89365867151772915</v>
      </c>
      <c r="AH92" s="23">
        <f t="shared" si="1"/>
        <v>0.89134166541270132</v>
      </c>
      <c r="AI92" s="23">
        <f t="shared" si="1"/>
        <v>0.88891539672401432</v>
      </c>
    </row>
    <row r="93" spans="1:37" x14ac:dyDescent="0.45">
      <c r="A93" s="23" t="s">
        <v>16</v>
      </c>
      <c r="B93" s="23">
        <f t="shared" ref="B93:AI93" si="2">AVERAGEIF($A$3:$A$87,$A93,C$3:C$87)/AVERAGEIF($A$3:$A$87,$A93,$C$3:$C$87)</f>
        <v>1</v>
      </c>
      <c r="C93" s="23">
        <f t="shared" si="2"/>
        <v>0.99941096602495716</v>
      </c>
      <c r="D93" s="23">
        <f t="shared" si="2"/>
        <v>0.99882193204991421</v>
      </c>
      <c r="E93" s="23">
        <f t="shared" si="2"/>
        <v>0.99823289807487137</v>
      </c>
      <c r="F93" s="23">
        <f t="shared" si="2"/>
        <v>0.99764386409982853</v>
      </c>
      <c r="G93" s="23">
        <f t="shared" si="2"/>
        <v>0.99705483012478557</v>
      </c>
      <c r="H93" s="23">
        <f t="shared" si="2"/>
        <v>0.99646579614974284</v>
      </c>
      <c r="I93" s="23">
        <f t="shared" si="2"/>
        <v>0.99238185490227182</v>
      </c>
      <c r="J93" s="23">
        <f t="shared" si="2"/>
        <v>0.98655586282984875</v>
      </c>
      <c r="K93" s="23">
        <f t="shared" si="2"/>
        <v>0.9814550491292493</v>
      </c>
      <c r="L93" s="23">
        <f t="shared" si="2"/>
        <v>0.97493104695659716</v>
      </c>
      <c r="M93" s="23">
        <f t="shared" si="2"/>
        <v>0.9705250584497549</v>
      </c>
      <c r="N93" s="23">
        <f t="shared" si="2"/>
        <v>0.96644345621709249</v>
      </c>
      <c r="O93" s="23">
        <f t="shared" si="2"/>
        <v>0.96134344871415034</v>
      </c>
      <c r="P93" s="23">
        <f t="shared" si="2"/>
        <v>0.95597284802225846</v>
      </c>
      <c r="Q93" s="23">
        <f t="shared" si="2"/>
        <v>0.95145380078398079</v>
      </c>
      <c r="R93" s="23">
        <f t="shared" si="2"/>
        <v>0.94623692980048091</v>
      </c>
      <c r="S93" s="23">
        <f t="shared" si="2"/>
        <v>0.94134070826326466</v>
      </c>
      <c r="T93" s="23">
        <f t="shared" si="2"/>
        <v>0.93586748143410714</v>
      </c>
      <c r="U93" s="23">
        <f t="shared" si="2"/>
        <v>0.93062817091048211</v>
      </c>
      <c r="V93" s="23">
        <f t="shared" si="2"/>
        <v>0.92626948762882189</v>
      </c>
      <c r="W93" s="23">
        <f t="shared" si="2"/>
        <v>0.92027642633284956</v>
      </c>
      <c r="X93" s="23">
        <f t="shared" si="2"/>
        <v>0.91510047546646134</v>
      </c>
      <c r="Y93" s="23">
        <f t="shared" si="2"/>
        <v>0.9097402818770457</v>
      </c>
      <c r="Z93" s="23">
        <f t="shared" si="2"/>
        <v>0.90446411645234359</v>
      </c>
      <c r="AA93" s="23">
        <f t="shared" si="2"/>
        <v>0.89971605357041229</v>
      </c>
      <c r="AB93" s="23">
        <f t="shared" si="2"/>
        <v>0.89442256280001686</v>
      </c>
      <c r="AC93" s="23">
        <f t="shared" si="2"/>
        <v>0.88982742850953123</v>
      </c>
      <c r="AD93" s="23">
        <f t="shared" si="2"/>
        <v>0.88468121878484551</v>
      </c>
      <c r="AE93" s="23">
        <f t="shared" si="2"/>
        <v>0.87949104733896222</v>
      </c>
      <c r="AF93" s="23">
        <f t="shared" si="2"/>
        <v>0.8740248638068957</v>
      </c>
      <c r="AG93" s="23">
        <f t="shared" si="2"/>
        <v>0.86915283914529728</v>
      </c>
      <c r="AH93" s="23">
        <f t="shared" si="2"/>
        <v>0.86418392542627287</v>
      </c>
      <c r="AI93" s="23">
        <f t="shared" si="2"/>
        <v>0.8587067150520874</v>
      </c>
    </row>
    <row r="94" spans="1:37" x14ac:dyDescent="0.45">
      <c r="A94" s="23" t="s">
        <v>17</v>
      </c>
      <c r="B94" s="23">
        <f t="shared" ref="B94:AI94" si="3">AVERAGEIF($A$3:$A$87,$A94,C$3:C$87)/AVERAGEIF($A$3:$A$87,$A94,$C$3:$C$87)</f>
        <v>1</v>
      </c>
      <c r="C94" s="23">
        <f t="shared" si="3"/>
        <v>0.98932835790046225</v>
      </c>
      <c r="D94" s="23">
        <f t="shared" si="3"/>
        <v>0.98399346467358528</v>
      </c>
      <c r="E94" s="23">
        <f t="shared" si="3"/>
        <v>0.9786610336914946</v>
      </c>
      <c r="F94" s="23">
        <f t="shared" si="3"/>
        <v>0.97332860270940424</v>
      </c>
      <c r="G94" s="23">
        <f t="shared" si="3"/>
        <v>0.96799862359482369</v>
      </c>
      <c r="H94" s="23">
        <f t="shared" si="3"/>
        <v>0.96266864448024259</v>
      </c>
      <c r="I94" s="23">
        <f t="shared" si="3"/>
        <v>0.95734110213895041</v>
      </c>
      <c r="J94" s="23">
        <f t="shared" si="3"/>
        <v>0.95201355979765834</v>
      </c>
      <c r="K94" s="23">
        <f t="shared" si="3"/>
        <v>0.94668844290898935</v>
      </c>
      <c r="L94" s="23">
        <f t="shared" si="3"/>
        <v>0.94136332602032025</v>
      </c>
      <c r="M94" s="23">
        <f t="shared" si="3"/>
        <v>0.93604062232021978</v>
      </c>
      <c r="N94" s="23">
        <f t="shared" si="3"/>
        <v>0.93071791862011932</v>
      </c>
      <c r="O94" s="23">
        <f t="shared" si="3"/>
        <v>0.92539761584453306</v>
      </c>
      <c r="P94" s="23">
        <f t="shared" si="3"/>
        <v>0.92007731306894636</v>
      </c>
      <c r="Q94" s="23">
        <f t="shared" si="3"/>
        <v>0.91475939895381997</v>
      </c>
      <c r="R94" s="23">
        <f t="shared" si="3"/>
        <v>0.90944148483869303</v>
      </c>
      <c r="S94" s="23">
        <f t="shared" si="3"/>
        <v>0.9041259461765826</v>
      </c>
      <c r="T94" s="23">
        <f t="shared" si="3"/>
        <v>0.89881040751447205</v>
      </c>
      <c r="U94" s="23">
        <f t="shared" si="3"/>
        <v>0.89349723298471218</v>
      </c>
      <c r="V94" s="23">
        <f t="shared" si="3"/>
        <v>0.89176597709927907</v>
      </c>
      <c r="W94" s="23">
        <f t="shared" si="3"/>
        <v>0.89003707308214164</v>
      </c>
      <c r="X94" s="23">
        <f t="shared" si="3"/>
        <v>0.88830816906500454</v>
      </c>
      <c r="Y94" s="23">
        <f t="shared" si="3"/>
        <v>0.88658160559549759</v>
      </c>
      <c r="Z94" s="23">
        <f t="shared" si="3"/>
        <v>0.88485504212599098</v>
      </c>
      <c r="AA94" s="23">
        <f t="shared" si="3"/>
        <v>0.88313080599667126</v>
      </c>
      <c r="AB94" s="23">
        <f t="shared" si="3"/>
        <v>0.88140656986735155</v>
      </c>
      <c r="AC94" s="23">
        <f t="shared" si="3"/>
        <v>0.87968464975755334</v>
      </c>
      <c r="AD94" s="23">
        <f t="shared" si="3"/>
        <v>0.87796272964775524</v>
      </c>
      <c r="AE94" s="23">
        <f t="shared" si="3"/>
        <v>0.87624311423681278</v>
      </c>
      <c r="AF94" s="23">
        <f t="shared" si="3"/>
        <v>0.87452349882587022</v>
      </c>
      <c r="AG94" s="23">
        <f t="shared" si="3"/>
        <v>0.87280617490634027</v>
      </c>
      <c r="AH94" s="23">
        <f t="shared" si="3"/>
        <v>0.87108885098681021</v>
      </c>
      <c r="AI94" s="23">
        <f t="shared" si="3"/>
        <v>0.86937380818141574</v>
      </c>
    </row>
    <row r="95" spans="1:37" s="23" customFormat="1" x14ac:dyDescent="0.45">
      <c r="A95" s="23" t="s">
        <v>19</v>
      </c>
      <c r="B95" s="23">
        <f t="shared" ref="B95:AI95" si="4">AVERAGEIF($A$3:$A$87,$A95,C$3:C$87)/AVERAGEIF($A$3:$A$87,$A95,$C$3:$C$87)</f>
        <v>1</v>
      </c>
      <c r="C95" s="23">
        <f t="shared" si="4"/>
        <v>0.96095747098331363</v>
      </c>
      <c r="D95" s="23">
        <f t="shared" si="4"/>
        <v>0.92191494196662749</v>
      </c>
      <c r="E95" s="23">
        <f t="shared" si="4"/>
        <v>0.88287241294994101</v>
      </c>
      <c r="F95" s="23">
        <f t="shared" si="4"/>
        <v>0.84382988393325487</v>
      </c>
      <c r="G95" s="23">
        <f t="shared" si="4"/>
        <v>0.825661051386268</v>
      </c>
      <c r="H95" s="23">
        <f t="shared" si="4"/>
        <v>0.80749221883928113</v>
      </c>
      <c r="I95" s="23">
        <f t="shared" si="4"/>
        <v>0.78932338629229437</v>
      </c>
      <c r="J95" s="23">
        <f t="shared" si="4"/>
        <v>0.77115455374530728</v>
      </c>
      <c r="K95" s="23">
        <f t="shared" si="4"/>
        <v>0.75298572119832052</v>
      </c>
      <c r="L95" s="23">
        <f t="shared" si="4"/>
        <v>0.73481688865133354</v>
      </c>
      <c r="M95" s="23">
        <f t="shared" si="4"/>
        <v>0.71664805610434679</v>
      </c>
      <c r="N95" s="23">
        <f t="shared" si="4"/>
        <v>0.69847922355735992</v>
      </c>
      <c r="O95" s="23">
        <f t="shared" si="4"/>
        <v>0.68031039101037305</v>
      </c>
      <c r="P95" s="23">
        <f t="shared" si="4"/>
        <v>0.66214155846338629</v>
      </c>
      <c r="Q95" s="23">
        <f t="shared" si="4"/>
        <v>0.65834048686468072</v>
      </c>
      <c r="R95" s="23">
        <f t="shared" si="4"/>
        <v>0.65453941526597526</v>
      </c>
      <c r="S95" s="23">
        <f t="shared" si="4"/>
        <v>0.65073834366726979</v>
      </c>
      <c r="T95" s="23">
        <f t="shared" si="4"/>
        <v>0.64693727206856433</v>
      </c>
      <c r="U95" s="23">
        <f t="shared" si="4"/>
        <v>0.64313620046985887</v>
      </c>
      <c r="V95" s="23">
        <f t="shared" si="4"/>
        <v>0.6393351288711534</v>
      </c>
      <c r="W95" s="23">
        <f t="shared" si="4"/>
        <v>0.63553405727244805</v>
      </c>
      <c r="X95" s="23">
        <f t="shared" si="4"/>
        <v>0.63173298567374248</v>
      </c>
      <c r="Y95" s="23">
        <f t="shared" si="4"/>
        <v>0.62793191407503701</v>
      </c>
      <c r="Z95" s="23">
        <f t="shared" si="4"/>
        <v>0.62413084247633155</v>
      </c>
      <c r="AA95" s="23">
        <f t="shared" si="4"/>
        <v>0.6203297708776262</v>
      </c>
      <c r="AB95" s="23">
        <f t="shared" si="4"/>
        <v>0.61652869927892073</v>
      </c>
      <c r="AC95" s="23">
        <f t="shared" si="4"/>
        <v>0.61272762768021538</v>
      </c>
      <c r="AD95" s="23">
        <f t="shared" si="4"/>
        <v>0.60892655608150992</v>
      </c>
      <c r="AE95" s="23">
        <f t="shared" si="4"/>
        <v>0.60512548448280434</v>
      </c>
      <c r="AF95" s="23">
        <f t="shared" si="4"/>
        <v>0.60132441288409899</v>
      </c>
      <c r="AG95" s="23">
        <f t="shared" si="4"/>
        <v>0.59752334128539342</v>
      </c>
      <c r="AH95" s="23">
        <f t="shared" si="4"/>
        <v>0.59372226968668795</v>
      </c>
      <c r="AI95" s="23">
        <f t="shared" si="4"/>
        <v>0.58992119808798249</v>
      </c>
    </row>
    <row r="96" spans="1:37" x14ac:dyDescent="0.45">
      <c r="A96" s="23" t="s">
        <v>20</v>
      </c>
      <c r="B96" s="23">
        <f t="shared" ref="B96:AI96" si="5">AVERAGEIF($A$3:$A$87,$A96,C$3:C$87)/AVERAGEIF($A$3:$A$87,$A96,$C$3:$C$87)</f>
        <v>1</v>
      </c>
      <c r="C96" s="23">
        <f t="shared" si="5"/>
        <v>0.99746838422357531</v>
      </c>
      <c r="D96" s="23">
        <f t="shared" si="5"/>
        <v>0.9949367684471504</v>
      </c>
      <c r="E96" s="23">
        <f t="shared" si="5"/>
        <v>0.99240515267072571</v>
      </c>
      <c r="F96" s="23">
        <f t="shared" si="5"/>
        <v>0.98801895045778598</v>
      </c>
      <c r="G96" s="23">
        <f t="shared" si="5"/>
        <v>0.98173353309504385</v>
      </c>
      <c r="H96" s="23">
        <f t="shared" si="5"/>
        <v>0.97825605019531625</v>
      </c>
      <c r="I96" s="23">
        <f t="shared" si="5"/>
        <v>0.97649133130915411</v>
      </c>
      <c r="J96" s="23">
        <f t="shared" si="5"/>
        <v>0.97310336226188765</v>
      </c>
      <c r="K96" s="23">
        <f t="shared" si="5"/>
        <v>0.97039162446970073</v>
      </c>
      <c r="L96" s="23">
        <f t="shared" si="5"/>
        <v>0.9663444546664961</v>
      </c>
      <c r="M96" s="23">
        <f t="shared" si="5"/>
        <v>0.96428398566888884</v>
      </c>
      <c r="N96" s="23">
        <f t="shared" si="5"/>
        <v>0.9625328268567982</v>
      </c>
      <c r="O96" s="23">
        <f t="shared" si="5"/>
        <v>0.95982373575038415</v>
      </c>
      <c r="P96" s="23">
        <f t="shared" si="5"/>
        <v>0.95685853660933151</v>
      </c>
      <c r="Q96" s="23">
        <f t="shared" si="5"/>
        <v>0.95470122550173941</v>
      </c>
      <c r="R96" s="23">
        <f t="shared" si="5"/>
        <v>0.95188264619493135</v>
      </c>
      <c r="S96" s="23">
        <f t="shared" si="5"/>
        <v>0.94936970694618195</v>
      </c>
      <c r="T96" s="23">
        <f t="shared" si="5"/>
        <v>0.94630619135524241</v>
      </c>
      <c r="U96" s="23">
        <f t="shared" si="5"/>
        <v>0.9434655980604072</v>
      </c>
      <c r="V96" s="23">
        <f t="shared" si="5"/>
        <v>0.94147110691406066</v>
      </c>
      <c r="W96" s="23">
        <f t="shared" si="5"/>
        <v>0.9379057400701647</v>
      </c>
      <c r="X96" s="23">
        <f t="shared" si="5"/>
        <v>0.93512570055545186</v>
      </c>
      <c r="Y96" s="23">
        <f t="shared" si="5"/>
        <v>0.93216724756833413</v>
      </c>
      <c r="Z96" s="23">
        <f t="shared" si="5"/>
        <v>0.92928945900617421</v>
      </c>
      <c r="AA96" s="23">
        <f t="shared" si="5"/>
        <v>0.92692510858878729</v>
      </c>
      <c r="AB96" s="23">
        <f t="shared" si="5"/>
        <v>0.92403064083654507</v>
      </c>
      <c r="AC96" s="23">
        <f t="shared" si="5"/>
        <v>0.92181896120349538</v>
      </c>
      <c r="AD96" s="23">
        <f t="shared" si="5"/>
        <v>0.91906952706657519</v>
      </c>
      <c r="AE96" s="23">
        <f t="shared" si="5"/>
        <v>0.9162772346959146</v>
      </c>
      <c r="AF96" s="23">
        <f t="shared" si="5"/>
        <v>0.91321251444922902</v>
      </c>
      <c r="AG96" s="23">
        <f t="shared" si="5"/>
        <v>0.9107337352890047</v>
      </c>
      <c r="AH96" s="23">
        <f t="shared" si="5"/>
        <v>0.90816058091616048</v>
      </c>
      <c r="AI96" s="23">
        <f t="shared" si="5"/>
        <v>0.90508328330522392</v>
      </c>
    </row>
    <row r="97" spans="1:35" x14ac:dyDescent="0.45">
      <c r="A97" s="23" t="s">
        <v>34</v>
      </c>
      <c r="B97" s="23">
        <f t="shared" ref="B97:AI97" si="6">AVERAGEIF($A$3:$A$87,$A97,C$3:C$87)/AVERAGEIF($A$3:$A$87,$A97,$C$3:$C$87)</f>
        <v>1</v>
      </c>
      <c r="C97" s="23">
        <f t="shared" si="6"/>
        <v>0.99749996705541333</v>
      </c>
      <c r="D97" s="23">
        <f t="shared" si="6"/>
        <v>0.99513339263359035</v>
      </c>
      <c r="E97" s="23">
        <f t="shared" si="6"/>
        <v>0.99276681821176815</v>
      </c>
      <c r="F97" s="23">
        <f t="shared" si="6"/>
        <v>0.99040024378994562</v>
      </c>
      <c r="G97" s="23">
        <f t="shared" si="6"/>
        <v>0.98803366936812309</v>
      </c>
      <c r="H97" s="23">
        <f t="shared" si="6"/>
        <v>0.98566709494630056</v>
      </c>
      <c r="I97" s="23">
        <f t="shared" si="6"/>
        <v>0.98330052052447803</v>
      </c>
      <c r="J97" s="23">
        <f t="shared" si="6"/>
        <v>0.98093394610265561</v>
      </c>
      <c r="K97" s="23">
        <f t="shared" si="6"/>
        <v>0.97856737168083308</v>
      </c>
      <c r="L97" s="23">
        <f t="shared" si="6"/>
        <v>0.97620079725901077</v>
      </c>
      <c r="M97" s="23">
        <f t="shared" si="6"/>
        <v>0.97383422283718823</v>
      </c>
      <c r="N97" s="23">
        <f t="shared" si="6"/>
        <v>0.97146764841536537</v>
      </c>
      <c r="O97" s="23">
        <f t="shared" si="6"/>
        <v>0.96910107399354284</v>
      </c>
      <c r="P97" s="23">
        <f t="shared" si="6"/>
        <v>0.96673449957172075</v>
      </c>
      <c r="Q97" s="23">
        <f t="shared" si="6"/>
        <v>0.96436792514989822</v>
      </c>
      <c r="R97" s="23">
        <f t="shared" si="6"/>
        <v>0.96200135072807569</v>
      </c>
      <c r="S97" s="23">
        <f t="shared" si="6"/>
        <v>0.95963477630625327</v>
      </c>
      <c r="T97" s="23">
        <f t="shared" si="6"/>
        <v>0.95726820188443074</v>
      </c>
      <c r="U97" s="23">
        <f t="shared" si="6"/>
        <v>0.95490162746260798</v>
      </c>
      <c r="V97" s="23">
        <f t="shared" si="6"/>
        <v>0.95253505304078545</v>
      </c>
      <c r="W97" s="23">
        <f t="shared" si="6"/>
        <v>0.95016847861896336</v>
      </c>
      <c r="X97" s="23">
        <f t="shared" si="6"/>
        <v>0.9478019041971405</v>
      </c>
      <c r="Y97" s="23">
        <f t="shared" si="6"/>
        <v>0.94543532977531797</v>
      </c>
      <c r="Z97" s="23">
        <f t="shared" si="6"/>
        <v>0.94306875535349544</v>
      </c>
      <c r="AA97" s="23">
        <f t="shared" si="6"/>
        <v>0.94070218093167335</v>
      </c>
      <c r="AB97" s="23">
        <f t="shared" si="6"/>
        <v>0.93833560650985071</v>
      </c>
      <c r="AC97" s="23">
        <f t="shared" si="6"/>
        <v>0.93596903208802817</v>
      </c>
      <c r="AD97" s="23">
        <f t="shared" si="6"/>
        <v>0.93360245766620564</v>
      </c>
      <c r="AE97" s="23">
        <f t="shared" si="6"/>
        <v>0.93123588324438311</v>
      </c>
      <c r="AF97" s="23">
        <f t="shared" si="6"/>
        <v>0.92886930882256069</v>
      </c>
      <c r="AG97" s="23">
        <f t="shared" si="6"/>
        <v>0.92650273440073816</v>
      </c>
      <c r="AH97" s="23">
        <f t="shared" si="6"/>
        <v>0.92413615997891596</v>
      </c>
      <c r="AI97" s="23">
        <f t="shared" si="6"/>
        <v>0.92176958555709299</v>
      </c>
    </row>
    <row r="98" spans="1:35" x14ac:dyDescent="0.45">
      <c r="A98" s="23" t="s">
        <v>36</v>
      </c>
      <c r="B98" s="23">
        <f t="shared" ref="B98:AI98" si="7">AVERAGEIF($A$3:$A$87,$A98,C$3:C$87)/AVERAGEIF($A$3:$A$87,$A98,$C$3:$C$87)</f>
        <v>1</v>
      </c>
      <c r="C98" s="23">
        <f t="shared" si="7"/>
        <v>0.99657700151272721</v>
      </c>
      <c r="D98" s="23">
        <f t="shared" si="7"/>
        <v>0.99315400302545431</v>
      </c>
      <c r="E98" s="23">
        <f t="shared" si="7"/>
        <v>0.98973100453818141</v>
      </c>
      <c r="F98" s="23">
        <f t="shared" si="7"/>
        <v>0.99375255506269877</v>
      </c>
      <c r="G98" s="23">
        <f t="shared" si="7"/>
        <v>0.99040938535859802</v>
      </c>
      <c r="H98" s="23">
        <f t="shared" si="7"/>
        <v>0.98619532044434077</v>
      </c>
      <c r="I98" s="23">
        <f t="shared" si="7"/>
        <v>0.98282334125527837</v>
      </c>
      <c r="J98" s="23">
        <f t="shared" si="7"/>
        <v>0.97678853664259191</v>
      </c>
      <c r="K98" s="23">
        <f t="shared" si="7"/>
        <v>0.96938390508925332</v>
      </c>
      <c r="L98" s="23">
        <f t="shared" si="7"/>
        <v>0.96106462673747095</v>
      </c>
      <c r="M98" s="23">
        <f t="shared" si="7"/>
        <v>0.95706075025322546</v>
      </c>
      <c r="N98" s="23">
        <f t="shared" si="7"/>
        <v>0.95266028457538854</v>
      </c>
      <c r="O98" s="23">
        <f t="shared" si="7"/>
        <v>0.94894089984510144</v>
      </c>
      <c r="P98" s="23">
        <f t="shared" si="7"/>
        <v>0.94498217108202687</v>
      </c>
      <c r="Q98" s="23">
        <f t="shared" si="7"/>
        <v>0.94179180304725796</v>
      </c>
      <c r="R98" s="23">
        <f t="shared" si="7"/>
        <v>0.93771973855045854</v>
      </c>
      <c r="S98" s="23">
        <f t="shared" si="7"/>
        <v>0.93392543216340751</v>
      </c>
      <c r="T98" s="23">
        <f t="shared" si="7"/>
        <v>0.93039387697661524</v>
      </c>
      <c r="U98" s="23">
        <f t="shared" si="7"/>
        <v>0.92725010318206036</v>
      </c>
      <c r="V98" s="23">
        <f t="shared" si="7"/>
        <v>0.92494065808039994</v>
      </c>
      <c r="W98" s="23">
        <f t="shared" si="7"/>
        <v>0.92109530083264302</v>
      </c>
      <c r="X98" s="23">
        <f t="shared" si="7"/>
        <v>0.91765466163156995</v>
      </c>
      <c r="Y98" s="23">
        <f t="shared" si="7"/>
        <v>0.91410088503989817</v>
      </c>
      <c r="Z98" s="23">
        <f t="shared" si="7"/>
        <v>0.91056678446942896</v>
      </c>
      <c r="AA98" s="23">
        <f t="shared" si="7"/>
        <v>0.90763893097799586</v>
      </c>
      <c r="AB98" s="23">
        <f t="shared" si="7"/>
        <v>0.90429524684942064</v>
      </c>
      <c r="AC98" s="23">
        <f t="shared" si="7"/>
        <v>0.90149278036065106</v>
      </c>
      <c r="AD98" s="23">
        <f t="shared" si="7"/>
        <v>0.89773264607032932</v>
      </c>
      <c r="AE98" s="23">
        <f t="shared" si="7"/>
        <v>0.89428804355293257</v>
      </c>
      <c r="AF98" s="23">
        <f t="shared" si="7"/>
        <v>0.89013810277199101</v>
      </c>
      <c r="AG98" s="23">
        <f t="shared" si="7"/>
        <v>0.88652469228126551</v>
      </c>
      <c r="AH98" s="23">
        <f t="shared" si="7"/>
        <v>0.8842036970355327</v>
      </c>
      <c r="AI98" s="23">
        <f t="shared" si="7"/>
        <v>0.88185934492827067</v>
      </c>
    </row>
    <row r="99" spans="1:35" x14ac:dyDescent="0.45">
      <c r="A99" s="23" t="s">
        <v>124</v>
      </c>
      <c r="B99" s="23">
        <f>(SUMPRODUCT(D$73:D$87,$B$104:$B$118)/SUM($B$104:$B$118))/(SUMPRODUCT($D$73:$D$87,$B$104:$B$118)/SUM($B$104:$B$118))</f>
        <v>1</v>
      </c>
      <c r="C99" s="23">
        <f t="shared" ref="C99:AI99" si="8">(SUMPRODUCT(E$73:E$87,$B$104:$B$118)/SUM($B$104:$B$118))/(SUMPRODUCT($D$73:$D$87,$B$104:$B$118)/SUM($B$104:$B$118))</f>
        <v>0.95844349429457054</v>
      </c>
      <c r="D99" s="23">
        <f t="shared" si="8"/>
        <v>0.91567597352455543</v>
      </c>
      <c r="E99" s="23">
        <f t="shared" si="8"/>
        <v>0.87175481166417668</v>
      </c>
      <c r="F99" s="23">
        <f t="shared" si="8"/>
        <v>0.84437351378875414</v>
      </c>
      <c r="G99" s="23">
        <f t="shared" si="8"/>
        <v>0.81621431443943493</v>
      </c>
      <c r="H99" s="23">
        <f t="shared" si="8"/>
        <v>0.78718039906270854</v>
      </c>
      <c r="I99" s="23">
        <f t="shared" si="8"/>
        <v>0.75742023408468839</v>
      </c>
      <c r="J99" s="23">
        <f t="shared" si="8"/>
        <v>0.72685126823170343</v>
      </c>
      <c r="K99" s="23">
        <f t="shared" si="8"/>
        <v>0.69551237880619388</v>
      </c>
      <c r="L99" s="23">
        <f t="shared" si="8"/>
        <v>0.66343415673161921</v>
      </c>
      <c r="M99" s="23">
        <f t="shared" si="8"/>
        <v>0.63066513735744356</v>
      </c>
      <c r="N99" s="23">
        <f t="shared" si="8"/>
        <v>0.59715223243357807</v>
      </c>
      <c r="O99" s="23">
        <f t="shared" si="8"/>
        <v>0.56298584306235666</v>
      </c>
      <c r="P99" s="23">
        <f t="shared" si="8"/>
        <v>0.56126466487519233</v>
      </c>
      <c r="Q99" s="23">
        <f t="shared" si="8"/>
        <v>0.55920357121412789</v>
      </c>
      <c r="R99" s="23">
        <f t="shared" si="8"/>
        <v>0.55690491832939315</v>
      </c>
      <c r="S99" s="23">
        <f t="shared" si="8"/>
        <v>0.55435662300038346</v>
      </c>
      <c r="T99" s="23">
        <f t="shared" si="8"/>
        <v>0.55153133889948747</v>
      </c>
      <c r="U99" s="23">
        <f t="shared" si="8"/>
        <v>0.54841341870157023</v>
      </c>
      <c r="V99" s="23">
        <f t="shared" si="8"/>
        <v>0.54518235630652323</v>
      </c>
      <c r="W99" s="23">
        <f t="shared" si="8"/>
        <v>0.54163343921388774</v>
      </c>
      <c r="X99" s="23">
        <f t="shared" si="8"/>
        <v>0.53779973585289409</v>
      </c>
      <c r="Y99" s="23">
        <f t="shared" si="8"/>
        <v>0.53379726117564519</v>
      </c>
      <c r="Z99" s="23">
        <f t="shared" si="8"/>
        <v>0.52956937385859482</v>
      </c>
      <c r="AA99" s="23">
        <f t="shared" si="8"/>
        <v>0.5250953971707264</v>
      </c>
      <c r="AB99" s="23">
        <f t="shared" si="8"/>
        <v>0.52040398574442892</v>
      </c>
      <c r="AC99" s="23">
        <f t="shared" si="8"/>
        <v>0.51550835070018297</v>
      </c>
      <c r="AD99" s="23">
        <f t="shared" si="8"/>
        <v>0.5103511180637671</v>
      </c>
      <c r="AE99" s="23">
        <f t="shared" si="8"/>
        <v>0.50506260736824149</v>
      </c>
      <c r="AF99" s="23">
        <f t="shared" si="8"/>
        <v>0.49950875457111482</v>
      </c>
      <c r="AG99" s="23">
        <f t="shared" si="8"/>
        <v>0.49378401376176212</v>
      </c>
      <c r="AH99" s="23">
        <f t="shared" si="8"/>
        <v>0.48783791329964865</v>
      </c>
      <c r="AI99" s="23">
        <f t="shared" si="8"/>
        <v>0.48172963537735702</v>
      </c>
    </row>
    <row r="102" spans="1:35" x14ac:dyDescent="0.45">
      <c r="A102" t="s">
        <v>257</v>
      </c>
    </row>
    <row r="104" spans="1:35" x14ac:dyDescent="0.45">
      <c r="A104" t="s">
        <v>258</v>
      </c>
      <c r="B104" s="23">
        <v>12.491269722013936</v>
      </c>
    </row>
    <row r="105" spans="1:35" x14ac:dyDescent="0.45">
      <c r="A105" t="s">
        <v>259</v>
      </c>
      <c r="B105" s="23">
        <v>24.982539444027871</v>
      </c>
    </row>
    <row r="106" spans="1:35" x14ac:dyDescent="0.45">
      <c r="A106" t="s">
        <v>260</v>
      </c>
      <c r="B106" s="23">
        <v>49.965078888055743</v>
      </c>
    </row>
    <row r="107" spans="1:35" x14ac:dyDescent="0.45">
      <c r="A107" t="s">
        <v>261</v>
      </c>
      <c r="B107" s="23">
        <v>320</v>
      </c>
    </row>
    <row r="108" spans="1:35" x14ac:dyDescent="0.45">
      <c r="A108" t="s">
        <v>262</v>
      </c>
      <c r="B108" s="23">
        <v>320</v>
      </c>
    </row>
    <row r="109" spans="1:35" x14ac:dyDescent="0.45">
      <c r="A109" t="s">
        <v>263</v>
      </c>
      <c r="B109" s="23">
        <v>12.491269722013936</v>
      </c>
    </row>
    <row r="110" spans="1:35" x14ac:dyDescent="0.45">
      <c r="A110" t="s">
        <v>264</v>
      </c>
      <c r="B110" s="23">
        <v>24.982539444027871</v>
      </c>
    </row>
    <row r="111" spans="1:35" x14ac:dyDescent="0.45">
      <c r="A111" t="s">
        <v>265</v>
      </c>
      <c r="B111" s="23">
        <v>49.965078888055743</v>
      </c>
    </row>
    <row r="112" spans="1:35" x14ac:dyDescent="0.45">
      <c r="A112" t="s">
        <v>266</v>
      </c>
      <c r="B112" s="23">
        <v>99.930157776111486</v>
      </c>
    </row>
    <row r="113" spans="1:2" x14ac:dyDescent="0.45">
      <c r="A113" t="s">
        <v>267</v>
      </c>
      <c r="B113" s="23">
        <v>199.86031555222297</v>
      </c>
    </row>
    <row r="114" spans="1:2" x14ac:dyDescent="0.45">
      <c r="A114" t="s">
        <v>268</v>
      </c>
      <c r="B114" s="23">
        <v>199.86031555222297</v>
      </c>
    </row>
    <row r="115" spans="1:2" x14ac:dyDescent="0.45">
      <c r="A115" t="s">
        <v>269</v>
      </c>
      <c r="B115" s="23">
        <v>199.86031555222297</v>
      </c>
    </row>
    <row r="116" spans="1:2" x14ac:dyDescent="0.45">
      <c r="A116" t="s">
        <v>270</v>
      </c>
      <c r="B116" s="23">
        <v>199.86031555222297</v>
      </c>
    </row>
    <row r="117" spans="1:2" x14ac:dyDescent="0.45">
      <c r="A117" t="s">
        <v>271</v>
      </c>
      <c r="B117" s="23">
        <v>199.86031555222297</v>
      </c>
    </row>
    <row r="118" spans="1:2" x14ac:dyDescent="0.45">
      <c r="A118" t="s">
        <v>272</v>
      </c>
      <c r="B118" s="23">
        <v>143.39977640871999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4" sqref="B14"/>
    </sheetView>
  </sheetViews>
  <sheetFormatPr defaultRowHeight="14.25" x14ac:dyDescent="0.4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 x14ac:dyDescent="0.45">
      <c r="A1" s="5" t="s">
        <v>21</v>
      </c>
      <c r="B1" s="17" t="s">
        <v>78</v>
      </c>
      <c r="C1" s="17" t="s">
        <v>81</v>
      </c>
      <c r="D1" s="17" t="s">
        <v>79</v>
      </c>
    </row>
    <row r="2" spans="1:4" x14ac:dyDescent="0.45">
      <c r="A2" t="s">
        <v>123</v>
      </c>
      <c r="B2" s="4">
        <f>('EIA Costs'!F2*1000)*(About!$A$60)</f>
        <v>30723.759999999998</v>
      </c>
      <c r="C2">
        <v>0</v>
      </c>
      <c r="D2" s="4">
        <f>'EIA Costs'!F3*1000*About!$A$60</f>
        <v>69710.2</v>
      </c>
    </row>
    <row r="3" spans="1:4" x14ac:dyDescent="0.45">
      <c r="A3" t="s">
        <v>33</v>
      </c>
      <c r="B3" s="4">
        <f>('EIA Costs'!F4*1000)*(About!$A$68)</f>
        <v>10157.873</v>
      </c>
      <c r="C3">
        <v>0</v>
      </c>
      <c r="D3" s="4">
        <f>'EIA Costs'!F5*1000*About!$A$68</f>
        <v>9234.43</v>
      </c>
    </row>
    <row r="4" spans="1:4" x14ac:dyDescent="0.45">
      <c r="A4" t="s">
        <v>16</v>
      </c>
      <c r="B4" s="4">
        <f>('EIA Costs'!F8*1000)*(About!$A$68)</f>
        <v>92600.304000000004</v>
      </c>
      <c r="C4" s="23">
        <v>0</v>
      </c>
      <c r="D4" s="4">
        <f>'EIA Costs'!F8*1000*About!$A$68</f>
        <v>92600.304000000004</v>
      </c>
    </row>
    <row r="5" spans="1:4" x14ac:dyDescent="0.45">
      <c r="A5" t="s">
        <v>17</v>
      </c>
      <c r="B5" s="4">
        <f>('EIA Costs'!F11*1000)*(About!$A$68)</f>
        <v>36617.714999999997</v>
      </c>
      <c r="C5" s="23">
        <v>0</v>
      </c>
      <c r="D5" s="4">
        <f>'EIA Costs'!F11*1000*About!$A$68</f>
        <v>36617.714999999997</v>
      </c>
    </row>
    <row r="6" spans="1:4" x14ac:dyDescent="0.45">
      <c r="A6" t="s">
        <v>125</v>
      </c>
      <c r="B6" s="4">
        <f>('EIA Costs'!F12*1000)*(About!$A$68)</f>
        <v>43401.821000000004</v>
      </c>
      <c r="C6" s="23">
        <v>0</v>
      </c>
      <c r="D6" s="4">
        <f>'EIA Costs'!F12*1000*About!$A$68</f>
        <v>43401.821000000004</v>
      </c>
    </row>
    <row r="7" spans="1:4" x14ac:dyDescent="0.45">
      <c r="A7" t="s">
        <v>18</v>
      </c>
      <c r="B7" s="4">
        <f>('EIA Costs'!F15*1000)*(About!$A$68)</f>
        <v>20132.885999999999</v>
      </c>
      <c r="C7" s="23">
        <v>0</v>
      </c>
      <c r="D7" s="4">
        <f>'EIA Costs'!F15*1000*About!$A$68</f>
        <v>20132.885999999999</v>
      </c>
    </row>
    <row r="8" spans="1:4" x14ac:dyDescent="0.45">
      <c r="A8" t="s">
        <v>19</v>
      </c>
      <c r="B8" s="4">
        <f>('EIA Costs'!F14*1000)*(About!$A$68)</f>
        <v>65290.163</v>
      </c>
      <c r="C8" s="23">
        <v>0</v>
      </c>
      <c r="D8" s="4">
        <f>'EIA Costs'!F14*1000*About!$A$68</f>
        <v>65290.163</v>
      </c>
    </row>
    <row r="9" spans="1:4" x14ac:dyDescent="0.45">
      <c r="A9" t="s">
        <v>20</v>
      </c>
      <c r="B9" s="4">
        <f>('EIA Costs'!F9*1000)*(About!$A$68)</f>
        <v>102538.745</v>
      </c>
      <c r="C9" s="23">
        <v>0</v>
      </c>
      <c r="D9" s="4">
        <f>'EIA Costs'!F9*1000*About!$A$68</f>
        <v>102538.745</v>
      </c>
    </row>
    <row r="10" spans="1:4" x14ac:dyDescent="0.45">
      <c r="A10" t="s">
        <v>34</v>
      </c>
      <c r="B10" s="4">
        <f>('EIA Costs'!F10*1000)*(About!$A$68)</f>
        <v>109597.141</v>
      </c>
      <c r="C10" s="23">
        <v>0</v>
      </c>
      <c r="D10" s="4">
        <f>'EIA Costs'!F10*1000*About!$A$68</f>
        <v>109597.141</v>
      </c>
    </row>
    <row r="11" spans="1:4" x14ac:dyDescent="0.45">
      <c r="A11" t="s">
        <v>35</v>
      </c>
      <c r="B11" s="4">
        <f>(B12)*(About!$A$68)</f>
        <v>14771.139138300001</v>
      </c>
      <c r="C11" s="23">
        <v>0</v>
      </c>
      <c r="D11" s="4">
        <f>D12</f>
        <v>6281.241</v>
      </c>
    </row>
    <row r="12" spans="1:4" x14ac:dyDescent="0.45">
      <c r="A12" t="s">
        <v>36</v>
      </c>
      <c r="B12" s="4">
        <f>('EIA Costs'!F6*1000)*(About!$A$68)</f>
        <v>16155.681</v>
      </c>
      <c r="C12" s="23">
        <v>0</v>
      </c>
      <c r="D12" s="4">
        <f>'EIA Costs'!F7*1000*About!$A$68</f>
        <v>6281.241</v>
      </c>
    </row>
    <row r="13" spans="1:4" x14ac:dyDescent="0.45">
      <c r="A13" t="s">
        <v>139</v>
      </c>
      <c r="B13" s="4">
        <f>(B2*'Coal Cost Multipliers'!$B$35)*(About!$A$68)</f>
        <v>28090.733767999998</v>
      </c>
      <c r="C13" s="4">
        <f>C2*'Coal Cost Multipliers'!$B$35</f>
        <v>0</v>
      </c>
      <c r="D13" s="4">
        <f>D2*'Coal Cost Multipliers'!$B$35</f>
        <v>69710.2</v>
      </c>
    </row>
    <row r="14" spans="1:4" x14ac:dyDescent="0.45">
      <c r="A14" t="s">
        <v>124</v>
      </c>
      <c r="B14" s="4">
        <f>('EIA Costs'!F13*1000)*(About!$A$68)</f>
        <v>71827.407999999996</v>
      </c>
      <c r="C14">
        <v>0</v>
      </c>
      <c r="D14" s="4">
        <f>'EIA Costs'!F13*1000*About!$A$68</f>
        <v>71827.407999999996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D20" sqref="D20"/>
    </sheetView>
  </sheetViews>
  <sheetFormatPr defaultColWidth="9.1328125" defaultRowHeight="14.25" x14ac:dyDescent="0.45"/>
  <cols>
    <col min="1" max="1" width="33.265625" style="23" customWidth="1"/>
    <col min="2" max="4" width="24" style="23" customWidth="1"/>
    <col min="5" max="16384" width="9.1328125" style="23"/>
  </cols>
  <sheetData>
    <row r="1" spans="1:4" x14ac:dyDescent="0.45">
      <c r="A1" s="5" t="s">
        <v>22</v>
      </c>
      <c r="B1" s="17" t="s">
        <v>78</v>
      </c>
      <c r="C1" s="17" t="s">
        <v>81</v>
      </c>
      <c r="D1" s="17" t="s">
        <v>79</v>
      </c>
    </row>
    <row r="2" spans="1:4" x14ac:dyDescent="0.45">
      <c r="A2" s="23" t="s">
        <v>15</v>
      </c>
      <c r="B2" s="16">
        <f>'EIA Costs'!E2*About!$A$60</f>
        <v>4.4074200000000001</v>
      </c>
      <c r="C2" s="23">
        <v>0</v>
      </c>
      <c r="D2" s="16">
        <f>'EIA Costs'!E3*About!$A$60</f>
        <v>7.0696199999999996</v>
      </c>
    </row>
    <row r="3" spans="1:4" x14ac:dyDescent="0.45">
      <c r="A3" s="23" t="s">
        <v>33</v>
      </c>
      <c r="B3" s="16">
        <f>'EIA Costs'!E4*About!$A$68</f>
        <v>3.2366220000000001</v>
      </c>
      <c r="C3" s="23">
        <v>0</v>
      </c>
      <c r="D3" s="16">
        <f>'EIA Costs'!E5*About!$A$68</f>
        <v>1.846886</v>
      </c>
    </row>
    <row r="4" spans="1:4" x14ac:dyDescent="0.45">
      <c r="A4" s="23" t="s">
        <v>16</v>
      </c>
      <c r="B4" s="16">
        <f>'EIA Costs'!E8*About!$A$68</f>
        <v>2.1211759999999997</v>
      </c>
      <c r="C4" s="23">
        <v>0</v>
      </c>
      <c r="D4" s="16">
        <f>'EIA Costs'!E8*About!$A$68</f>
        <v>2.1211759999999997</v>
      </c>
    </row>
    <row r="5" spans="1:4" x14ac:dyDescent="0.45">
      <c r="A5" s="23" t="s">
        <v>17</v>
      </c>
      <c r="B5" s="16">
        <f>'EIA Costs'!E11*About!$A$68</f>
        <v>1.216019</v>
      </c>
      <c r="C5" s="23">
        <v>0</v>
      </c>
      <c r="D5" s="16">
        <f>'EIA Costs'!E11*About!$A$68</f>
        <v>1.216019</v>
      </c>
    </row>
    <row r="6" spans="1:4" x14ac:dyDescent="0.45">
      <c r="A6" s="23" t="s">
        <v>125</v>
      </c>
      <c r="B6" s="4">
        <f>'EIA Costs'!E12*About!$A$68</f>
        <v>0</v>
      </c>
      <c r="C6" s="23">
        <v>0</v>
      </c>
      <c r="D6" s="4">
        <f>'EIA Costs'!E12*About!$A$68</f>
        <v>0</v>
      </c>
    </row>
    <row r="7" spans="1:4" x14ac:dyDescent="0.45">
      <c r="A7" s="23" t="s">
        <v>18</v>
      </c>
      <c r="B7" s="4">
        <f>'EIA Costs'!E15*About!$A$68</f>
        <v>0</v>
      </c>
      <c r="C7" s="23">
        <v>0</v>
      </c>
      <c r="D7" s="4">
        <f>'EIA Costs'!E15*About!$A$68</f>
        <v>0</v>
      </c>
    </row>
    <row r="8" spans="1:4" x14ac:dyDescent="0.45">
      <c r="A8" s="23" t="s">
        <v>19</v>
      </c>
      <c r="B8" s="4">
        <f>'EIA Costs'!E14*About!$A$68</f>
        <v>0</v>
      </c>
      <c r="C8" s="23">
        <v>0</v>
      </c>
      <c r="D8" s="4">
        <f>'EIA Costs'!E14*About!$A$68</f>
        <v>0</v>
      </c>
    </row>
    <row r="9" spans="1:4" x14ac:dyDescent="0.45">
      <c r="A9" s="23" t="s">
        <v>20</v>
      </c>
      <c r="B9" s="16">
        <f>'EIA Costs'!E9*About!$A$68</f>
        <v>5.1017939999999999</v>
      </c>
      <c r="C9" s="23">
        <v>0</v>
      </c>
      <c r="D9" s="16">
        <f>'EIA Costs'!E9*About!$A$68</f>
        <v>5.1017939999999999</v>
      </c>
    </row>
    <row r="10" spans="1:4" x14ac:dyDescent="0.45">
      <c r="A10" s="23" t="s">
        <v>34</v>
      </c>
      <c r="B10" s="4">
        <f>'EIA Costs'!E10*About!$A$68</f>
        <v>0</v>
      </c>
      <c r="C10" s="23">
        <v>0</v>
      </c>
      <c r="D10" s="4">
        <f>'EIA Costs'!E10*About!$A$68</f>
        <v>0</v>
      </c>
    </row>
    <row r="11" spans="1:4" x14ac:dyDescent="0.45">
      <c r="A11" s="23" t="s">
        <v>35</v>
      </c>
      <c r="B11" s="16">
        <f>B12</f>
        <v>3.2366220000000001</v>
      </c>
      <c r="C11" s="23">
        <v>0</v>
      </c>
      <c r="D11" s="16">
        <f>D12</f>
        <v>9.8835829999999998</v>
      </c>
    </row>
    <row r="12" spans="1:4" x14ac:dyDescent="0.45">
      <c r="A12" s="23" t="s">
        <v>36</v>
      </c>
      <c r="B12" s="16">
        <f>'EIA Costs'!E6*About!$A$68</f>
        <v>3.2366220000000001</v>
      </c>
      <c r="C12" s="23">
        <v>0</v>
      </c>
      <c r="D12" s="16">
        <f>'EIA Costs'!E7*About!$A$68</f>
        <v>9.8835829999999998</v>
      </c>
    </row>
    <row r="13" spans="1:4" x14ac:dyDescent="0.45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 x14ac:dyDescent="0.45">
      <c r="A14" s="23" t="s">
        <v>124</v>
      </c>
      <c r="B14" s="23">
        <f>'EIA Costs'!E13*1000</f>
        <v>0</v>
      </c>
      <c r="C14" s="23">
        <v>0</v>
      </c>
      <c r="D14" s="23">
        <f>'EIA Costs'!E13*1000*About!$A$68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7"/>
  <sheetViews>
    <sheetView topLeftCell="B1" workbookViewId="0">
      <selection activeCell="F2" sqref="F2"/>
    </sheetView>
  </sheetViews>
  <sheetFormatPr defaultRowHeight="14.25" x14ac:dyDescent="0.45"/>
  <cols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</cols>
  <sheetData>
    <row r="1" spans="1:14" x14ac:dyDescent="0.45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</row>
    <row r="2" spans="1:14" x14ac:dyDescent="0.45">
      <c r="A2" s="1">
        <v>2018</v>
      </c>
      <c r="B2" s="4">
        <f>'EIA Costs'!$D$3*INDEX('Cost Improvement and Off Wnd'!$B$91:$AI$99,MATCH("coal",'Cost Improvement and Off Wnd'!$A$91:$A$99,0),MATCH('CCaMC-BCCpUC'!$A2,'Cost Improvement and Off Wnd'!$B$90:$AI$90,0))*1000*About!$A$60</f>
        <v>5002838.4324059207</v>
      </c>
      <c r="C2" s="4">
        <f>'EIA Costs'!$D$5*INDEX('Cost Improvement and Off Wnd'!$B$91:$AI$99,MATCH("natural gas nonpeaker",'Cost Improvement and Off Wnd'!$A$91:$A$99,0),MATCH('CCaMC-BCCpUC'!$A2,'Cost Improvement and Off Wnd'!$B$90:$AI$90,0))*1000*About!$A$68</f>
        <v>1011590.2472192796</v>
      </c>
      <c r="D2" s="4">
        <f>'EIA Costs'!$D$8*INDEX('Cost Improvement and Off Wnd'!$B$91:$AI$99,MATCH("nuclear",'Cost Improvement and Off Wnd'!$A$91:$A$99,0),MATCH('CCaMC-BCCpUC'!$A2,'Cost Improvement and Off Wnd'!$B$90:$AI$90,0))*1000*About!$A$68</f>
        <v>5433225.5593229327</v>
      </c>
      <c r="E2" s="4">
        <f>'EIA Costs'!$D$11*INDEX('Cost Improvement and Off Wnd'!$B$91:$AI$99,MATCH("hydro",'Cost Improvement and Off Wnd'!$A$91:$A$99,0),MATCH('CCaMC-BCCpUC'!$A2,'Cost Improvement and Off Wnd'!$B$90:$AI$90,0))*1000*About!$A$68</f>
        <v>2621365.375287082</v>
      </c>
      <c r="F2" s="20">
        <f>'Start Year Wind and Solar'!B3*10^3*About!$A$68</f>
        <v>1417165</v>
      </c>
      <c r="G2" s="20">
        <f>'Start Year Wind and Solar'!B7*10^6/About!$C$25*About!$A$68</f>
        <v>1106952.27008149</v>
      </c>
      <c r="H2" s="4">
        <f>'EIA Costs'!$D$14*INDEX('Cost Improvement and Off Wnd'!$B$91:$AI$99,MATCH("solar thermal",'Cost Improvement and Off Wnd'!$A$91:$A$99,0),MATCH('CCaMC-BCCpUC'!$A2,'Cost Improvement and Off Wnd'!$B$90:$AI$90,0))*1000*About!$A$68</f>
        <v>3714735.2416643444</v>
      </c>
      <c r="I2" s="4">
        <f>'EIA Costs'!$D$9*INDEX('Cost Improvement and Off Wnd'!$B$91:$AI$99,MATCH("biomass",'Cost Improvement and Off Wnd'!$A$91:$A$99,0),MATCH('CCaMC-BCCpUC'!$A2,'Cost Improvement and Off Wnd'!$B$90:$AI$90,0))*1000*About!$A$68</f>
        <v>3499287.763760074</v>
      </c>
      <c r="J2" s="4">
        <f>'EIA Costs'!$D$10*INDEX('Cost Improvement and Off Wnd'!$B$91:$AI$99,MATCH("geothermal",'Cost Improvement and Off Wnd'!$A$91:$A$99,0),MATCH('CCaMC-BCCpUC'!$A2,'Cost Improvement and Off Wnd'!$B$90:$AI$90,0))*1000*About!$A$68</f>
        <v>2504391.047787087</v>
      </c>
      <c r="K2" s="4">
        <f>'EIA Costs'!$D$7*INDEX('Cost Improvement and Off Wnd'!$B$91:$AI$99,MATCH("natural gas peaker",'Cost Improvement and Off Wnd'!$A$91:$A$99,0),MATCH('CCaMC-BCCpUC'!$A2,'Cost Improvement and Off Wnd'!$B$90:$AI$90,0))*1000*About!$A$68</f>
        <v>619595.83968849876</v>
      </c>
      <c r="L2" s="4">
        <f>'EIA Costs'!$D$7*INDEX('Cost Improvement and Off Wnd'!$B$91:$AI$99,MATCH("natural gas peaker",'Cost Improvement and Off Wnd'!$A$91:$A$99,0),MATCH('CCaMC-BCCpUC'!$A2,'Cost Improvement and Off Wnd'!$B$90:$AI$90,0))*1000*About!$A$68</f>
        <v>619595.83968849876</v>
      </c>
      <c r="M2" s="4">
        <f>B2*'Coal Cost Multipliers'!$B$33</f>
        <v>5798000.9810880106</v>
      </c>
      <c r="N2" s="20">
        <f>SUMPRODUCT('Cost Improvement and Off Wnd'!B104:B118,'Cost Improvement and Off Wnd'!D73:D87)/SUM('Cost Improvement and Off Wnd'!B104:B118)*INDEX('Cost Improvement and Off Wnd'!$B$91:$AI$99,MATCH("offshore wind",'Cost Improvement and Off Wnd'!$A$91:$A$99,0),MATCH(A2,'Cost Improvement and Off Wnd'!$B$90:$AI$90,0))*10^3*About!$A$68</f>
        <v>4233691.8381387843</v>
      </c>
    </row>
    <row r="3" spans="1:14" x14ac:dyDescent="0.45">
      <c r="A3" s="1">
        <v>2019</v>
      </c>
      <c r="B3" s="4">
        <f>'EIA Costs'!$D$3*INDEX('Cost Improvement and Off Wnd'!$B$91:$AI$99,MATCH("coal",'Cost Improvement and Off Wnd'!$A$91:$A$99,0),MATCH('CCaMC-BCCpUC'!$A3,'Cost Improvement and Off Wnd'!$B$90:$AI$90,0))*1000*About!$A$60</f>
        <v>4987922.8648118414</v>
      </c>
      <c r="C3" s="4">
        <f>'EIA Costs'!$D$5*INDEX('Cost Improvement and Off Wnd'!$B$91:$AI$99,MATCH("natural gas nonpeaker",'Cost Improvement and Off Wnd'!$A$91:$A$99,0),MATCH('CCaMC-BCCpUC'!$A3,'Cost Improvement and Off Wnd'!$B$90:$AI$90,0))*1000*About!$A$68</f>
        <v>1010136.0944385591</v>
      </c>
      <c r="D3" s="4">
        <f>'EIA Costs'!$D$8*INDEX('Cost Improvement and Off Wnd'!$B$91:$AI$99,MATCH("nuclear",'Cost Improvement and Off Wnd'!$A$91:$A$99,0),MATCH('CCaMC-BCCpUC'!$A3,'Cost Improvement and Off Wnd'!$B$90:$AI$90,0))*1000*About!$A$68</f>
        <v>5430023.3186458647</v>
      </c>
      <c r="E3" s="4">
        <f>'EIA Costs'!$D$11*INDEX('Cost Improvement and Off Wnd'!$B$91:$AI$99,MATCH("hydro",'Cost Improvement and Off Wnd'!$A$91:$A$99,0),MATCH('CCaMC-BCCpUC'!$A3,'Cost Improvement and Off Wnd'!$B$90:$AI$90,0))*1000*About!$A$68</f>
        <v>2607229.8213285692</v>
      </c>
      <c r="F3" s="4">
        <v>0</v>
      </c>
      <c r="G3" s="4">
        <v>0</v>
      </c>
      <c r="H3" s="4">
        <f>'EIA Costs'!$D$14*INDEX('Cost Improvement and Off Wnd'!$B$91:$AI$99,MATCH("solar thermal",'Cost Improvement and Off Wnd'!$A$91:$A$99,0),MATCH('CCaMC-BCCpUC'!$A3,'Cost Improvement and Off Wnd'!$B$90:$AI$90,0))*1000*About!$A$68</f>
        <v>3563810.0833286899</v>
      </c>
      <c r="I3" s="4">
        <f>'EIA Costs'!$D$9*INDEX('Cost Improvement and Off Wnd'!$B$91:$AI$99,MATCH("biomass",'Cost Improvement and Off Wnd'!$A$91:$A$99,0),MATCH('CCaMC-BCCpUC'!$A3,'Cost Improvement and Off Wnd'!$B$90:$AI$90,0))*1000*About!$A$68</f>
        <v>3490406.427520148</v>
      </c>
      <c r="J3" s="4">
        <f>'EIA Costs'!$D$10*INDEX('Cost Improvement and Off Wnd'!$B$91:$AI$99,MATCH("geothermal",'Cost Improvement and Off Wnd'!$A$91:$A$99,0),MATCH('CCaMC-BCCpUC'!$A3,'Cost Improvement and Off Wnd'!$B$90:$AI$90,0))*1000*About!$A$68</f>
        <v>2498449.3655899125</v>
      </c>
      <c r="K3" s="4">
        <f>'EIA Costs'!$D$7*INDEX('Cost Improvement and Off Wnd'!$B$91:$AI$99,MATCH("natural gas peaker",'Cost Improvement and Off Wnd'!$A$91:$A$99,0),MATCH('CCaMC-BCCpUC'!$A3,'Cost Improvement and Off Wnd'!$B$90:$AI$90,0))*1000*About!$A$68</f>
        <v>617467.67937699752</v>
      </c>
      <c r="L3" s="4">
        <f>'EIA Costs'!$D$7*INDEX('Cost Improvement and Off Wnd'!$B$91:$AI$99,MATCH("natural gas peaker",'Cost Improvement and Off Wnd'!$A$91:$A$99,0),MATCH('CCaMC-BCCpUC'!$A3,'Cost Improvement and Off Wnd'!$B$90:$AI$90,0))*1000*About!$A$68</f>
        <v>617467.67937699752</v>
      </c>
      <c r="M3" s="4">
        <f>B3*'Coal Cost Multipliers'!$B$33</f>
        <v>5780714.6991677759</v>
      </c>
      <c r="N3" s="4">
        <v>0</v>
      </c>
    </row>
    <row r="4" spans="1:14" x14ac:dyDescent="0.45">
      <c r="A4" s="1">
        <v>2020</v>
      </c>
      <c r="B4" s="4">
        <f>'EIA Costs'!$D$3*INDEX('Cost Improvement and Off Wnd'!$B$91:$AI$99,MATCH("coal",'Cost Improvement and Off Wnd'!$A$91:$A$99,0),MATCH('CCaMC-BCCpUC'!$A4,'Cost Improvement and Off Wnd'!$B$90:$AI$90,0))*1000*About!$A$60</f>
        <v>4973007.297217763</v>
      </c>
      <c r="C4" s="4">
        <f>'EIA Costs'!$D$5*INDEX('Cost Improvement and Off Wnd'!$B$91:$AI$99,MATCH("natural gas nonpeaker",'Cost Improvement and Off Wnd'!$A$91:$A$99,0),MATCH('CCaMC-BCCpUC'!$A4,'Cost Improvement and Off Wnd'!$B$90:$AI$90,0))*1000*About!$A$68</f>
        <v>1008681.9416578386</v>
      </c>
      <c r="D4" s="4">
        <f>'EIA Costs'!$D$8*INDEX('Cost Improvement and Off Wnd'!$B$91:$AI$99,MATCH("nuclear",'Cost Improvement and Off Wnd'!$A$91:$A$99,0),MATCH('CCaMC-BCCpUC'!$A4,'Cost Improvement and Off Wnd'!$B$90:$AI$90,0))*1000*About!$A$68</f>
        <v>5426821.0779687967</v>
      </c>
      <c r="E4" s="4">
        <f>'EIA Costs'!$D$11*INDEX('Cost Improvement and Off Wnd'!$B$91:$AI$99,MATCH("hydro",'Cost Improvement and Off Wnd'!$A$91:$A$99,0),MATCH('CCaMC-BCCpUC'!$A4,'Cost Improvement and Off Wnd'!$B$90:$AI$90,0))*1000*About!$A$68</f>
        <v>2593100.7914357786</v>
      </c>
      <c r="F4" s="4">
        <v>0</v>
      </c>
      <c r="G4" s="4">
        <v>0</v>
      </c>
      <c r="H4" s="4">
        <f>'EIA Costs'!$D$14*INDEX('Cost Improvement and Off Wnd'!$B$91:$AI$99,MATCH("solar thermal",'Cost Improvement and Off Wnd'!$A$91:$A$99,0),MATCH('CCaMC-BCCpUC'!$A4,'Cost Improvement and Off Wnd'!$B$90:$AI$90,0))*1000*About!$A$68</f>
        <v>3412884.924993034</v>
      </c>
      <c r="I4" s="4">
        <f>'EIA Costs'!$D$9*INDEX('Cost Improvement and Off Wnd'!$B$91:$AI$99,MATCH("biomass",'Cost Improvement and Off Wnd'!$A$91:$A$99,0),MATCH('CCaMC-BCCpUC'!$A4,'Cost Improvement and Off Wnd'!$B$90:$AI$90,0))*1000*About!$A$68</f>
        <v>3481525.0912802219</v>
      </c>
      <c r="J4" s="4">
        <f>'EIA Costs'!$D$10*INDEX('Cost Improvement and Off Wnd'!$B$91:$AI$99,MATCH("geothermal",'Cost Improvement and Off Wnd'!$A$91:$A$99,0),MATCH('CCaMC-BCCpUC'!$A4,'Cost Improvement and Off Wnd'!$B$90:$AI$90,0))*1000*About!$A$68</f>
        <v>2492507.6833927399</v>
      </c>
      <c r="K4" s="4">
        <f>'EIA Costs'!$D$7*INDEX('Cost Improvement and Off Wnd'!$B$91:$AI$99,MATCH("natural gas peaker",'Cost Improvement and Off Wnd'!$A$91:$A$99,0),MATCH('CCaMC-BCCpUC'!$A4,'Cost Improvement and Off Wnd'!$B$90:$AI$90,0))*1000*About!$A$68</f>
        <v>615339.51906549628</v>
      </c>
      <c r="L4" s="4">
        <f>'EIA Costs'!$D$7*INDEX('Cost Improvement and Off Wnd'!$B$91:$AI$99,MATCH("natural gas peaker",'Cost Improvement and Off Wnd'!$A$91:$A$99,0),MATCH('CCaMC-BCCpUC'!$A4,'Cost Improvement and Off Wnd'!$B$90:$AI$90,0))*1000*About!$A$68</f>
        <v>615339.51906549628</v>
      </c>
      <c r="M4" s="4">
        <f>B4*'Coal Cost Multipliers'!$B$33</f>
        <v>5763428.4172475412</v>
      </c>
      <c r="N4" s="4">
        <v>0</v>
      </c>
    </row>
    <row r="5" spans="1:14" x14ac:dyDescent="0.45">
      <c r="A5" s="1">
        <v>2021</v>
      </c>
      <c r="B5" s="4">
        <f>'EIA Costs'!$D$3*INDEX('Cost Improvement and Off Wnd'!$B$91:$AI$99,MATCH("coal",'Cost Improvement and Off Wnd'!$A$91:$A$99,0),MATCH('CCaMC-BCCpUC'!$A5,'Cost Improvement and Off Wnd'!$B$90:$AI$90,0))*1000*About!$A$60</f>
        <v>4958091.7296236837</v>
      </c>
      <c r="C5" s="4">
        <f>'EIA Costs'!$D$5*INDEX('Cost Improvement and Off Wnd'!$B$91:$AI$99,MATCH("natural gas nonpeaker",'Cost Improvement and Off Wnd'!$A$91:$A$99,0),MATCH('CCaMC-BCCpUC'!$A5,'Cost Improvement and Off Wnd'!$B$90:$AI$90,0))*1000*About!$A$68</f>
        <v>1007227.7888771183</v>
      </c>
      <c r="D5" s="4">
        <f>'EIA Costs'!$D$8*INDEX('Cost Improvement and Off Wnd'!$B$91:$AI$99,MATCH("nuclear",'Cost Improvement and Off Wnd'!$A$91:$A$99,0),MATCH('CCaMC-BCCpUC'!$A5,'Cost Improvement and Off Wnd'!$B$90:$AI$90,0))*1000*About!$A$68</f>
        <v>5423618.8372917296</v>
      </c>
      <c r="E5" s="4">
        <f>'EIA Costs'!$D$11*INDEX('Cost Improvement and Off Wnd'!$B$91:$AI$99,MATCH("hydro",'Cost Improvement and Off Wnd'!$A$91:$A$99,0),MATCH('CCaMC-BCCpUC'!$A5,'Cost Improvement and Off Wnd'!$B$90:$AI$90,0))*1000*About!$A$68</f>
        <v>2578971.7615429899</v>
      </c>
      <c r="F5" s="4">
        <v>0</v>
      </c>
      <c r="G5" s="4">
        <v>0</v>
      </c>
      <c r="H5" s="4">
        <f>'EIA Costs'!$D$14*INDEX('Cost Improvement and Off Wnd'!$B$91:$AI$99,MATCH("solar thermal",'Cost Improvement and Off Wnd'!$A$91:$A$99,0),MATCH('CCaMC-BCCpUC'!$A5,'Cost Improvement and Off Wnd'!$B$90:$AI$90,0))*1000*About!$A$68</f>
        <v>3261959.7666573795</v>
      </c>
      <c r="I5" s="4">
        <f>'EIA Costs'!$D$9*INDEX('Cost Improvement and Off Wnd'!$B$91:$AI$99,MATCH("biomass",'Cost Improvement and Off Wnd'!$A$91:$A$99,0),MATCH('CCaMC-BCCpUC'!$A5,'Cost Improvement and Off Wnd'!$B$90:$AI$90,0))*1000*About!$A$68</f>
        <v>3466137.5522104357</v>
      </c>
      <c r="J5" s="4">
        <f>'EIA Costs'!$D$10*INDEX('Cost Improvement and Off Wnd'!$B$91:$AI$99,MATCH("geothermal",'Cost Improvement and Off Wnd'!$A$91:$A$99,0),MATCH('CCaMC-BCCpUC'!$A5,'Cost Improvement and Off Wnd'!$B$90:$AI$90,0))*1000*About!$A$68</f>
        <v>2486566.0011955663</v>
      </c>
      <c r="K5" s="4">
        <f>'EIA Costs'!$D$7*INDEX('Cost Improvement and Off Wnd'!$B$91:$AI$99,MATCH("natural gas peaker",'Cost Improvement and Off Wnd'!$A$91:$A$99,0),MATCH('CCaMC-BCCpUC'!$A5,'Cost Improvement and Off Wnd'!$B$90:$AI$90,0))*1000*About!$A$68</f>
        <v>617839.81354380143</v>
      </c>
      <c r="L5" s="4">
        <f>'EIA Costs'!$D$7*INDEX('Cost Improvement and Off Wnd'!$B$91:$AI$99,MATCH("natural gas peaker",'Cost Improvement and Off Wnd'!$A$91:$A$99,0),MATCH('CCaMC-BCCpUC'!$A5,'Cost Improvement and Off Wnd'!$B$90:$AI$90,0))*1000*About!$A$68</f>
        <v>617839.81354380143</v>
      </c>
      <c r="M5" s="4">
        <f>B5*'Coal Cost Multipliers'!$B$33</f>
        <v>5746142.1353273066</v>
      </c>
      <c r="N5" s="4">
        <v>0</v>
      </c>
    </row>
    <row r="6" spans="1:14" x14ac:dyDescent="0.45">
      <c r="A6" s="1">
        <v>2022</v>
      </c>
      <c r="B6" s="4">
        <f>'EIA Costs'!$D$3*INDEX('Cost Improvement and Off Wnd'!$B$91:$AI$99,MATCH("coal",'Cost Improvement and Off Wnd'!$A$91:$A$99,0),MATCH('CCaMC-BCCpUC'!$A6,'Cost Improvement and Off Wnd'!$B$90:$AI$90,0))*1000*About!$A$60</f>
        <v>4943176.1620296054</v>
      </c>
      <c r="C6" s="4">
        <f>'EIA Costs'!$D$5*INDEX('Cost Improvement and Off Wnd'!$B$91:$AI$99,MATCH("natural gas nonpeaker",'Cost Improvement and Off Wnd'!$A$91:$A$99,0),MATCH('CCaMC-BCCpUC'!$A6,'Cost Improvement and Off Wnd'!$B$90:$AI$90,0))*1000*About!$A$68</f>
        <v>1003920.2720596902</v>
      </c>
      <c r="D6" s="4">
        <f>'EIA Costs'!$D$8*INDEX('Cost Improvement and Off Wnd'!$B$91:$AI$99,MATCH("nuclear",'Cost Improvement and Off Wnd'!$A$91:$A$99,0),MATCH('CCaMC-BCCpUC'!$A6,'Cost Improvement and Off Wnd'!$B$90:$AI$90,0))*1000*About!$A$68</f>
        <v>5420416.5966146616</v>
      </c>
      <c r="E6" s="4">
        <f>'EIA Costs'!$D$11*INDEX('Cost Improvement and Off Wnd'!$B$91:$AI$99,MATCH("hydro",'Cost Improvement and Off Wnd'!$A$91:$A$99,0),MATCH('CCaMC-BCCpUC'!$A6,'Cost Improvement and Off Wnd'!$B$90:$AI$90,0))*1000*About!$A$68</f>
        <v>2564849.2282198616</v>
      </c>
      <c r="F6" s="4">
        <v>0</v>
      </c>
      <c r="G6" s="4">
        <v>0</v>
      </c>
      <c r="H6" s="4">
        <f>'EIA Costs'!$D$14*INDEX('Cost Improvement and Off Wnd'!$B$91:$AI$99,MATCH("solar thermal",'Cost Improvement and Off Wnd'!$A$91:$A$99,0),MATCH('CCaMC-BCCpUC'!$A6,'Cost Improvement and Off Wnd'!$B$90:$AI$90,0))*1000*About!$A$68</f>
        <v>3191725.2301662611</v>
      </c>
      <c r="I6" s="4">
        <f>'EIA Costs'!$D$9*INDEX('Cost Improvement and Off Wnd'!$B$91:$AI$99,MATCH("biomass",'Cost Improvement and Off Wnd'!$A$91:$A$99,0),MATCH('CCaMC-BCCpUC'!$A6,'Cost Improvement and Off Wnd'!$B$90:$AI$90,0))*1000*About!$A$68</f>
        <v>3444087.2452378599</v>
      </c>
      <c r="J6" s="4">
        <f>'EIA Costs'!$D$10*INDEX('Cost Improvement and Off Wnd'!$B$91:$AI$99,MATCH("geothermal",'Cost Improvement and Off Wnd'!$A$91:$A$99,0),MATCH('CCaMC-BCCpUC'!$A6,'Cost Improvement and Off Wnd'!$B$90:$AI$90,0))*1000*About!$A$68</f>
        <v>2480624.3189983931</v>
      </c>
      <c r="K6" s="4">
        <f>'EIA Costs'!$D$7*INDEX('Cost Improvement and Off Wnd'!$B$91:$AI$99,MATCH("natural gas peaker",'Cost Improvement and Off Wnd'!$A$91:$A$99,0),MATCH('CCaMC-BCCpUC'!$A6,'Cost Improvement and Off Wnd'!$B$90:$AI$90,0))*1000*About!$A$68</f>
        <v>615761.28470268904</v>
      </c>
      <c r="L6" s="4">
        <f>'EIA Costs'!$D$7*INDEX('Cost Improvement and Off Wnd'!$B$91:$AI$99,MATCH("natural gas peaker",'Cost Improvement and Off Wnd'!$A$91:$A$99,0),MATCH('CCaMC-BCCpUC'!$A6,'Cost Improvement and Off Wnd'!$B$90:$AI$90,0))*1000*About!$A$68</f>
        <v>615761.28470268904</v>
      </c>
      <c r="M6" s="4">
        <f>B6*'Coal Cost Multipliers'!$B$33</f>
        <v>5728855.8534070719</v>
      </c>
      <c r="N6" s="4">
        <v>0</v>
      </c>
    </row>
    <row r="7" spans="1:14" x14ac:dyDescent="0.45">
      <c r="A7" s="1">
        <v>2023</v>
      </c>
      <c r="B7" s="4">
        <f>'EIA Costs'!$D$3*INDEX('Cost Improvement and Off Wnd'!$B$91:$AI$99,MATCH("coal",'Cost Improvement and Off Wnd'!$A$91:$A$99,0),MATCH('CCaMC-BCCpUC'!$A7,'Cost Improvement and Off Wnd'!$B$90:$AI$90,0))*1000*About!$A$60</f>
        <v>4917344.8575080652</v>
      </c>
      <c r="C7" s="4">
        <f>'EIA Costs'!$D$5*INDEX('Cost Improvement and Off Wnd'!$B$91:$AI$99,MATCH("natural gas nonpeaker",'Cost Improvement and Off Wnd'!$A$91:$A$99,0),MATCH('CCaMC-BCCpUC'!$A7,'Cost Improvement and Off Wnd'!$B$90:$AI$90,0))*1000*About!$A$68</f>
        <v>999809.6634349745</v>
      </c>
      <c r="D7" s="4">
        <f>'EIA Costs'!$D$8*INDEX('Cost Improvement and Off Wnd'!$B$91:$AI$99,MATCH("nuclear",'Cost Improvement and Off Wnd'!$A$91:$A$99,0),MATCH('CCaMC-BCCpUC'!$A7,'Cost Improvement and Off Wnd'!$B$90:$AI$90,0))*1000*About!$A$68</f>
        <v>5417214.3559375955</v>
      </c>
      <c r="E7" s="4">
        <f>'EIA Costs'!$D$11*INDEX('Cost Improvement and Off Wnd'!$B$91:$AI$99,MATCH("hydro",'Cost Improvement and Off Wnd'!$A$91:$A$99,0),MATCH('CCaMC-BCCpUC'!$A7,'Cost Improvement and Off Wnd'!$B$90:$AI$90,0))*1000*About!$A$68</f>
        <v>2550726.694896732</v>
      </c>
      <c r="F7" s="4">
        <v>0</v>
      </c>
      <c r="G7" s="4">
        <v>0</v>
      </c>
      <c r="H7" s="4">
        <f>'EIA Costs'!$D$14*INDEX('Cost Improvement and Off Wnd'!$B$91:$AI$99,MATCH("solar thermal",'Cost Improvement and Off Wnd'!$A$91:$A$99,0),MATCH('CCaMC-BCCpUC'!$A7,'Cost Improvement and Off Wnd'!$B$90:$AI$90,0))*1000*About!$A$68</f>
        <v>3121490.6936751427</v>
      </c>
      <c r="I7" s="4">
        <f>'EIA Costs'!$D$9*INDEX('Cost Improvement and Off Wnd'!$B$91:$AI$99,MATCH("biomass",'Cost Improvement and Off Wnd'!$A$91:$A$99,0),MATCH('CCaMC-BCCpUC'!$A7,'Cost Improvement and Off Wnd'!$B$90:$AI$90,0))*1000*About!$A$68</f>
        <v>3431887.6471832572</v>
      </c>
      <c r="J7" s="4">
        <f>'EIA Costs'!$D$10*INDEX('Cost Improvement and Off Wnd'!$B$91:$AI$99,MATCH("geothermal",'Cost Improvement and Off Wnd'!$A$91:$A$99,0),MATCH('CCaMC-BCCpUC'!$A7,'Cost Improvement and Off Wnd'!$B$90:$AI$90,0))*1000*About!$A$68</f>
        <v>2474682.6368012195</v>
      </c>
      <c r="K7" s="4">
        <f>'EIA Costs'!$D$7*INDEX('Cost Improvement and Off Wnd'!$B$91:$AI$99,MATCH("natural gas peaker",'Cost Improvement and Off Wnd'!$A$91:$A$99,0),MATCH('CCaMC-BCCpUC'!$A7,'Cost Improvement and Off Wnd'!$B$90:$AI$90,0))*1000*About!$A$68</f>
        <v>613141.29940793733</v>
      </c>
      <c r="L7" s="4">
        <f>'EIA Costs'!$D$7*INDEX('Cost Improvement and Off Wnd'!$B$91:$AI$99,MATCH("natural gas peaker",'Cost Improvement and Off Wnd'!$A$91:$A$99,0),MATCH('CCaMC-BCCpUC'!$A7,'Cost Improvement and Off Wnd'!$B$90:$AI$90,0))*1000*About!$A$68</f>
        <v>613141.29940793733</v>
      </c>
      <c r="M7" s="4">
        <f>B7*'Coal Cost Multipliers'!$B$33</f>
        <v>5698918.862440397</v>
      </c>
      <c r="N7" s="4">
        <v>0</v>
      </c>
    </row>
    <row r="8" spans="1:14" x14ac:dyDescent="0.45">
      <c r="A8" s="1">
        <v>2024</v>
      </c>
      <c r="B8" s="4">
        <f>'EIA Costs'!$D$3*INDEX('Cost Improvement and Off Wnd'!$B$91:$AI$99,MATCH("coal",'Cost Improvement and Off Wnd'!$A$91:$A$99,0),MATCH('CCaMC-BCCpUC'!$A8,'Cost Improvement and Off Wnd'!$B$90:$AI$90,0))*1000*About!$A$60</f>
        <v>4900596.0584949404</v>
      </c>
      <c r="C8" s="4">
        <f>'EIA Costs'!$D$5*INDEX('Cost Improvement and Off Wnd'!$B$91:$AI$99,MATCH("natural gas nonpeaker",'Cost Improvement and Off Wnd'!$A$91:$A$99,0),MATCH('CCaMC-BCCpUC'!$A8,'Cost Improvement and Off Wnd'!$B$90:$AI$90,0))*1000*About!$A$68</f>
        <v>996716.98103190132</v>
      </c>
      <c r="D8" s="4">
        <f>'EIA Costs'!$D$8*INDEX('Cost Improvement and Off Wnd'!$B$91:$AI$99,MATCH("nuclear",'Cost Improvement and Off Wnd'!$A$91:$A$99,0),MATCH('CCaMC-BCCpUC'!$A8,'Cost Improvement and Off Wnd'!$B$90:$AI$90,0))*1000*About!$A$68</f>
        <v>5395012.3042062772</v>
      </c>
      <c r="E8" s="4">
        <f>'EIA Costs'!$D$11*INDEX('Cost Improvement and Off Wnd'!$B$91:$AI$99,MATCH("hydro",'Cost Improvement and Off Wnd'!$A$91:$A$99,0),MATCH('CCaMC-BCCpUC'!$A8,'Cost Improvement and Off Wnd'!$B$90:$AI$90,0))*1000*About!$A$68</f>
        <v>2536610.6181489914</v>
      </c>
      <c r="F8" s="4">
        <v>0</v>
      </c>
      <c r="G8" s="4">
        <v>0</v>
      </c>
      <c r="H8" s="4">
        <f>'EIA Costs'!$D$14*INDEX('Cost Improvement and Off Wnd'!$B$91:$AI$99,MATCH("solar thermal",'Cost Improvement and Off Wnd'!$A$91:$A$99,0),MATCH('CCaMC-BCCpUC'!$A8,'Cost Improvement and Off Wnd'!$B$90:$AI$90,0))*1000*About!$A$68</f>
        <v>3051256.1571840253</v>
      </c>
      <c r="I8" s="4">
        <f>'EIA Costs'!$D$9*INDEX('Cost Improvement and Off Wnd'!$B$91:$AI$99,MATCH("biomass",'Cost Improvement and Off Wnd'!$A$91:$A$99,0),MATCH('CCaMC-BCCpUC'!$A8,'Cost Improvement and Off Wnd'!$B$90:$AI$90,0))*1000*About!$A$68</f>
        <v>3425696.7149166367</v>
      </c>
      <c r="J8" s="4">
        <f>'EIA Costs'!$D$10*INDEX('Cost Improvement and Off Wnd'!$B$91:$AI$99,MATCH("geothermal",'Cost Improvement and Off Wnd'!$A$91:$A$99,0),MATCH('CCaMC-BCCpUC'!$A8,'Cost Improvement and Off Wnd'!$B$90:$AI$90,0))*1000*About!$A$68</f>
        <v>2468740.9546040464</v>
      </c>
      <c r="K8" s="4">
        <f>'EIA Costs'!$D$7*INDEX('Cost Improvement and Off Wnd'!$B$91:$AI$99,MATCH("natural gas peaker",'Cost Improvement and Off Wnd'!$A$91:$A$99,0),MATCH('CCaMC-BCCpUC'!$A8,'Cost Improvement and Off Wnd'!$B$90:$AI$90,0))*1000*About!$A$68</f>
        <v>611044.8590185967</v>
      </c>
      <c r="L8" s="4">
        <f>'EIA Costs'!$D$7*INDEX('Cost Improvement and Off Wnd'!$B$91:$AI$99,MATCH("natural gas peaker",'Cost Improvement and Off Wnd'!$A$91:$A$99,0),MATCH('CCaMC-BCCpUC'!$A8,'Cost Improvement and Off Wnd'!$B$90:$AI$90,0))*1000*About!$A$68</f>
        <v>611044.8590185967</v>
      </c>
      <c r="M8" s="4">
        <f>B8*'Coal Cost Multipliers'!$B$33</f>
        <v>5679507.9711189587</v>
      </c>
      <c r="N8" s="4">
        <v>0</v>
      </c>
    </row>
    <row r="9" spans="1:14" x14ac:dyDescent="0.45">
      <c r="A9" s="1">
        <v>2025</v>
      </c>
      <c r="B9" s="4">
        <f>'EIA Costs'!$D$3*INDEX('Cost Improvement and Off Wnd'!$B$91:$AI$99,MATCH("coal",'Cost Improvement and Off Wnd'!$A$91:$A$99,0),MATCH('CCaMC-BCCpUC'!$A9,'Cost Improvement and Off Wnd'!$B$90:$AI$90,0))*1000*About!$A$60</f>
        <v>4875246.6554286135</v>
      </c>
      <c r="C9" s="4">
        <f>'EIA Costs'!$D$5*INDEX('Cost Improvement and Off Wnd'!$B$91:$AI$99,MATCH("natural gas nonpeaker",'Cost Improvement and Off Wnd'!$A$91:$A$99,0),MATCH('CCaMC-BCCpUC'!$A9,'Cost Improvement and Off Wnd'!$B$90:$AI$90,0))*1000*About!$A$68</f>
        <v>991081.89510507986</v>
      </c>
      <c r="D9" s="4">
        <f>'EIA Costs'!$D$8*INDEX('Cost Improvement and Off Wnd'!$B$91:$AI$99,MATCH("nuclear",'Cost Improvement and Off Wnd'!$A$91:$A$99,0),MATCH('CCaMC-BCCpUC'!$A9,'Cost Improvement and Off Wnd'!$B$90:$AI$90,0))*1000*About!$A$68</f>
        <v>5363339.7189411772</v>
      </c>
      <c r="E9" s="4">
        <f>'EIA Costs'!$D$11*INDEX('Cost Improvement and Off Wnd'!$B$91:$AI$99,MATCH("hydro",'Cost Improvement and Off Wnd'!$A$91:$A$99,0),MATCH('CCaMC-BCCpUC'!$A9,'Cost Improvement and Off Wnd'!$B$90:$AI$90,0))*1000*About!$A$68</f>
        <v>2522494.5414012508</v>
      </c>
      <c r="F9" s="4">
        <v>0</v>
      </c>
      <c r="G9" s="4">
        <v>0</v>
      </c>
      <c r="H9" s="4">
        <f>'EIA Costs'!$D$14*INDEX('Cost Improvement and Off Wnd'!$B$91:$AI$99,MATCH("solar thermal",'Cost Improvement and Off Wnd'!$A$91:$A$99,0),MATCH('CCaMC-BCCpUC'!$A9,'Cost Improvement and Off Wnd'!$B$90:$AI$90,0))*1000*About!$A$68</f>
        <v>2981021.620692906</v>
      </c>
      <c r="I9" s="4">
        <f>'EIA Costs'!$D$9*INDEX('Cost Improvement and Off Wnd'!$B$91:$AI$99,MATCH("biomass",'Cost Improvement and Off Wnd'!$A$91:$A$99,0),MATCH('CCaMC-BCCpUC'!$A9,'Cost Improvement and Off Wnd'!$B$90:$AI$90,0))*1000*About!$A$68</f>
        <v>3413811.1465932606</v>
      </c>
      <c r="J9" s="4">
        <f>'EIA Costs'!$D$10*INDEX('Cost Improvement and Off Wnd'!$B$91:$AI$99,MATCH("geothermal",'Cost Improvement and Off Wnd'!$A$91:$A$99,0),MATCH('CCaMC-BCCpUC'!$A9,'Cost Improvement and Off Wnd'!$B$90:$AI$90,0))*1000*About!$A$68</f>
        <v>2462799.2724068728</v>
      </c>
      <c r="K9" s="4">
        <f>'EIA Costs'!$D$7*INDEX('Cost Improvement and Off Wnd'!$B$91:$AI$99,MATCH("natural gas peaker",'Cost Improvement and Off Wnd'!$A$91:$A$99,0),MATCH('CCaMC-BCCpUC'!$A9,'Cost Improvement and Off Wnd'!$B$90:$AI$90,0))*1000*About!$A$68</f>
        <v>607292.87615557888</v>
      </c>
      <c r="L9" s="4">
        <f>'EIA Costs'!$D$7*INDEX('Cost Improvement and Off Wnd'!$B$91:$AI$99,MATCH("natural gas peaker",'Cost Improvement and Off Wnd'!$A$91:$A$99,0),MATCH('CCaMC-BCCpUC'!$A9,'Cost Improvement and Off Wnd'!$B$90:$AI$90,0))*1000*About!$A$68</f>
        <v>607292.87615557888</v>
      </c>
      <c r="M9" s="4">
        <f>B9*'Coal Cost Multipliers'!$B$33</f>
        <v>5650129.4761236934</v>
      </c>
      <c r="N9" s="4">
        <v>0</v>
      </c>
    </row>
    <row r="10" spans="1:14" x14ac:dyDescent="0.45">
      <c r="A10" s="1">
        <v>2026</v>
      </c>
      <c r="B10" s="4">
        <f>'EIA Costs'!$D$3*INDEX('Cost Improvement and Off Wnd'!$B$91:$AI$99,MATCH("coal",'Cost Improvement and Off Wnd'!$A$91:$A$99,0),MATCH('CCaMC-BCCpUC'!$A10,'Cost Improvement and Off Wnd'!$B$90:$AI$90,0))*1000*About!$A$60</f>
        <v>4853478.1346511887</v>
      </c>
      <c r="C10" s="4">
        <f>'EIA Costs'!$D$5*INDEX('Cost Improvement and Off Wnd'!$B$91:$AI$99,MATCH("natural gas nonpeaker",'Cost Improvement and Off Wnd'!$A$91:$A$99,0),MATCH('CCaMC-BCCpUC'!$A10,'Cost Improvement and Off Wnd'!$B$90:$AI$90,0))*1000*About!$A$68</f>
        <v>984408.57012573781</v>
      </c>
      <c r="D10" s="4">
        <f>'EIA Costs'!$D$8*INDEX('Cost Improvement and Off Wnd'!$B$91:$AI$99,MATCH("nuclear",'Cost Improvement and Off Wnd'!$A$91:$A$99,0),MATCH('CCaMC-BCCpUC'!$A10,'Cost Improvement and Off Wnd'!$B$90:$AI$90,0))*1000*About!$A$68</f>
        <v>5335609.5135366172</v>
      </c>
      <c r="E10" s="4">
        <f>'EIA Costs'!$D$11*INDEX('Cost Improvement and Off Wnd'!$B$91:$AI$99,MATCH("hydro",'Cost Improvement and Off Wnd'!$A$91:$A$99,0),MATCH('CCaMC-BCCpUC'!$A10,'Cost Improvement and Off Wnd'!$B$90:$AI$90,0))*1000*About!$A$68</f>
        <v>2508384.8912331946</v>
      </c>
      <c r="F10" s="4">
        <v>0</v>
      </c>
      <c r="G10" s="4">
        <v>0</v>
      </c>
      <c r="H10" s="4">
        <f>'EIA Costs'!$D$14*INDEX('Cost Improvement and Off Wnd'!$B$91:$AI$99,MATCH("solar thermal",'Cost Improvement and Off Wnd'!$A$91:$A$99,0),MATCH('CCaMC-BCCpUC'!$A10,'Cost Improvement and Off Wnd'!$B$90:$AI$90,0))*1000*About!$A$68</f>
        <v>2910787.0842017881</v>
      </c>
      <c r="I10" s="4">
        <f>'EIA Costs'!$D$9*INDEX('Cost Improvement and Off Wnd'!$B$91:$AI$99,MATCH("biomass",'Cost Improvement and Off Wnd'!$A$91:$A$99,0),MATCH('CCaMC-BCCpUC'!$A10,'Cost Improvement and Off Wnd'!$B$90:$AI$90,0))*1000*About!$A$68</f>
        <v>3404297.9118634081</v>
      </c>
      <c r="J10" s="4">
        <f>'EIA Costs'!$D$10*INDEX('Cost Improvement and Off Wnd'!$B$91:$AI$99,MATCH("geothermal",'Cost Improvement and Off Wnd'!$A$91:$A$99,0),MATCH('CCaMC-BCCpUC'!$A10,'Cost Improvement and Off Wnd'!$B$90:$AI$90,0))*1000*About!$A$68</f>
        <v>2456857.5902096992</v>
      </c>
      <c r="K10" s="4">
        <f>'EIA Costs'!$D$7*INDEX('Cost Improvement and Off Wnd'!$B$91:$AI$99,MATCH("natural gas peaker",'Cost Improvement and Off Wnd'!$A$91:$A$99,0),MATCH('CCaMC-BCCpUC'!$A10,'Cost Improvement and Off Wnd'!$B$90:$AI$90,0))*1000*About!$A$68</f>
        <v>602689.23900771094</v>
      </c>
      <c r="L10" s="4">
        <f>'EIA Costs'!$D$7*INDEX('Cost Improvement and Off Wnd'!$B$91:$AI$99,MATCH("natural gas peaker",'Cost Improvement and Off Wnd'!$A$91:$A$99,0),MATCH('CCaMC-BCCpUC'!$A10,'Cost Improvement and Off Wnd'!$B$90:$AI$90,0))*1000*About!$A$68</f>
        <v>602689.23900771094</v>
      </c>
      <c r="M10" s="4">
        <f>B10*'Coal Cost Multipliers'!$B$33</f>
        <v>5624901.0170140024</v>
      </c>
      <c r="N10" s="4">
        <v>0</v>
      </c>
    </row>
    <row r="11" spans="1:14" x14ac:dyDescent="0.45">
      <c r="A11" s="1">
        <v>2027</v>
      </c>
      <c r="B11" s="4">
        <f>'EIA Costs'!$D$3*INDEX('Cost Improvement and Off Wnd'!$B$91:$AI$99,MATCH("coal",'Cost Improvement and Off Wnd'!$A$91:$A$99,0),MATCH('CCaMC-BCCpUC'!$A11,'Cost Improvement and Off Wnd'!$B$90:$AI$90,0))*1000*About!$A$60</f>
        <v>4824667.8197782803</v>
      </c>
      <c r="C11" s="4">
        <f>'EIA Costs'!$D$5*INDEX('Cost Improvement and Off Wnd'!$B$91:$AI$99,MATCH("natural gas nonpeaker",'Cost Improvement and Off Wnd'!$A$91:$A$99,0),MATCH('CCaMC-BCCpUC'!$A11,'Cost Improvement and Off Wnd'!$B$90:$AI$90,0))*1000*About!$A$68</f>
        <v>976722.47975618928</v>
      </c>
      <c r="D11" s="4">
        <f>'EIA Costs'!$D$8*INDEX('Cost Improvement and Off Wnd'!$B$91:$AI$99,MATCH("nuclear",'Cost Improvement and Off Wnd'!$A$91:$A$99,0),MATCH('CCaMC-BCCpUC'!$A11,'Cost Improvement and Off Wnd'!$B$90:$AI$90,0))*1000*About!$A$68</f>
        <v>5300142.2467579497</v>
      </c>
      <c r="E11" s="4">
        <f>'EIA Costs'!$D$11*INDEX('Cost Improvement and Off Wnd'!$B$91:$AI$99,MATCH("hydro",'Cost Improvement and Off Wnd'!$A$91:$A$99,0),MATCH('CCaMC-BCCpUC'!$A11,'Cost Improvement and Off Wnd'!$B$90:$AI$90,0))*1000*About!$A$68</f>
        <v>2494275.241065138</v>
      </c>
      <c r="F11" s="4">
        <v>0</v>
      </c>
      <c r="G11" s="4">
        <v>0</v>
      </c>
      <c r="H11" s="4">
        <f>'EIA Costs'!$D$14*INDEX('Cost Improvement and Off Wnd'!$B$91:$AI$99,MATCH("solar thermal",'Cost Improvement and Off Wnd'!$A$91:$A$99,0),MATCH('CCaMC-BCCpUC'!$A11,'Cost Improvement and Off Wnd'!$B$90:$AI$90,0))*1000*About!$A$68</f>
        <v>2840552.5477106692</v>
      </c>
      <c r="I11" s="4">
        <f>'EIA Costs'!$D$9*INDEX('Cost Improvement and Off Wnd'!$B$91:$AI$99,MATCH("biomass",'Cost Improvement and Off Wnd'!$A$91:$A$99,0),MATCH('CCaMC-BCCpUC'!$A11,'Cost Improvement and Off Wnd'!$B$90:$AI$90,0))*1000*About!$A$68</f>
        <v>3390099.7558173523</v>
      </c>
      <c r="J11" s="4">
        <f>'EIA Costs'!$D$10*INDEX('Cost Improvement and Off Wnd'!$B$91:$AI$99,MATCH("geothermal",'Cost Improvement and Off Wnd'!$A$91:$A$99,0),MATCH('CCaMC-BCCpUC'!$A11,'Cost Improvement and Off Wnd'!$B$90:$AI$90,0))*1000*About!$A$68</f>
        <v>2450915.908012527</v>
      </c>
      <c r="K11" s="4">
        <f>'EIA Costs'!$D$7*INDEX('Cost Improvement and Off Wnd'!$B$91:$AI$99,MATCH("natural gas peaker",'Cost Improvement and Off Wnd'!$A$91:$A$99,0),MATCH('CCaMC-BCCpUC'!$A11,'Cost Improvement and Off Wnd'!$B$90:$AI$90,0))*1000*About!$A$68</f>
        <v>597516.94399372744</v>
      </c>
      <c r="L11" s="4">
        <f>'EIA Costs'!$D$7*INDEX('Cost Improvement and Off Wnd'!$B$91:$AI$99,MATCH("natural gas peaker",'Cost Improvement and Off Wnd'!$A$91:$A$99,0),MATCH('CCaMC-BCCpUC'!$A11,'Cost Improvement and Off Wnd'!$B$90:$AI$90,0))*1000*About!$A$68</f>
        <v>597516.94399372744</v>
      </c>
      <c r="M11" s="4">
        <f>B11*'Coal Cost Multipliers'!$B$33</f>
        <v>5591511.5249975184</v>
      </c>
      <c r="N11" s="4">
        <v>0</v>
      </c>
    </row>
    <row r="12" spans="1:14" x14ac:dyDescent="0.45">
      <c r="A12" s="1">
        <v>2028</v>
      </c>
      <c r="B12" s="4">
        <f>'EIA Costs'!$D$3*INDEX('Cost Improvement and Off Wnd'!$B$91:$AI$99,MATCH("coal",'Cost Improvement and Off Wnd'!$A$91:$A$99,0),MATCH('CCaMC-BCCpUC'!$A12,'Cost Improvement and Off Wnd'!$B$90:$AI$90,0))*1000*About!$A$60</f>
        <v>4806336.8878535135</v>
      </c>
      <c r="C12" s="4">
        <f>'EIA Costs'!$D$5*INDEX('Cost Improvement and Off Wnd'!$B$91:$AI$99,MATCH("natural gas nonpeaker",'Cost Improvement and Off Wnd'!$A$91:$A$99,0),MATCH('CCaMC-BCCpUC'!$A12,'Cost Improvement and Off Wnd'!$B$90:$AI$90,0))*1000*About!$A$68</f>
        <v>973042.74626848125</v>
      </c>
      <c r="D12" s="4">
        <f>'EIA Costs'!$D$8*INDEX('Cost Improvement and Off Wnd'!$B$91:$AI$99,MATCH("nuclear",'Cost Improvement and Off Wnd'!$A$91:$A$99,0),MATCH('CCaMC-BCCpUC'!$A12,'Cost Improvement and Off Wnd'!$B$90:$AI$90,0))*1000*About!$A$68</f>
        <v>5276189.4083528724</v>
      </c>
      <c r="E12" s="4">
        <f>'EIA Costs'!$D$11*INDEX('Cost Improvement and Off Wnd'!$B$91:$AI$99,MATCH("hydro",'Cost Improvement and Off Wnd'!$A$91:$A$99,0),MATCH('CCaMC-BCCpUC'!$A12,'Cost Improvement and Off Wnd'!$B$90:$AI$90,0))*1000*About!$A$68</f>
        <v>2480171.9849814186</v>
      </c>
      <c r="F12" s="4">
        <v>0</v>
      </c>
      <c r="G12" s="4">
        <v>0</v>
      </c>
      <c r="H12" s="4">
        <f>'EIA Costs'!$D$14*INDEX('Cost Improvement and Off Wnd'!$B$91:$AI$99,MATCH("solar thermal",'Cost Improvement and Off Wnd'!$A$91:$A$99,0),MATCH('CCaMC-BCCpUC'!$A12,'Cost Improvement and Off Wnd'!$B$90:$AI$90,0))*1000*About!$A$68</f>
        <v>2770318.0112195513</v>
      </c>
      <c r="I12" s="4">
        <f>'EIA Costs'!$D$9*INDEX('Cost Improvement and Off Wnd'!$B$91:$AI$99,MATCH("biomass",'Cost Improvement and Off Wnd'!$A$91:$A$99,0),MATCH('CCaMC-BCCpUC'!$A12,'Cost Improvement and Off Wnd'!$B$90:$AI$90,0))*1000*About!$A$68</f>
        <v>3382871.2821484385</v>
      </c>
      <c r="J12" s="4">
        <f>'EIA Costs'!$D$10*INDEX('Cost Improvement and Off Wnd'!$B$91:$AI$99,MATCH("geothermal",'Cost Improvement and Off Wnd'!$A$91:$A$99,0),MATCH('CCaMC-BCCpUC'!$A12,'Cost Improvement and Off Wnd'!$B$90:$AI$90,0))*1000*About!$A$68</f>
        <v>2444974.2258153534</v>
      </c>
      <c r="K12" s="4">
        <f>'EIA Costs'!$D$7*INDEX('Cost Improvement and Off Wnd'!$B$91:$AI$99,MATCH("natural gas peaker",'Cost Improvement and Off Wnd'!$A$91:$A$99,0),MATCH('CCaMC-BCCpUC'!$A12,'Cost Improvement and Off Wnd'!$B$90:$AI$90,0))*1000*About!$A$68</f>
        <v>595027.63789043634</v>
      </c>
      <c r="L12" s="4">
        <f>'EIA Costs'!$D$7*INDEX('Cost Improvement and Off Wnd'!$B$91:$AI$99,MATCH("natural gas peaker",'Cost Improvement and Off Wnd'!$A$91:$A$99,0),MATCH('CCaMC-BCCpUC'!$A12,'Cost Improvement and Off Wnd'!$B$90:$AI$90,0))*1000*About!$A$68</f>
        <v>595027.63789043634</v>
      </c>
      <c r="M12" s="4">
        <f>B12*'Coal Cost Multipliers'!$B$33</f>
        <v>5570267.0329516409</v>
      </c>
      <c r="N12" s="4">
        <v>0</v>
      </c>
    </row>
    <row r="13" spans="1:14" x14ac:dyDescent="0.45">
      <c r="A13" s="1">
        <v>2029</v>
      </c>
      <c r="B13" s="4">
        <f>'EIA Costs'!$D$3*INDEX('Cost Improvement and Off Wnd'!$B$91:$AI$99,MATCH("coal",'Cost Improvement and Off Wnd'!$A$91:$A$99,0),MATCH('CCaMC-BCCpUC'!$A13,'Cost Improvement and Off Wnd'!$B$90:$AI$90,0))*1000*About!$A$60</f>
        <v>4789618.134075081</v>
      </c>
      <c r="C13" s="4">
        <f>'EIA Costs'!$D$5*INDEX('Cost Improvement and Off Wnd'!$B$91:$AI$99,MATCH("natural gas nonpeaker",'Cost Improvement and Off Wnd'!$A$91:$A$99,0),MATCH('CCaMC-BCCpUC'!$A13,'Cost Improvement and Off Wnd'!$B$90:$AI$90,0))*1000*About!$A$68</f>
        <v>969082.72980326193</v>
      </c>
      <c r="D13" s="4">
        <f>'EIA Costs'!$D$8*INDEX('Cost Improvement and Off Wnd'!$B$91:$AI$99,MATCH("nuclear",'Cost Improvement and Off Wnd'!$A$91:$A$99,0),MATCH('CCaMC-BCCpUC'!$A13,'Cost Improvement and Off Wnd'!$B$90:$AI$90,0))*1000*About!$A$68</f>
        <v>5254000.0725066848</v>
      </c>
      <c r="E13" s="4">
        <f>'EIA Costs'!$D$11*INDEX('Cost Improvement and Off Wnd'!$B$91:$AI$99,MATCH("hydro",'Cost Improvement and Off Wnd'!$A$91:$A$99,0),MATCH('CCaMC-BCCpUC'!$A13,'Cost Improvement and Off Wnd'!$B$90:$AI$90,0))*1000*About!$A$68</f>
        <v>2466068.7288976992</v>
      </c>
      <c r="F13" s="4">
        <v>0</v>
      </c>
      <c r="G13" s="4">
        <v>0</v>
      </c>
      <c r="H13" s="4">
        <f>'EIA Costs'!$D$14*INDEX('Cost Improvement and Off Wnd'!$B$91:$AI$99,MATCH("solar thermal",'Cost Improvement and Off Wnd'!$A$91:$A$99,0),MATCH('CCaMC-BCCpUC'!$A13,'Cost Improvement and Off Wnd'!$B$90:$AI$90,0))*1000*About!$A$68</f>
        <v>2700083.4747284334</v>
      </c>
      <c r="I13" s="4">
        <f>'EIA Costs'!$D$9*INDEX('Cost Improvement and Off Wnd'!$B$91:$AI$99,MATCH("biomass",'Cost Improvement and Off Wnd'!$A$91:$A$99,0),MATCH('CCaMC-BCCpUC'!$A13,'Cost Improvement and Off Wnd'!$B$90:$AI$90,0))*1000*About!$A$68</f>
        <v>3376727.9209146695</v>
      </c>
      <c r="J13" s="4">
        <f>'EIA Costs'!$D$10*INDEX('Cost Improvement and Off Wnd'!$B$91:$AI$99,MATCH("geothermal",'Cost Improvement and Off Wnd'!$A$91:$A$99,0),MATCH('CCaMC-BCCpUC'!$A13,'Cost Improvement and Off Wnd'!$B$90:$AI$90,0))*1000*About!$A$68</f>
        <v>2439032.5436181789</v>
      </c>
      <c r="K13" s="4">
        <f>'EIA Costs'!$D$7*INDEX('Cost Improvement and Off Wnd'!$B$91:$AI$99,MATCH("natural gas peaker",'Cost Improvement and Off Wnd'!$A$91:$A$99,0),MATCH('CCaMC-BCCpUC'!$A13,'Cost Improvement and Off Wnd'!$B$90:$AI$90,0))*1000*About!$A$68</f>
        <v>592291.7627673489</v>
      </c>
      <c r="L13" s="4">
        <f>'EIA Costs'!$D$7*INDEX('Cost Improvement and Off Wnd'!$B$91:$AI$99,MATCH("natural gas peaker",'Cost Improvement and Off Wnd'!$A$91:$A$99,0),MATCH('CCaMC-BCCpUC'!$A13,'Cost Improvement and Off Wnd'!$B$90:$AI$90,0))*1000*About!$A$68</f>
        <v>592291.7627673489</v>
      </c>
      <c r="M13" s="4">
        <f>B13*'Coal Cost Multipliers'!$B$33</f>
        <v>5550890.9623230118</v>
      </c>
      <c r="N13" s="4">
        <v>0</v>
      </c>
    </row>
    <row r="14" spans="1:14" x14ac:dyDescent="0.45">
      <c r="A14" s="1">
        <v>2030</v>
      </c>
      <c r="B14" s="4">
        <f>'EIA Costs'!$D$3*INDEX('Cost Improvement and Off Wnd'!$B$91:$AI$99,MATCH("coal",'Cost Improvement and Off Wnd'!$A$91:$A$99,0),MATCH('CCaMC-BCCpUC'!$A14,'Cost Improvement and Off Wnd'!$B$90:$AI$90,0))*1000*About!$A$60</f>
        <v>4767857.2685964173</v>
      </c>
      <c r="C14" s="4">
        <f>'EIA Costs'!$D$5*INDEX('Cost Improvement and Off Wnd'!$B$91:$AI$99,MATCH("natural gas nonpeaker",'Cost Improvement and Off Wnd'!$A$91:$A$99,0),MATCH('CCaMC-BCCpUC'!$A14,'Cost Improvement and Off Wnd'!$B$90:$AI$90,0))*1000*About!$A$68</f>
        <v>965527.8928255192</v>
      </c>
      <c r="D14" s="4">
        <f>'EIA Costs'!$D$8*INDEX('Cost Improvement and Off Wnd'!$B$91:$AI$99,MATCH("nuclear",'Cost Improvement and Off Wnd'!$A$91:$A$99,0),MATCH('CCaMC-BCCpUC'!$A14,'Cost Improvement and Off Wnd'!$B$90:$AI$90,0))*1000*About!$A$68</f>
        <v>5226274.2499374822</v>
      </c>
      <c r="E14" s="4">
        <f>'EIA Costs'!$D$11*INDEX('Cost Improvement and Off Wnd'!$B$91:$AI$99,MATCH("hydro",'Cost Improvement and Off Wnd'!$A$91:$A$99,0),MATCH('CCaMC-BCCpUC'!$A14,'Cost Improvement and Off Wnd'!$B$90:$AI$90,0))*1000*About!$A$68</f>
        <v>2451971.834402971</v>
      </c>
      <c r="F14" s="4">
        <v>0</v>
      </c>
      <c r="G14" s="4">
        <v>0</v>
      </c>
      <c r="H14" s="4">
        <f>'EIA Costs'!$D$14*INDEX('Cost Improvement and Off Wnd'!$B$91:$AI$99,MATCH("solar thermal",'Cost Improvement and Off Wnd'!$A$91:$A$99,0),MATCH('CCaMC-BCCpUC'!$A14,'Cost Improvement and Off Wnd'!$B$90:$AI$90,0))*1000*About!$A$68</f>
        <v>2629848.938237315</v>
      </c>
      <c r="I14" s="4">
        <f>'EIA Costs'!$D$9*INDEX('Cost Improvement and Off Wnd'!$B$91:$AI$99,MATCH("biomass",'Cost Improvement and Off Wnd'!$A$91:$A$99,0),MATCH('CCaMC-BCCpUC'!$A14,'Cost Improvement and Off Wnd'!$B$90:$AI$90,0))*1000*About!$A$68</f>
        <v>3367223.9712060634</v>
      </c>
      <c r="J14" s="4">
        <f>'EIA Costs'!$D$10*INDEX('Cost Improvement and Off Wnd'!$B$91:$AI$99,MATCH("geothermal",'Cost Improvement and Off Wnd'!$A$91:$A$99,0),MATCH('CCaMC-BCCpUC'!$A14,'Cost Improvement and Off Wnd'!$B$90:$AI$90,0))*1000*About!$A$68</f>
        <v>2433090.8614210058</v>
      </c>
      <c r="K14" s="4">
        <f>'EIA Costs'!$D$7*INDEX('Cost Improvement and Off Wnd'!$B$91:$AI$99,MATCH("natural gas peaker",'Cost Improvement and Off Wnd'!$A$91:$A$99,0),MATCH('CCaMC-BCCpUC'!$A14,'Cost Improvement and Off Wnd'!$B$90:$AI$90,0))*1000*About!$A$68</f>
        <v>589979.33201529598</v>
      </c>
      <c r="L14" s="4">
        <f>'EIA Costs'!$D$7*INDEX('Cost Improvement and Off Wnd'!$B$91:$AI$99,MATCH("natural gas peaker",'Cost Improvement and Off Wnd'!$A$91:$A$99,0),MATCH('CCaMC-BCCpUC'!$A14,'Cost Improvement and Off Wnd'!$B$90:$AI$90,0))*1000*About!$A$68</f>
        <v>589979.33201529598</v>
      </c>
      <c r="M14" s="4">
        <f>B14*'Coal Cost Multipliers'!$B$33</f>
        <v>5525671.3752627233</v>
      </c>
      <c r="N14" s="4">
        <v>0</v>
      </c>
    </row>
    <row r="15" spans="1:14" x14ac:dyDescent="0.45">
      <c r="A15" s="1">
        <v>2031</v>
      </c>
      <c r="B15" s="4">
        <f>'EIA Costs'!$D$3*INDEX('Cost Improvement and Off Wnd'!$B$91:$AI$99,MATCH("coal",'Cost Improvement and Off Wnd'!$A$91:$A$99,0),MATCH('CCaMC-BCCpUC'!$A15,'Cost Improvement and Off Wnd'!$B$90:$AI$90,0))*1000*About!$A$60</f>
        <v>4744752.8999212235</v>
      </c>
      <c r="C15" s="4">
        <f>'EIA Costs'!$D$5*INDEX('Cost Improvement and Off Wnd'!$B$91:$AI$99,MATCH("natural gas nonpeaker",'Cost Improvement and Off Wnd'!$A$91:$A$99,0),MATCH('CCaMC-BCCpUC'!$A15,'Cost Improvement and Off Wnd'!$B$90:$AI$90,0))*1000*About!$A$68</f>
        <v>961724.3866961085</v>
      </c>
      <c r="D15" s="4">
        <f>'EIA Costs'!$D$8*INDEX('Cost Improvement and Off Wnd'!$B$91:$AI$99,MATCH("nuclear",'Cost Improvement and Off Wnd'!$A$91:$A$99,0),MATCH('CCaMC-BCCpUC'!$A15,'Cost Improvement and Off Wnd'!$B$90:$AI$90,0))*1000*About!$A$68</f>
        <v>5197077.367033381</v>
      </c>
      <c r="E15" s="4">
        <f>'EIA Costs'!$D$11*INDEX('Cost Improvement and Off Wnd'!$B$91:$AI$99,MATCH("hydro",'Cost Improvement and Off Wnd'!$A$91:$A$99,0),MATCH('CCaMC-BCCpUC'!$A15,'Cost Improvement and Off Wnd'!$B$90:$AI$90,0))*1000*About!$A$68</f>
        <v>2437874.9399082409</v>
      </c>
      <c r="F15" s="4">
        <v>0</v>
      </c>
      <c r="G15" s="4">
        <v>0</v>
      </c>
      <c r="H15" s="4">
        <f>'EIA Costs'!$D$14*INDEX('Cost Improvement and Off Wnd'!$B$91:$AI$99,MATCH("solar thermal",'Cost Improvement and Off Wnd'!$A$91:$A$99,0),MATCH('CCaMC-BCCpUC'!$A15,'Cost Improvement and Off Wnd'!$B$90:$AI$90,0))*1000*About!$A$68</f>
        <v>2559614.4017461971</v>
      </c>
      <c r="I15" s="4">
        <f>'EIA Costs'!$D$9*INDEX('Cost Improvement and Off Wnd'!$B$91:$AI$99,MATCH("biomass",'Cost Improvement and Off Wnd'!$A$91:$A$99,0),MATCH('CCaMC-BCCpUC'!$A15,'Cost Improvement and Off Wnd'!$B$90:$AI$90,0))*1000*About!$A$68</f>
        <v>3356821.5512040756</v>
      </c>
      <c r="J15" s="4">
        <f>'EIA Costs'!$D$10*INDEX('Cost Improvement and Off Wnd'!$B$91:$AI$99,MATCH("geothermal",'Cost Improvement and Off Wnd'!$A$91:$A$99,0),MATCH('CCaMC-BCCpUC'!$A15,'Cost Improvement and Off Wnd'!$B$90:$AI$90,0))*1000*About!$A$68</f>
        <v>2427149.1792238327</v>
      </c>
      <c r="K15" s="4">
        <f>'EIA Costs'!$D$7*INDEX('Cost Improvement and Off Wnd'!$B$91:$AI$99,MATCH("natural gas peaker",'Cost Improvement and Off Wnd'!$A$91:$A$99,0),MATCH('CCaMC-BCCpUC'!$A15,'Cost Improvement and Off Wnd'!$B$90:$AI$90,0))*1000*About!$A$68</f>
        <v>587518.09533380205</v>
      </c>
      <c r="L15" s="4">
        <f>'EIA Costs'!$D$7*INDEX('Cost Improvement and Off Wnd'!$B$91:$AI$99,MATCH("natural gas peaker",'Cost Improvement and Off Wnd'!$A$91:$A$99,0),MATCH('CCaMC-BCCpUC'!$A15,'Cost Improvement and Off Wnd'!$B$90:$AI$90,0))*1000*About!$A$68</f>
        <v>587518.09533380205</v>
      </c>
      <c r="M15" s="4">
        <f>B15*'Coal Cost Multipliers'!$B$33</f>
        <v>5498894.7455441877</v>
      </c>
      <c r="N15" s="4">
        <v>0</v>
      </c>
    </row>
    <row r="16" spans="1:14" x14ac:dyDescent="0.45">
      <c r="A16" s="1">
        <v>2032</v>
      </c>
      <c r="B16" s="4">
        <f>'EIA Costs'!$D$3*INDEX('Cost Improvement and Off Wnd'!$B$91:$AI$99,MATCH("coal",'Cost Improvement and Off Wnd'!$A$91:$A$99,0),MATCH('CCaMC-BCCpUC'!$A16,'Cost Improvement and Off Wnd'!$B$90:$AI$90,0))*1000*About!$A$60</f>
        <v>4725877.4205871886</v>
      </c>
      <c r="C16" s="4">
        <f>'EIA Costs'!$D$5*INDEX('Cost Improvement and Off Wnd'!$B$91:$AI$99,MATCH("natural gas nonpeaker",'Cost Improvement and Off Wnd'!$A$91:$A$99,0),MATCH('CCaMC-BCCpUC'!$A16,'Cost Improvement and Off Wnd'!$B$90:$AI$90,0))*1000*About!$A$68</f>
        <v>958716.01682946715</v>
      </c>
      <c r="D16" s="4">
        <f>'EIA Costs'!$D$8*INDEX('Cost Improvement and Off Wnd'!$B$91:$AI$99,MATCH("nuclear",'Cost Improvement and Off Wnd'!$A$91:$A$99,0),MATCH('CCaMC-BCCpUC'!$A16,'Cost Improvement and Off Wnd'!$B$90:$AI$90,0))*1000*About!$A$68</f>
        <v>5172509.8929976951</v>
      </c>
      <c r="E16" s="4">
        <f>'EIA Costs'!$D$11*INDEX('Cost Improvement and Off Wnd'!$B$91:$AI$99,MATCH("hydro",'Cost Improvement and Off Wnd'!$A$91:$A$99,0),MATCH('CCaMC-BCCpUC'!$A16,'Cost Improvement and Off Wnd'!$B$90:$AI$90,0))*1000*About!$A$68</f>
        <v>2423784.3745071581</v>
      </c>
      <c r="F16" s="4">
        <v>0</v>
      </c>
      <c r="G16" s="4">
        <v>0</v>
      </c>
      <c r="H16" s="4">
        <f>'EIA Costs'!$D$14*INDEX('Cost Improvement and Off Wnd'!$B$91:$AI$99,MATCH("solar thermal",'Cost Improvement and Off Wnd'!$A$91:$A$99,0),MATCH('CCaMC-BCCpUC'!$A16,'Cost Improvement and Off Wnd'!$B$90:$AI$90,0))*1000*About!$A$68</f>
        <v>2544920.7497895164</v>
      </c>
      <c r="I16" s="4">
        <f>'EIA Costs'!$D$9*INDEX('Cost Improvement and Off Wnd'!$B$91:$AI$99,MATCH("biomass",'Cost Improvement and Off Wnd'!$A$91:$A$99,0),MATCH('CCaMC-BCCpUC'!$A16,'Cost Improvement and Off Wnd'!$B$90:$AI$90,0))*1000*About!$A$68</f>
        <v>3349253.3390373341</v>
      </c>
      <c r="J16" s="4">
        <f>'EIA Costs'!$D$10*INDEX('Cost Improvement and Off Wnd'!$B$91:$AI$99,MATCH("geothermal",'Cost Improvement and Off Wnd'!$A$91:$A$99,0),MATCH('CCaMC-BCCpUC'!$A16,'Cost Improvement and Off Wnd'!$B$90:$AI$90,0))*1000*About!$A$68</f>
        <v>2421207.49702666</v>
      </c>
      <c r="K16" s="4">
        <f>'EIA Costs'!$D$7*INDEX('Cost Improvement and Off Wnd'!$B$91:$AI$99,MATCH("natural gas peaker",'Cost Improvement and Off Wnd'!$A$91:$A$99,0),MATCH('CCaMC-BCCpUC'!$A16,'Cost Improvement and Off Wnd'!$B$90:$AI$90,0))*1000*About!$A$68</f>
        <v>585534.56695775338</v>
      </c>
      <c r="L16" s="4">
        <f>'EIA Costs'!$D$7*INDEX('Cost Improvement and Off Wnd'!$B$91:$AI$99,MATCH("natural gas peaker",'Cost Improvement and Off Wnd'!$A$91:$A$99,0),MATCH('CCaMC-BCCpUC'!$A16,'Cost Improvement and Off Wnd'!$B$90:$AI$90,0))*1000*About!$A$68</f>
        <v>585534.56695775338</v>
      </c>
      <c r="M16" s="4">
        <f>B16*'Coal Cost Multipliers'!$B$33</f>
        <v>5477019.1544820536</v>
      </c>
      <c r="N16" s="4">
        <v>0</v>
      </c>
    </row>
    <row r="17" spans="1:14" x14ac:dyDescent="0.45">
      <c r="A17" s="1">
        <v>2033</v>
      </c>
      <c r="B17" s="4">
        <f>'EIA Costs'!$D$3*INDEX('Cost Improvement and Off Wnd'!$B$91:$AI$99,MATCH("coal",'Cost Improvement and Off Wnd'!$A$91:$A$99,0),MATCH('CCaMC-BCCpUC'!$A17,'Cost Improvement and Off Wnd'!$B$90:$AI$90,0))*1000*About!$A$60</f>
        <v>4703538.3763022861</v>
      </c>
      <c r="C17" s="4">
        <f>'EIA Costs'!$D$5*INDEX('Cost Improvement and Off Wnd'!$B$91:$AI$99,MATCH("natural gas nonpeaker",'Cost Improvement and Off Wnd'!$A$91:$A$99,0),MATCH('CCaMC-BCCpUC'!$A17,'Cost Improvement and Off Wnd'!$B$90:$AI$90,0))*1000*About!$A$68</f>
        <v>954842.89534858346</v>
      </c>
      <c r="D17" s="4">
        <f>'EIA Costs'!$D$8*INDEX('Cost Improvement and Off Wnd'!$B$91:$AI$99,MATCH("nuclear",'Cost Improvement and Off Wnd'!$A$91:$A$99,0),MATCH('CCaMC-BCCpUC'!$A17,'Cost Improvement and Off Wnd'!$B$90:$AI$90,0))*1000*About!$A$68</f>
        <v>5144148.7505539833</v>
      </c>
      <c r="E17" s="4">
        <f>'EIA Costs'!$D$11*INDEX('Cost Improvement and Off Wnd'!$B$91:$AI$99,MATCH("hydro",'Cost Improvement and Off Wnd'!$A$91:$A$99,0),MATCH('CCaMC-BCCpUC'!$A17,'Cost Improvement and Off Wnd'!$B$90:$AI$90,0))*1000*About!$A$68</f>
        <v>2409693.8091060733</v>
      </c>
      <c r="F17" s="4">
        <v>0</v>
      </c>
      <c r="G17" s="4">
        <v>0</v>
      </c>
      <c r="H17" s="4">
        <f>'EIA Costs'!$D$14*INDEX('Cost Improvement and Off Wnd'!$B$91:$AI$99,MATCH("solar thermal",'Cost Improvement and Off Wnd'!$A$91:$A$99,0),MATCH('CCaMC-BCCpUC'!$A17,'Cost Improvement and Off Wnd'!$B$90:$AI$90,0))*1000*About!$A$68</f>
        <v>2530227.0978328362</v>
      </c>
      <c r="I17" s="4">
        <f>'EIA Costs'!$D$9*INDEX('Cost Improvement and Off Wnd'!$B$91:$AI$99,MATCH("biomass",'Cost Improvement and Off Wnd'!$A$91:$A$99,0),MATCH('CCaMC-BCCpUC'!$A17,'Cost Improvement and Off Wnd'!$B$90:$AI$90,0))*1000*About!$A$68</f>
        <v>3339365.2862072908</v>
      </c>
      <c r="J17" s="4">
        <f>'EIA Costs'!$D$10*INDEX('Cost Improvement and Off Wnd'!$B$91:$AI$99,MATCH("geothermal",'Cost Improvement and Off Wnd'!$A$91:$A$99,0),MATCH('CCaMC-BCCpUC'!$A17,'Cost Improvement and Off Wnd'!$B$90:$AI$90,0))*1000*About!$A$68</f>
        <v>2415265.8148294864</v>
      </c>
      <c r="K17" s="4">
        <f>'EIA Costs'!$D$7*INDEX('Cost Improvement and Off Wnd'!$B$91:$AI$99,MATCH("natural gas peaker",'Cost Improvement and Off Wnd'!$A$91:$A$99,0),MATCH('CCaMC-BCCpUC'!$A17,'Cost Improvement and Off Wnd'!$B$90:$AI$90,0))*1000*About!$A$68</f>
        <v>583002.8667305453</v>
      </c>
      <c r="L17" s="4">
        <f>'EIA Costs'!$D$7*INDEX('Cost Improvement and Off Wnd'!$B$91:$AI$99,MATCH("natural gas peaker",'Cost Improvement and Off Wnd'!$A$91:$A$99,0),MATCH('CCaMC-BCCpUC'!$A17,'Cost Improvement and Off Wnd'!$B$90:$AI$90,0))*1000*About!$A$68</f>
        <v>583002.8667305453</v>
      </c>
      <c r="M17" s="4">
        <f>B17*'Coal Cost Multipliers'!$B$33</f>
        <v>5451129.4915576112</v>
      </c>
      <c r="N17" s="4">
        <v>0</v>
      </c>
    </row>
    <row r="18" spans="1:14" x14ac:dyDescent="0.45">
      <c r="A18" s="1">
        <v>2034</v>
      </c>
      <c r="B18" s="4">
        <f>'EIA Costs'!$D$3*INDEX('Cost Improvement and Off Wnd'!$B$91:$AI$99,MATCH("coal",'Cost Improvement and Off Wnd'!$A$91:$A$99,0),MATCH('CCaMC-BCCpUC'!$A18,'Cost Improvement and Off Wnd'!$B$90:$AI$90,0))*1000*About!$A$60</f>
        <v>4682793.9037351217</v>
      </c>
      <c r="C18" s="4">
        <f>'EIA Costs'!$D$5*INDEX('Cost Improvement and Off Wnd'!$B$91:$AI$99,MATCH("natural gas nonpeaker",'Cost Improvement and Off Wnd'!$A$91:$A$99,0),MATCH('CCaMC-BCCpUC'!$A18,'Cost Improvement and Off Wnd'!$B$90:$AI$90,0))*1000*About!$A$68</f>
        <v>951259.8912163591</v>
      </c>
      <c r="D18" s="4">
        <f>'EIA Costs'!$D$8*INDEX('Cost Improvement and Off Wnd'!$B$91:$AI$99,MATCH("nuclear",'Cost Improvement and Off Wnd'!$A$91:$A$99,0),MATCH('CCaMC-BCCpUC'!$A18,'Cost Improvement and Off Wnd'!$B$90:$AI$90,0))*1000*About!$A$68</f>
        <v>5117530.7956741014</v>
      </c>
      <c r="E18" s="4">
        <f>'EIA Costs'!$D$11*INDEX('Cost Improvement and Off Wnd'!$B$91:$AI$99,MATCH("hydro",'Cost Improvement and Off Wnd'!$A$91:$A$99,0),MATCH('CCaMC-BCCpUC'!$A18,'Cost Improvement and Off Wnd'!$B$90:$AI$90,0))*1000*About!$A$68</f>
        <v>2395609.5378036448</v>
      </c>
      <c r="F18" s="4">
        <v>0</v>
      </c>
      <c r="G18" s="4">
        <v>0</v>
      </c>
      <c r="H18" s="4">
        <f>'EIA Costs'!$D$14*INDEX('Cost Improvement and Off Wnd'!$B$91:$AI$99,MATCH("solar thermal",'Cost Improvement and Off Wnd'!$A$91:$A$99,0),MATCH('CCaMC-BCCpUC'!$A18,'Cost Improvement and Off Wnd'!$B$90:$AI$90,0))*1000*About!$A$68</f>
        <v>2515533.4458761555</v>
      </c>
      <c r="I18" s="4">
        <f>'EIA Costs'!$D$9*INDEX('Cost Improvement and Off Wnd'!$B$91:$AI$99,MATCH("biomass",'Cost Improvement and Off Wnd'!$A$91:$A$99,0),MATCH('CCaMC-BCCpUC'!$A18,'Cost Improvement and Off Wnd'!$B$90:$AI$90,0))*1000*About!$A$68</f>
        <v>3330549.4703846513</v>
      </c>
      <c r="J18" s="4">
        <f>'EIA Costs'!$D$10*INDEX('Cost Improvement and Off Wnd'!$B$91:$AI$99,MATCH("geothermal",'Cost Improvement and Off Wnd'!$A$91:$A$99,0),MATCH('CCaMC-BCCpUC'!$A18,'Cost Improvement and Off Wnd'!$B$90:$AI$90,0))*1000*About!$A$68</f>
        <v>2409324.1326323128</v>
      </c>
      <c r="K18" s="4">
        <f>'EIA Costs'!$D$7*INDEX('Cost Improvement and Off Wnd'!$B$91:$AI$99,MATCH("natural gas peaker",'Cost Improvement and Off Wnd'!$A$91:$A$99,0),MATCH('CCaMC-BCCpUC'!$A18,'Cost Improvement and Off Wnd'!$B$90:$AI$90,0))*1000*About!$A$68</f>
        <v>580643.85538636229</v>
      </c>
      <c r="L18" s="4">
        <f>'EIA Costs'!$D$7*INDEX('Cost Improvement and Off Wnd'!$B$91:$AI$99,MATCH("natural gas peaker",'Cost Improvement and Off Wnd'!$A$91:$A$99,0),MATCH('CCaMC-BCCpUC'!$A18,'Cost Improvement and Off Wnd'!$B$90:$AI$90,0))*1000*About!$A$68</f>
        <v>580643.85538636229</v>
      </c>
      <c r="M18" s="4">
        <f>B18*'Coal Cost Multipliers'!$B$33</f>
        <v>5427087.8452159101</v>
      </c>
      <c r="N18" s="4">
        <v>0</v>
      </c>
    </row>
    <row r="19" spans="1:14" x14ac:dyDescent="0.45">
      <c r="A19" s="1">
        <v>2035</v>
      </c>
      <c r="B19" s="4">
        <f>'EIA Costs'!$D$3*INDEX('Cost Improvement and Off Wnd'!$B$91:$AI$99,MATCH("coal",'Cost Improvement and Off Wnd'!$A$91:$A$99,0),MATCH('CCaMC-BCCpUC'!$A19,'Cost Improvement and Off Wnd'!$B$90:$AI$90,0))*1000*About!$A$60</f>
        <v>4659178.3094068812</v>
      </c>
      <c r="C19" s="4">
        <f>'EIA Costs'!$D$5*INDEX('Cost Improvement and Off Wnd'!$B$91:$AI$99,MATCH("natural gas nonpeaker",'Cost Improvement and Off Wnd'!$A$91:$A$99,0),MATCH('CCaMC-BCCpUC'!$A19,'Cost Improvement and Off Wnd'!$B$90:$AI$90,0))*1000*About!$A$68</f>
        <v>947800.28266420099</v>
      </c>
      <c r="D19" s="4">
        <f>'EIA Costs'!$D$8*INDEX('Cost Improvement and Off Wnd'!$B$91:$AI$99,MATCH("nuclear",'Cost Improvement and Off Wnd'!$A$91:$A$99,0),MATCH('CCaMC-BCCpUC'!$A19,'Cost Improvement and Off Wnd'!$B$90:$AI$90,0))*1000*About!$A$68</f>
        <v>5087775.9931843644</v>
      </c>
      <c r="E19" s="4">
        <f>'EIA Costs'!$D$11*INDEX('Cost Improvement and Off Wnd'!$B$91:$AI$99,MATCH("hydro",'Cost Improvement and Off Wnd'!$A$91:$A$99,0),MATCH('CCaMC-BCCpUC'!$A19,'Cost Improvement and Off Wnd'!$B$90:$AI$90,0))*1000*About!$A$68</f>
        <v>2381525.2665012162</v>
      </c>
      <c r="F19" s="4">
        <v>0</v>
      </c>
      <c r="G19" s="4">
        <v>0</v>
      </c>
      <c r="H19" s="4">
        <f>'EIA Costs'!$D$14*INDEX('Cost Improvement and Off Wnd'!$B$91:$AI$99,MATCH("solar thermal",'Cost Improvement and Off Wnd'!$A$91:$A$99,0),MATCH('CCaMC-BCCpUC'!$A19,'Cost Improvement and Off Wnd'!$B$90:$AI$90,0))*1000*About!$A$68</f>
        <v>2500839.7939194753</v>
      </c>
      <c r="I19" s="4">
        <f>'EIA Costs'!$D$9*INDEX('Cost Improvement and Off Wnd'!$B$91:$AI$99,MATCH("biomass",'Cost Improvement and Off Wnd'!$A$91:$A$99,0),MATCH('CCaMC-BCCpUC'!$A19,'Cost Improvement and Off Wnd'!$B$90:$AI$90,0))*1000*About!$A$68</f>
        <v>3319802.1396511486</v>
      </c>
      <c r="J19" s="4">
        <f>'EIA Costs'!$D$10*INDEX('Cost Improvement and Off Wnd'!$B$91:$AI$99,MATCH("geothermal",'Cost Improvement and Off Wnd'!$A$91:$A$99,0),MATCH('CCaMC-BCCpUC'!$A19,'Cost Improvement and Off Wnd'!$B$90:$AI$90,0))*1000*About!$A$68</f>
        <v>2403382.4504351397</v>
      </c>
      <c r="K19" s="4">
        <f>'EIA Costs'!$D$7*INDEX('Cost Improvement and Off Wnd'!$B$91:$AI$99,MATCH("natural gas peaker",'Cost Improvement and Off Wnd'!$A$91:$A$99,0),MATCH('CCaMC-BCCpUC'!$A19,'Cost Improvement and Off Wnd'!$B$90:$AI$90,0))*1000*About!$A$68</f>
        <v>578448.20276940917</v>
      </c>
      <c r="L19" s="4">
        <f>'EIA Costs'!$D$7*INDEX('Cost Improvement and Off Wnd'!$B$91:$AI$99,MATCH("natural gas peaker",'Cost Improvement and Off Wnd'!$A$91:$A$99,0),MATCH('CCaMC-BCCpUC'!$A19,'Cost Improvement and Off Wnd'!$B$90:$AI$90,0))*1000*About!$A$68</f>
        <v>578448.20276940917</v>
      </c>
      <c r="M19" s="4">
        <f>B19*'Coal Cost Multipliers'!$B$33</f>
        <v>5399718.7344732583</v>
      </c>
      <c r="N19" s="4">
        <v>0</v>
      </c>
    </row>
    <row r="20" spans="1:14" x14ac:dyDescent="0.45">
      <c r="A20" s="1">
        <v>2036</v>
      </c>
      <c r="B20" s="4">
        <f>'EIA Costs'!$D$3*INDEX('Cost Improvement and Off Wnd'!$B$91:$AI$99,MATCH("coal",'Cost Improvement and Off Wnd'!$A$91:$A$99,0),MATCH('CCaMC-BCCpUC'!$A20,'Cost Improvement and Off Wnd'!$B$90:$AI$90,0))*1000*About!$A$60</f>
        <v>4636726.8930723527</v>
      </c>
      <c r="C20" s="4">
        <f>'EIA Costs'!$D$5*INDEX('Cost Improvement and Off Wnd'!$B$91:$AI$99,MATCH("natural gas nonpeaker",'Cost Improvement and Off Wnd'!$A$91:$A$99,0),MATCH('CCaMC-BCCpUC'!$A20,'Cost Improvement and Off Wnd'!$B$90:$AI$90,0))*1000*About!$A$68</f>
        <v>944708.6813816966</v>
      </c>
      <c r="D20" s="4">
        <f>'EIA Costs'!$D$8*INDEX('Cost Improvement and Off Wnd'!$B$91:$AI$99,MATCH("nuclear",'Cost Improvement and Off Wnd'!$A$91:$A$99,0),MATCH('CCaMC-BCCpUC'!$A20,'Cost Improvement and Off Wnd'!$B$90:$AI$90,0))*1000*About!$A$68</f>
        <v>5059292.8598008966</v>
      </c>
      <c r="E20" s="4">
        <f>'EIA Costs'!$D$11*INDEX('Cost Improvement and Off Wnd'!$B$91:$AI$99,MATCH("hydro",'Cost Improvement and Off Wnd'!$A$91:$A$99,0),MATCH('CCaMC-BCCpUC'!$A20,'Cost Improvement and Off Wnd'!$B$90:$AI$90,0))*1000*About!$A$68</f>
        <v>2367447.2593017393</v>
      </c>
      <c r="F20" s="4">
        <v>0</v>
      </c>
      <c r="G20" s="4">
        <v>0</v>
      </c>
      <c r="H20" s="4">
        <f>'EIA Costs'!$D$14*INDEX('Cost Improvement and Off Wnd'!$B$91:$AI$99,MATCH("solar thermal",'Cost Improvement and Off Wnd'!$A$91:$A$99,0),MATCH('CCaMC-BCCpUC'!$A20,'Cost Improvement and Off Wnd'!$B$90:$AI$90,0))*1000*About!$A$68</f>
        <v>2486146.1419627946</v>
      </c>
      <c r="I20" s="4">
        <f>'EIA Costs'!$D$9*INDEX('Cost Improvement and Off Wnd'!$B$91:$AI$99,MATCH("biomass",'Cost Improvement and Off Wnd'!$A$91:$A$99,0),MATCH('CCaMC-BCCpUC'!$A20,'Cost Improvement and Off Wnd'!$B$90:$AI$90,0))*1000*About!$A$68</f>
        <v>3309836.8580285404</v>
      </c>
      <c r="J20" s="4">
        <f>'EIA Costs'!$D$10*INDEX('Cost Improvement and Off Wnd'!$B$91:$AI$99,MATCH("geothermal",'Cost Improvement and Off Wnd'!$A$91:$A$99,0),MATCH('CCaMC-BCCpUC'!$A20,'Cost Improvement and Off Wnd'!$B$90:$AI$90,0))*1000*About!$A$68</f>
        <v>2397440.7682379652</v>
      </c>
      <c r="K20" s="4">
        <f>'EIA Costs'!$D$7*INDEX('Cost Improvement and Off Wnd'!$B$91:$AI$99,MATCH("natural gas peaker",'Cost Improvement and Off Wnd'!$A$91:$A$99,0),MATCH('CCaMC-BCCpUC'!$A20,'Cost Improvement and Off Wnd'!$B$90:$AI$90,0))*1000*About!$A$68</f>
        <v>576493.64315076335</v>
      </c>
      <c r="L20" s="4">
        <f>'EIA Costs'!$D$7*INDEX('Cost Improvement and Off Wnd'!$B$91:$AI$99,MATCH("natural gas peaker",'Cost Improvement and Off Wnd'!$A$91:$A$99,0),MATCH('CCaMC-BCCpUC'!$A20,'Cost Improvement and Off Wnd'!$B$90:$AI$90,0))*1000*About!$A$68</f>
        <v>576493.64315076335</v>
      </c>
      <c r="M20" s="4">
        <f>B20*'Coal Cost Multipliers'!$B$33</f>
        <v>5373698.8388293749</v>
      </c>
      <c r="N20" s="4">
        <v>0</v>
      </c>
    </row>
    <row r="21" spans="1:14" x14ac:dyDescent="0.45">
      <c r="A21" s="1">
        <v>2037</v>
      </c>
      <c r="B21" s="4">
        <f>'EIA Costs'!$D$3*INDEX('Cost Improvement and Off Wnd'!$B$91:$AI$99,MATCH("coal",'Cost Improvement and Off Wnd'!$A$91:$A$99,0),MATCH('CCaMC-BCCpUC'!$A21,'Cost Improvement and Off Wnd'!$B$90:$AI$90,0))*1000*About!$A$60</f>
        <v>4618665.6682573361</v>
      </c>
      <c r="C21" s="4">
        <f>'EIA Costs'!$D$5*INDEX('Cost Improvement and Off Wnd'!$B$91:$AI$99,MATCH("natural gas nonpeaker",'Cost Improvement and Off Wnd'!$A$91:$A$99,0),MATCH('CCaMC-BCCpUC'!$A21,'Cost Improvement and Off Wnd'!$B$90:$AI$90,0))*1000*About!$A$68</f>
        <v>942475.04862565314</v>
      </c>
      <c r="D21" s="4">
        <f>'EIA Costs'!$D$8*INDEX('Cost Improvement and Off Wnd'!$B$91:$AI$99,MATCH("nuclear",'Cost Improvement and Off Wnd'!$A$91:$A$99,0),MATCH('CCaMC-BCCpUC'!$A21,'Cost Improvement and Off Wnd'!$B$90:$AI$90,0))*1000*About!$A$68</f>
        <v>5035597.1928370828</v>
      </c>
      <c r="E21" s="4">
        <f>'EIA Costs'!$D$11*INDEX('Cost Improvement and Off Wnd'!$B$91:$AI$99,MATCH("hydro",'Cost Improvement and Off Wnd'!$A$91:$A$99,0),MATCH('CCaMC-BCCpUC'!$A21,'Cost Improvement and Off Wnd'!$B$90:$AI$90,0))*1000*About!$A$68</f>
        <v>2362860.0520337014</v>
      </c>
      <c r="F21" s="4">
        <v>0</v>
      </c>
      <c r="G21" s="4">
        <v>0</v>
      </c>
      <c r="H21" s="4">
        <f>'EIA Costs'!$D$14*INDEX('Cost Improvement and Off Wnd'!$B$91:$AI$99,MATCH("solar thermal",'Cost Improvement and Off Wnd'!$A$91:$A$99,0),MATCH('CCaMC-BCCpUC'!$A21,'Cost Improvement and Off Wnd'!$B$90:$AI$90,0))*1000*About!$A$68</f>
        <v>2471452.4900061144</v>
      </c>
      <c r="I21" s="4">
        <f>'EIA Costs'!$D$9*INDEX('Cost Improvement and Off Wnd'!$B$91:$AI$99,MATCH("biomass",'Cost Improvement and Off Wnd'!$A$91:$A$99,0),MATCH('CCaMC-BCCpUC'!$A21,'Cost Improvement and Off Wnd'!$B$90:$AI$90,0))*1000*About!$A$68</f>
        <v>3302839.845818704</v>
      </c>
      <c r="J21" s="4">
        <f>'EIA Costs'!$D$10*INDEX('Cost Improvement and Off Wnd'!$B$91:$AI$99,MATCH("geothermal",'Cost Improvement and Off Wnd'!$A$91:$A$99,0),MATCH('CCaMC-BCCpUC'!$A21,'Cost Improvement and Off Wnd'!$B$90:$AI$90,0))*1000*About!$A$68</f>
        <v>2391499.0860407921</v>
      </c>
      <c r="K21" s="4">
        <f>'EIA Costs'!$D$7*INDEX('Cost Improvement and Off Wnd'!$B$91:$AI$99,MATCH("natural gas peaker",'Cost Improvement and Off Wnd'!$A$91:$A$99,0),MATCH('CCaMC-BCCpUC'!$A21,'Cost Improvement and Off Wnd'!$B$90:$AI$90,0))*1000*About!$A$68</f>
        <v>575057.80570437852</v>
      </c>
      <c r="L21" s="4">
        <f>'EIA Costs'!$D$7*INDEX('Cost Improvement and Off Wnd'!$B$91:$AI$99,MATCH("natural gas peaker",'Cost Improvement and Off Wnd'!$A$91:$A$99,0),MATCH('CCaMC-BCCpUC'!$A21,'Cost Improvement and Off Wnd'!$B$90:$AI$90,0))*1000*About!$A$68</f>
        <v>575057.80570437852</v>
      </c>
      <c r="M21" s="4">
        <f>B21*'Coal Cost Multipliers'!$B$33</f>
        <v>5352766.9217562992</v>
      </c>
      <c r="N21" s="4">
        <v>0</v>
      </c>
    </row>
    <row r="22" spans="1:14" x14ac:dyDescent="0.45">
      <c r="A22" s="1">
        <v>2038</v>
      </c>
      <c r="B22" s="4">
        <f>'EIA Costs'!$D$3*INDEX('Cost Improvement and Off Wnd'!$B$91:$AI$99,MATCH("coal",'Cost Improvement and Off Wnd'!$A$91:$A$99,0),MATCH('CCaMC-BCCpUC'!$A22,'Cost Improvement and Off Wnd'!$B$90:$AI$90,0))*1000*About!$A$60</f>
        <v>4592454.6653638324</v>
      </c>
      <c r="C22" s="4">
        <f>'EIA Costs'!$D$5*INDEX('Cost Improvement and Off Wnd'!$B$91:$AI$99,MATCH("natural gas nonpeaker",'Cost Improvement and Off Wnd'!$A$91:$A$99,0),MATCH('CCaMC-BCCpUC'!$A22,'Cost Improvement and Off Wnd'!$B$90:$AI$90,0))*1000*About!$A$68</f>
        <v>938659.7026333469</v>
      </c>
      <c r="D22" s="4">
        <f>'EIA Costs'!$D$8*INDEX('Cost Improvement and Off Wnd'!$B$91:$AI$99,MATCH("nuclear",'Cost Improvement and Off Wnd'!$A$91:$A$99,0),MATCH('CCaMC-BCCpUC'!$A22,'Cost Improvement and Off Wnd'!$B$90:$AI$90,0))*1000*About!$A$68</f>
        <v>5003016.3478005556</v>
      </c>
      <c r="E22" s="4">
        <f>'EIA Costs'!$D$11*INDEX('Cost Improvement and Off Wnd'!$B$91:$AI$99,MATCH("hydro",'Cost Improvement and Off Wnd'!$A$91:$A$99,0),MATCH('CCaMC-BCCpUC'!$A22,'Cost Improvement and Off Wnd'!$B$90:$AI$90,0))*1000*About!$A$68</f>
        <v>2358279.0763732679</v>
      </c>
      <c r="F22" s="4">
        <v>0</v>
      </c>
      <c r="G22" s="4">
        <v>0</v>
      </c>
      <c r="H22" s="4">
        <f>'EIA Costs'!$D$14*INDEX('Cost Improvement and Off Wnd'!$B$91:$AI$99,MATCH("solar thermal",'Cost Improvement and Off Wnd'!$A$91:$A$99,0),MATCH('CCaMC-BCCpUC'!$A22,'Cost Improvement and Off Wnd'!$B$90:$AI$90,0))*1000*About!$A$68</f>
        <v>2456758.8380494346</v>
      </c>
      <c r="I22" s="4">
        <f>'EIA Costs'!$D$9*INDEX('Cost Improvement and Off Wnd'!$B$91:$AI$99,MATCH("biomass",'Cost Improvement and Off Wnd'!$A$91:$A$99,0),MATCH('CCaMC-BCCpUC'!$A22,'Cost Improvement and Off Wnd'!$B$90:$AI$90,0))*1000*About!$A$68</f>
        <v>3290331.9360267837</v>
      </c>
      <c r="J22" s="4">
        <f>'EIA Costs'!$D$10*INDEX('Cost Improvement and Off Wnd'!$B$91:$AI$99,MATCH("geothermal",'Cost Improvement and Off Wnd'!$A$91:$A$99,0),MATCH('CCaMC-BCCpUC'!$A22,'Cost Improvement and Off Wnd'!$B$90:$AI$90,0))*1000*About!$A$68</f>
        <v>2385557.4038436199</v>
      </c>
      <c r="K22" s="4">
        <f>'EIA Costs'!$D$7*INDEX('Cost Improvement and Off Wnd'!$B$91:$AI$99,MATCH("natural gas peaker",'Cost Improvement and Off Wnd'!$A$91:$A$99,0),MATCH('CCaMC-BCCpUC'!$A22,'Cost Improvement and Off Wnd'!$B$90:$AI$90,0))*1000*About!$A$68</f>
        <v>572667.05481487408</v>
      </c>
      <c r="L22" s="4">
        <f>'EIA Costs'!$D$7*INDEX('Cost Improvement and Off Wnd'!$B$91:$AI$99,MATCH("natural gas peaker",'Cost Improvement and Off Wnd'!$A$91:$A$99,0),MATCH('CCaMC-BCCpUC'!$A22,'Cost Improvement and Off Wnd'!$B$90:$AI$90,0))*1000*About!$A$68</f>
        <v>572667.05481487408</v>
      </c>
      <c r="M22" s="4">
        <f>B22*'Coal Cost Multipliers'!$B$33</f>
        <v>5322389.8822925733</v>
      </c>
      <c r="N22" s="4">
        <v>0</v>
      </c>
    </row>
    <row r="23" spans="1:14" x14ac:dyDescent="0.45">
      <c r="A23" s="1">
        <v>2039</v>
      </c>
      <c r="B23" s="4">
        <f>'EIA Costs'!$D$3*INDEX('Cost Improvement and Off Wnd'!$B$91:$AI$99,MATCH("coal",'Cost Improvement and Off Wnd'!$A$91:$A$99,0),MATCH('CCaMC-BCCpUC'!$A23,'Cost Improvement and Off Wnd'!$B$90:$AI$90,0))*1000*About!$A$60</f>
        <v>4570318.1214743797</v>
      </c>
      <c r="C23" s="4">
        <f>'EIA Costs'!$D$5*INDEX('Cost Improvement and Off Wnd'!$B$91:$AI$99,MATCH("natural gas nonpeaker",'Cost Improvement and Off Wnd'!$A$91:$A$99,0),MATCH('CCaMC-BCCpUC'!$A23,'Cost Improvement and Off Wnd'!$B$90:$AI$90,0))*1000*About!$A$68</f>
        <v>935327.82323935255</v>
      </c>
      <c r="D23" s="4">
        <f>'EIA Costs'!$D$8*INDEX('Cost Improvement and Off Wnd'!$B$91:$AI$99,MATCH("nuclear",'Cost Improvement and Off Wnd'!$A$91:$A$99,0),MATCH('CCaMC-BCCpUC'!$A23,'Cost Improvement and Off Wnd'!$B$90:$AI$90,0))*1000*About!$A$68</f>
        <v>4974877.6646190882</v>
      </c>
      <c r="E23" s="4">
        <f>'EIA Costs'!$D$11*INDEX('Cost Improvement and Off Wnd'!$B$91:$AI$99,MATCH("hydro",'Cost Improvement and Off Wnd'!$A$91:$A$99,0),MATCH('CCaMC-BCCpUC'!$A23,'Cost Improvement and Off Wnd'!$B$90:$AI$90,0))*1000*About!$A$68</f>
        <v>2353698.1007128349</v>
      </c>
      <c r="F23" s="4">
        <v>0</v>
      </c>
      <c r="G23" s="4">
        <v>0</v>
      </c>
      <c r="H23" s="4">
        <f>'EIA Costs'!$D$14*INDEX('Cost Improvement and Off Wnd'!$B$91:$AI$99,MATCH("solar thermal",'Cost Improvement and Off Wnd'!$A$91:$A$99,0),MATCH('CCaMC-BCCpUC'!$A23,'Cost Improvement and Off Wnd'!$B$90:$AI$90,0))*1000*About!$A$68</f>
        <v>2442065.1860927534</v>
      </c>
      <c r="I23" s="4">
        <f>'EIA Costs'!$D$9*INDEX('Cost Improvement and Off Wnd'!$B$91:$AI$99,MATCH("biomass",'Cost Improvement and Off Wnd'!$A$91:$A$99,0),MATCH('CCaMC-BCCpUC'!$A23,'Cost Improvement and Off Wnd'!$B$90:$AI$90,0))*1000*About!$A$68</f>
        <v>3280579.0873044892</v>
      </c>
      <c r="J23" s="4">
        <f>'EIA Costs'!$D$10*INDEX('Cost Improvement and Off Wnd'!$B$91:$AI$99,MATCH("geothermal",'Cost Improvement and Off Wnd'!$A$91:$A$99,0),MATCH('CCaMC-BCCpUC'!$A23,'Cost Improvement and Off Wnd'!$B$90:$AI$90,0))*1000*About!$A$68</f>
        <v>2379615.7216464453</v>
      </c>
      <c r="K23" s="4">
        <f>'EIA Costs'!$D$7*INDEX('Cost Improvement and Off Wnd'!$B$91:$AI$99,MATCH("natural gas peaker",'Cost Improvement and Off Wnd'!$A$91:$A$99,0),MATCH('CCaMC-BCCpUC'!$A23,'Cost Improvement and Off Wnd'!$B$90:$AI$90,0))*1000*About!$A$68</f>
        <v>570527.92684822623</v>
      </c>
      <c r="L23" s="4">
        <f>'EIA Costs'!$D$7*INDEX('Cost Improvement and Off Wnd'!$B$91:$AI$99,MATCH("natural gas peaker",'Cost Improvement and Off Wnd'!$A$91:$A$99,0),MATCH('CCaMC-BCCpUC'!$A23,'Cost Improvement and Off Wnd'!$B$90:$AI$90,0))*1000*About!$A$68</f>
        <v>570527.92684822623</v>
      </c>
      <c r="M23" s="4">
        <f>B23*'Coal Cost Multipliers'!$B$33</f>
        <v>5296734.9056382068</v>
      </c>
      <c r="N23" s="4">
        <v>0</v>
      </c>
    </row>
    <row r="24" spans="1:14" x14ac:dyDescent="0.45">
      <c r="A24" s="1">
        <v>2040</v>
      </c>
      <c r="B24" s="4">
        <f>'EIA Costs'!$D$3*INDEX('Cost Improvement and Off Wnd'!$B$91:$AI$99,MATCH("coal",'Cost Improvement and Off Wnd'!$A$91:$A$99,0),MATCH('CCaMC-BCCpUC'!$A24,'Cost Improvement and Off Wnd'!$B$90:$AI$90,0))*1000*About!$A$60</f>
        <v>4547260.7037983583</v>
      </c>
      <c r="C24" s="4">
        <f>'EIA Costs'!$D$5*INDEX('Cost Improvement and Off Wnd'!$B$91:$AI$99,MATCH("natural gas nonpeaker",'Cost Improvement and Off Wnd'!$A$91:$A$99,0),MATCH('CCaMC-BCCpUC'!$A24,'Cost Improvement and Off Wnd'!$B$90:$AI$90,0))*1000*About!$A$68</f>
        <v>931868.2034997181</v>
      </c>
      <c r="D24" s="4">
        <f>'EIA Costs'!$D$8*INDEX('Cost Improvement and Off Wnd'!$B$91:$AI$99,MATCH("nuclear",'Cost Improvement and Off Wnd'!$A$91:$A$99,0),MATCH('CCaMC-BCCpUC'!$A24,'Cost Improvement and Off Wnd'!$B$90:$AI$90,0))*1000*About!$A$68</f>
        <v>4945737.3591762073</v>
      </c>
      <c r="E24" s="4">
        <f>'EIA Costs'!$D$11*INDEX('Cost Improvement and Off Wnd'!$B$91:$AI$99,MATCH("hydro",'Cost Improvement and Off Wnd'!$A$91:$A$99,0),MATCH('CCaMC-BCCpUC'!$A24,'Cost Improvement and Off Wnd'!$B$90:$AI$90,0))*1000*About!$A$68</f>
        <v>2349123.326664302</v>
      </c>
      <c r="F24" s="4">
        <v>0</v>
      </c>
      <c r="G24" s="4">
        <v>0</v>
      </c>
      <c r="H24" s="4">
        <f>'EIA Costs'!$D$14*INDEX('Cost Improvement and Off Wnd'!$B$91:$AI$99,MATCH("solar thermal",'Cost Improvement and Off Wnd'!$A$91:$A$99,0),MATCH('CCaMC-BCCpUC'!$A24,'Cost Improvement and Off Wnd'!$B$90:$AI$90,0))*1000*About!$A$68</f>
        <v>2427371.5341360732</v>
      </c>
      <c r="I24" s="4">
        <f>'EIA Costs'!$D$9*INDEX('Cost Improvement and Off Wnd'!$B$91:$AI$99,MATCH("biomass",'Cost Improvement and Off Wnd'!$A$91:$A$99,0),MATCH('CCaMC-BCCpUC'!$A24,'Cost Improvement and Off Wnd'!$B$90:$AI$90,0))*1000*About!$A$68</f>
        <v>3270200.3339512805</v>
      </c>
      <c r="J24" s="4">
        <f>'EIA Costs'!$D$10*INDEX('Cost Improvement and Off Wnd'!$B$91:$AI$99,MATCH("geothermal",'Cost Improvement and Off Wnd'!$A$91:$A$99,0),MATCH('CCaMC-BCCpUC'!$A24,'Cost Improvement and Off Wnd'!$B$90:$AI$90,0))*1000*About!$A$68</f>
        <v>2373674.0394492722</v>
      </c>
      <c r="K24" s="4">
        <f>'EIA Costs'!$D$7*INDEX('Cost Improvement and Off Wnd'!$B$91:$AI$99,MATCH("natural gas peaker",'Cost Improvement and Off Wnd'!$A$91:$A$99,0),MATCH('CCaMC-BCCpUC'!$A24,'Cost Improvement and Off Wnd'!$B$90:$AI$90,0))*1000*About!$A$68</f>
        <v>568318.45865054568</v>
      </c>
      <c r="L24" s="4">
        <f>'EIA Costs'!$D$7*INDEX('Cost Improvement and Off Wnd'!$B$91:$AI$99,MATCH("natural gas peaker",'Cost Improvement and Off Wnd'!$A$91:$A$99,0),MATCH('CCaMC-BCCpUC'!$A24,'Cost Improvement and Off Wnd'!$B$90:$AI$90,0))*1000*About!$A$68</f>
        <v>568318.45865054568</v>
      </c>
      <c r="M24" s="4">
        <f>B24*'Coal Cost Multipliers'!$B$33</f>
        <v>5270012.689417717</v>
      </c>
      <c r="N24" s="4">
        <v>0</v>
      </c>
    </row>
    <row r="25" spans="1:14" x14ac:dyDescent="0.45">
      <c r="A25" s="1">
        <v>2041</v>
      </c>
      <c r="B25" s="4">
        <f>'EIA Costs'!$D$3*INDEX('Cost Improvement and Off Wnd'!$B$91:$AI$99,MATCH("coal",'Cost Improvement and Off Wnd'!$A$91:$A$99,0),MATCH('CCaMC-BCCpUC'!$A25,'Cost Improvement and Off Wnd'!$B$90:$AI$90,0))*1000*About!$A$60</f>
        <v>4524622.3883112492</v>
      </c>
      <c r="C25" s="4">
        <f>'EIA Costs'!$D$5*INDEX('Cost Improvement and Off Wnd'!$B$91:$AI$99,MATCH("natural gas nonpeaker",'Cost Improvement and Off Wnd'!$A$91:$A$99,0),MATCH('CCaMC-BCCpUC'!$A25,'Cost Improvement and Off Wnd'!$B$90:$AI$90,0))*1000*About!$A$68</f>
        <v>928439.60061522003</v>
      </c>
      <c r="D25" s="4">
        <f>'EIA Costs'!$D$8*INDEX('Cost Improvement and Off Wnd'!$B$91:$AI$99,MATCH("nuclear",'Cost Improvement and Off Wnd'!$A$91:$A$99,0),MATCH('CCaMC-BCCpUC'!$A25,'Cost Improvement and Off Wnd'!$B$90:$AI$90,0))*1000*About!$A$68</f>
        <v>4917053.8667839579</v>
      </c>
      <c r="E25" s="4">
        <f>'EIA Costs'!$D$11*INDEX('Cost Improvement and Off Wnd'!$B$91:$AI$99,MATCH("hydro",'Cost Improvement and Off Wnd'!$A$91:$A$99,0),MATCH('CCaMC-BCCpUC'!$A25,'Cost Improvement and Off Wnd'!$B$90:$AI$90,0))*1000*About!$A$68</f>
        <v>2344548.5526157692</v>
      </c>
      <c r="F25" s="4">
        <v>0</v>
      </c>
      <c r="G25" s="4">
        <v>0</v>
      </c>
      <c r="H25" s="4">
        <f>'EIA Costs'!$D$14*INDEX('Cost Improvement and Off Wnd'!$B$91:$AI$99,MATCH("solar thermal",'Cost Improvement and Off Wnd'!$A$91:$A$99,0),MATCH('CCaMC-BCCpUC'!$A25,'Cost Improvement and Off Wnd'!$B$90:$AI$90,0))*1000*About!$A$68</f>
        <v>2412677.8821793925</v>
      </c>
      <c r="I25" s="4">
        <f>'EIA Costs'!$D$9*INDEX('Cost Improvement and Off Wnd'!$B$91:$AI$99,MATCH("biomass",'Cost Improvement and Off Wnd'!$A$91:$A$99,0),MATCH('CCaMC-BCCpUC'!$A25,'Cost Improvement and Off Wnd'!$B$90:$AI$90,0))*1000*About!$A$68</f>
        <v>3260104.565041177</v>
      </c>
      <c r="J25" s="4">
        <f>'EIA Costs'!$D$10*INDEX('Cost Improvement and Off Wnd'!$B$91:$AI$99,MATCH("geothermal",'Cost Improvement and Off Wnd'!$A$91:$A$99,0),MATCH('CCaMC-BCCpUC'!$A25,'Cost Improvement and Off Wnd'!$B$90:$AI$90,0))*1000*About!$A$68</f>
        <v>2367732.3572520986</v>
      </c>
      <c r="K25" s="4">
        <f>'EIA Costs'!$D$7*INDEX('Cost Improvement and Off Wnd'!$B$91:$AI$99,MATCH("natural gas peaker",'Cost Improvement and Off Wnd'!$A$91:$A$99,0),MATCH('CCaMC-BCCpUC'!$A25,'Cost Improvement and Off Wnd'!$B$90:$AI$90,0))*1000*About!$A$68</f>
        <v>566121.22350747138</v>
      </c>
      <c r="L25" s="4">
        <f>'EIA Costs'!$D$7*INDEX('Cost Improvement and Off Wnd'!$B$91:$AI$99,MATCH("natural gas peaker",'Cost Improvement and Off Wnd'!$A$91:$A$99,0),MATCH('CCaMC-BCCpUC'!$A25,'Cost Improvement and Off Wnd'!$B$90:$AI$90,0))*1000*About!$A$68</f>
        <v>566121.22350747138</v>
      </c>
      <c r="M25" s="4">
        <f>B25*'Coal Cost Multipliers'!$B$33</f>
        <v>5243776.1884437455</v>
      </c>
      <c r="N25" s="4">
        <v>0</v>
      </c>
    </row>
    <row r="26" spans="1:14" x14ac:dyDescent="0.45">
      <c r="A26" s="1">
        <v>2042</v>
      </c>
      <c r="B26" s="4">
        <f>'EIA Costs'!$D$3*INDEX('Cost Improvement and Off Wnd'!$B$91:$AI$99,MATCH("coal",'Cost Improvement and Off Wnd'!$A$91:$A$99,0),MATCH('CCaMC-BCCpUC'!$A26,'Cost Improvement and Off Wnd'!$B$90:$AI$90,0))*1000*About!$A$60</f>
        <v>4504626.4482293287</v>
      </c>
      <c r="C26" s="4">
        <f>'EIA Costs'!$D$5*INDEX('Cost Improvement and Off Wnd'!$B$91:$AI$99,MATCH("natural gas nonpeaker",'Cost Improvement and Off Wnd'!$A$91:$A$99,0),MATCH('CCaMC-BCCpUC'!$A26,'Cost Improvement and Off Wnd'!$B$90:$AI$90,0))*1000*About!$A$68</f>
        <v>925616.56809662271</v>
      </c>
      <c r="D26" s="4">
        <f>'EIA Costs'!$D$8*INDEX('Cost Improvement and Off Wnd'!$B$91:$AI$99,MATCH("nuclear",'Cost Improvement and Off Wnd'!$A$91:$A$99,0),MATCH('CCaMC-BCCpUC'!$A26,'Cost Improvement and Off Wnd'!$B$90:$AI$90,0))*1000*About!$A$68</f>
        <v>4891241.365736478</v>
      </c>
      <c r="E26" s="4">
        <f>'EIA Costs'!$D$11*INDEX('Cost Improvement and Off Wnd'!$B$91:$AI$99,MATCH("hydro",'Cost Improvement and Off Wnd'!$A$91:$A$99,0),MATCH('CCaMC-BCCpUC'!$A26,'Cost Improvement and Off Wnd'!$B$90:$AI$90,0))*1000*About!$A$68</f>
        <v>2339979.9451841484</v>
      </c>
      <c r="F26" s="4">
        <v>0</v>
      </c>
      <c r="G26" s="4">
        <v>0</v>
      </c>
      <c r="H26" s="4">
        <f>'EIA Costs'!$D$14*INDEX('Cost Improvement and Off Wnd'!$B$91:$AI$99,MATCH("solar thermal",'Cost Improvement and Off Wnd'!$A$91:$A$99,0),MATCH('CCaMC-BCCpUC'!$A26,'Cost Improvement and Off Wnd'!$B$90:$AI$90,0))*1000*About!$A$68</f>
        <v>2397984.2302227127</v>
      </c>
      <c r="I26" s="4">
        <f>'EIA Costs'!$D$9*INDEX('Cost Improvement and Off Wnd'!$B$91:$AI$99,MATCH("biomass",'Cost Improvement and Off Wnd'!$A$91:$A$99,0),MATCH('CCaMC-BCCpUC'!$A26,'Cost Improvement and Off Wnd'!$B$90:$AI$90,0))*1000*About!$A$68</f>
        <v>3251810.023965328</v>
      </c>
      <c r="J26" s="4">
        <f>'EIA Costs'!$D$10*INDEX('Cost Improvement and Off Wnd'!$B$91:$AI$99,MATCH("geothermal",'Cost Improvement and Off Wnd'!$A$91:$A$99,0),MATCH('CCaMC-BCCpUC'!$A26,'Cost Improvement and Off Wnd'!$B$90:$AI$90,0))*1000*About!$A$68</f>
        <v>2361790.6750549264</v>
      </c>
      <c r="K26" s="4">
        <f>'EIA Costs'!$D$7*INDEX('Cost Improvement and Off Wnd'!$B$91:$AI$99,MATCH("natural gas peaker",'Cost Improvement and Off Wnd'!$A$91:$A$99,0),MATCH('CCaMC-BCCpUC'!$A26,'Cost Improvement and Off Wnd'!$B$90:$AI$90,0))*1000*About!$A$68</f>
        <v>564300.90672336344</v>
      </c>
      <c r="L26" s="4">
        <f>'EIA Costs'!$D$7*INDEX('Cost Improvement and Off Wnd'!$B$91:$AI$99,MATCH("natural gas peaker",'Cost Improvement and Off Wnd'!$A$91:$A$99,0),MATCH('CCaMC-BCCpUC'!$A26,'Cost Improvement and Off Wnd'!$B$90:$AI$90,0))*1000*About!$A$68</f>
        <v>564300.90672336344</v>
      </c>
      <c r="M26" s="4">
        <f>B26*'Coal Cost Multipliers'!$B$33</f>
        <v>5220602.0480474113</v>
      </c>
      <c r="N26" s="4">
        <v>0</v>
      </c>
    </row>
    <row r="27" spans="1:14" x14ac:dyDescent="0.45">
      <c r="A27" s="1">
        <v>2043</v>
      </c>
      <c r="B27" s="4">
        <f>'EIA Costs'!$D$3*INDEX('Cost Improvement and Off Wnd'!$B$91:$AI$99,MATCH("coal",'Cost Improvement and Off Wnd'!$A$91:$A$99,0),MATCH('CCaMC-BCCpUC'!$A27,'Cost Improvement and Off Wnd'!$B$90:$AI$90,0))*1000*About!$A$60</f>
        <v>4481901.4752866197</v>
      </c>
      <c r="C27" s="4">
        <f>'EIA Costs'!$D$5*INDEX('Cost Improvement and Off Wnd'!$B$91:$AI$99,MATCH("natural gas nonpeaker",'Cost Improvement and Off Wnd'!$A$91:$A$99,0),MATCH('CCaMC-BCCpUC'!$A27,'Cost Improvement and Off Wnd'!$B$90:$AI$90,0))*1000*About!$A$68</f>
        <v>922346.12168703252</v>
      </c>
      <c r="D27" s="4">
        <f>'EIA Costs'!$D$8*INDEX('Cost Improvement and Off Wnd'!$B$91:$AI$99,MATCH("nuclear",'Cost Improvement and Off Wnd'!$A$91:$A$99,0),MATCH('CCaMC-BCCpUC'!$A27,'Cost Improvement and Off Wnd'!$B$90:$AI$90,0))*1000*About!$A$68</f>
        <v>4862463.6853532577</v>
      </c>
      <c r="E27" s="4">
        <f>'EIA Costs'!$D$11*INDEX('Cost Improvement and Off Wnd'!$B$91:$AI$99,MATCH("hydro",'Cost Improvement and Off Wnd'!$A$91:$A$99,0),MATCH('CCaMC-BCCpUC'!$A27,'Cost Improvement and Off Wnd'!$B$90:$AI$90,0))*1000*About!$A$68</f>
        <v>2335411.3377525276</v>
      </c>
      <c r="F27" s="4">
        <v>0</v>
      </c>
      <c r="G27" s="4">
        <v>0</v>
      </c>
      <c r="H27" s="4">
        <f>'EIA Costs'!$D$14*INDEX('Cost Improvement and Off Wnd'!$B$91:$AI$99,MATCH("solar thermal",'Cost Improvement and Off Wnd'!$A$91:$A$99,0),MATCH('CCaMC-BCCpUC'!$A27,'Cost Improvement and Off Wnd'!$B$90:$AI$90,0))*1000*About!$A$68</f>
        <v>2383290.5782660325</v>
      </c>
      <c r="I27" s="4">
        <f>'EIA Costs'!$D$9*INDEX('Cost Improvement and Off Wnd'!$B$91:$AI$99,MATCH("biomass",'Cost Improvement and Off Wnd'!$A$91:$A$99,0),MATCH('CCaMC-BCCpUC'!$A27,'Cost Improvement and Off Wnd'!$B$90:$AI$90,0))*1000*About!$A$68</f>
        <v>3241655.7416359656</v>
      </c>
      <c r="J27" s="4">
        <f>'EIA Costs'!$D$10*INDEX('Cost Improvement and Off Wnd'!$B$91:$AI$99,MATCH("geothermal",'Cost Improvement and Off Wnd'!$A$91:$A$99,0),MATCH('CCaMC-BCCpUC'!$A27,'Cost Improvement and Off Wnd'!$B$90:$AI$90,0))*1000*About!$A$68</f>
        <v>2355848.9928577524</v>
      </c>
      <c r="K27" s="4">
        <f>'EIA Costs'!$D$7*INDEX('Cost Improvement and Off Wnd'!$B$91:$AI$99,MATCH("natural gas peaker",'Cost Improvement and Off Wnd'!$A$91:$A$99,0),MATCH('CCaMC-BCCpUC'!$A27,'Cost Improvement and Off Wnd'!$B$90:$AI$90,0))*1000*About!$A$68</f>
        <v>562222.05805220921</v>
      </c>
      <c r="L27" s="4">
        <f>'EIA Costs'!$D$7*INDEX('Cost Improvement and Off Wnd'!$B$91:$AI$99,MATCH("natural gas peaker",'Cost Improvement and Off Wnd'!$A$91:$A$99,0),MATCH('CCaMC-BCCpUC'!$A27,'Cost Improvement and Off Wnd'!$B$90:$AI$90,0))*1000*About!$A$68</f>
        <v>562222.05805220921</v>
      </c>
      <c r="M27" s="4">
        <f>B27*'Coal Cost Multipliers'!$B$33</f>
        <v>5194265.1160842376</v>
      </c>
      <c r="N27" s="4">
        <v>0</v>
      </c>
    </row>
    <row r="28" spans="1:14" x14ac:dyDescent="0.45">
      <c r="A28" s="1">
        <v>2044</v>
      </c>
      <c r="B28" s="4">
        <f>'EIA Costs'!$D$3*INDEX('Cost Improvement and Off Wnd'!$B$91:$AI$99,MATCH("coal",'Cost Improvement and Off Wnd'!$A$91:$A$99,0),MATCH('CCaMC-BCCpUC'!$A28,'Cost Improvement and Off Wnd'!$B$90:$AI$90,0))*1000*About!$A$60</f>
        <v>4462678.5266803084</v>
      </c>
      <c r="C28" s="4">
        <f>'EIA Costs'!$D$5*INDEX('Cost Improvement and Off Wnd'!$B$91:$AI$99,MATCH("natural gas nonpeaker",'Cost Improvement and Off Wnd'!$A$91:$A$99,0),MATCH('CCaMC-BCCpUC'!$A28,'Cost Improvement and Off Wnd'!$B$90:$AI$90,0))*1000*About!$A$68</f>
        <v>919656.59748874675</v>
      </c>
      <c r="D28" s="4">
        <f>'EIA Costs'!$D$8*INDEX('Cost Improvement and Off Wnd'!$B$91:$AI$99,MATCH("nuclear",'Cost Improvement and Off Wnd'!$A$91:$A$99,0),MATCH('CCaMC-BCCpUC'!$A28,'Cost Improvement and Off Wnd'!$B$90:$AI$90,0))*1000*About!$A$68</f>
        <v>4837482.5695517277</v>
      </c>
      <c r="E28" s="4">
        <f>'EIA Costs'!$D$11*INDEX('Cost Improvement and Off Wnd'!$B$91:$AI$99,MATCH("hydro",'Cost Improvement and Off Wnd'!$A$91:$A$99,0),MATCH('CCaMC-BCCpUC'!$A28,'Cost Improvement and Off Wnd'!$B$90:$AI$90,0))*1000*About!$A$68</f>
        <v>2330848.8669421133</v>
      </c>
      <c r="F28" s="4">
        <v>0</v>
      </c>
      <c r="G28" s="4">
        <v>0</v>
      </c>
      <c r="H28" s="4">
        <f>'EIA Costs'!$D$14*INDEX('Cost Improvement and Off Wnd'!$B$91:$AI$99,MATCH("solar thermal",'Cost Improvement and Off Wnd'!$A$91:$A$99,0),MATCH('CCaMC-BCCpUC'!$A28,'Cost Improvement and Off Wnd'!$B$90:$AI$90,0))*1000*About!$A$68</f>
        <v>2368596.9263093523</v>
      </c>
      <c r="I28" s="4">
        <f>'EIA Costs'!$D$9*INDEX('Cost Improvement and Off Wnd'!$B$91:$AI$99,MATCH("biomass",'Cost Improvement and Off Wnd'!$A$91:$A$99,0),MATCH('CCaMC-BCCpUC'!$A28,'Cost Improvement and Off Wnd'!$B$90:$AI$90,0))*1000*About!$A$68</f>
        <v>3233896.7954882015</v>
      </c>
      <c r="J28" s="4">
        <f>'EIA Costs'!$D$10*INDEX('Cost Improvement and Off Wnd'!$B$91:$AI$99,MATCH("geothermal",'Cost Improvement and Off Wnd'!$A$91:$A$99,0),MATCH('CCaMC-BCCpUC'!$A28,'Cost Improvement and Off Wnd'!$B$90:$AI$90,0))*1000*About!$A$68</f>
        <v>2349907.3106605788</v>
      </c>
      <c r="K28" s="4">
        <f>'EIA Costs'!$D$7*INDEX('Cost Improvement and Off Wnd'!$B$91:$AI$99,MATCH("natural gas peaker",'Cost Improvement and Off Wnd'!$A$91:$A$99,0),MATCH('CCaMC-BCCpUC'!$A28,'Cost Improvement and Off Wnd'!$B$90:$AI$90,0))*1000*About!$A$68</f>
        <v>560479.69737694541</v>
      </c>
      <c r="L28" s="4">
        <f>'EIA Costs'!$D$7*INDEX('Cost Improvement and Off Wnd'!$B$91:$AI$99,MATCH("natural gas peaker",'Cost Improvement and Off Wnd'!$A$91:$A$99,0),MATCH('CCaMC-BCCpUC'!$A28,'Cost Improvement and Off Wnd'!$B$90:$AI$90,0))*1000*About!$A$68</f>
        <v>560479.69737694541</v>
      </c>
      <c r="M28" s="4">
        <f>B28*'Coal Cost Multipliers'!$B$33</f>
        <v>5171986.828191339</v>
      </c>
      <c r="N28" s="4">
        <v>0</v>
      </c>
    </row>
    <row r="29" spans="1:14" x14ac:dyDescent="0.45">
      <c r="A29" s="1">
        <v>2045</v>
      </c>
      <c r="B29" s="4">
        <f>'EIA Costs'!$D$3*INDEX('Cost Improvement and Off Wnd'!$B$91:$AI$99,MATCH("coal",'Cost Improvement and Off Wnd'!$A$91:$A$99,0),MATCH('CCaMC-BCCpUC'!$A29,'Cost Improvement and Off Wnd'!$B$90:$AI$90,0))*1000*About!$A$60</f>
        <v>4440693.3009133777</v>
      </c>
      <c r="C29" s="4">
        <f>'EIA Costs'!$D$5*INDEX('Cost Improvement and Off Wnd'!$B$91:$AI$99,MATCH("natural gas nonpeaker",'Cost Improvement and Off Wnd'!$A$91:$A$99,0),MATCH('CCaMC-BCCpUC'!$A29,'Cost Improvement and Off Wnd'!$B$90:$AI$90,0))*1000*About!$A$68</f>
        <v>916060.11739014392</v>
      </c>
      <c r="D29" s="4">
        <f>'EIA Costs'!$D$8*INDEX('Cost Improvement and Off Wnd'!$B$91:$AI$99,MATCH("nuclear",'Cost Improvement and Off Wnd'!$A$91:$A$99,0),MATCH('CCaMC-BCCpUC'!$A29,'Cost Improvement and Off Wnd'!$B$90:$AI$90,0))*1000*About!$A$68</f>
        <v>4809505.5719398167</v>
      </c>
      <c r="E29" s="4">
        <f>'EIA Costs'!$D$11*INDEX('Cost Improvement and Off Wnd'!$B$91:$AI$99,MATCH("hydro",'Cost Improvement and Off Wnd'!$A$91:$A$99,0),MATCH('CCaMC-BCCpUC'!$A29,'Cost Improvement and Off Wnd'!$B$90:$AI$90,0))*1000*About!$A$68</f>
        <v>2326286.3961316999</v>
      </c>
      <c r="F29" s="4">
        <v>0</v>
      </c>
      <c r="G29" s="4">
        <v>0</v>
      </c>
      <c r="H29" s="4">
        <f>'EIA Costs'!$D$14*INDEX('Cost Improvement and Off Wnd'!$B$91:$AI$99,MATCH("solar thermal",'Cost Improvement and Off Wnd'!$A$91:$A$99,0),MATCH('CCaMC-BCCpUC'!$A29,'Cost Improvement and Off Wnd'!$B$90:$AI$90,0))*1000*About!$A$68</f>
        <v>2353903.2743526725</v>
      </c>
      <c r="I29" s="4">
        <f>'EIA Costs'!$D$9*INDEX('Cost Improvement and Off Wnd'!$B$91:$AI$99,MATCH("biomass",'Cost Improvement and Off Wnd'!$A$91:$A$99,0),MATCH('CCaMC-BCCpUC'!$A29,'Cost Improvement and Off Wnd'!$B$90:$AI$90,0))*1000*About!$A$68</f>
        <v>3224251.3156065727</v>
      </c>
      <c r="J29" s="4">
        <f>'EIA Costs'!$D$10*INDEX('Cost Improvement and Off Wnd'!$B$91:$AI$99,MATCH("geothermal",'Cost Improvement and Off Wnd'!$A$91:$A$99,0),MATCH('CCaMC-BCCpUC'!$A29,'Cost Improvement and Off Wnd'!$B$90:$AI$90,0))*1000*About!$A$68</f>
        <v>2343965.6284634057</v>
      </c>
      <c r="K29" s="4">
        <f>'EIA Costs'!$D$7*INDEX('Cost Improvement and Off Wnd'!$B$91:$AI$99,MATCH("natural gas peaker",'Cost Improvement and Off Wnd'!$A$91:$A$99,0),MATCH('CCaMC-BCCpUC'!$A29,'Cost Improvement and Off Wnd'!$B$90:$AI$90,0))*1000*About!$A$68</f>
        <v>558141.93164542946</v>
      </c>
      <c r="L29" s="4">
        <f>'EIA Costs'!$D$7*INDEX('Cost Improvement and Off Wnd'!$B$91:$AI$99,MATCH("natural gas peaker",'Cost Improvement and Off Wnd'!$A$91:$A$99,0),MATCH('CCaMC-BCCpUC'!$A29,'Cost Improvement and Off Wnd'!$B$90:$AI$90,0))*1000*About!$A$68</f>
        <v>558141.93164542946</v>
      </c>
      <c r="M29" s="4">
        <f>B29*'Coal Cost Multipliers'!$B$33</f>
        <v>5146507.2205069456</v>
      </c>
      <c r="N29" s="4">
        <v>0</v>
      </c>
    </row>
    <row r="30" spans="1:14" x14ac:dyDescent="0.45">
      <c r="A30" s="1">
        <v>2046</v>
      </c>
      <c r="B30" s="4">
        <f>'EIA Costs'!$D$3*INDEX('Cost Improvement and Off Wnd'!$B$91:$AI$99,MATCH("coal",'Cost Improvement and Off Wnd'!$A$91:$A$99,0),MATCH('CCaMC-BCCpUC'!$A30,'Cost Improvement and Off Wnd'!$B$90:$AI$90,0))*1000*About!$A$60</f>
        <v>4418488.683068308</v>
      </c>
      <c r="C30" s="4">
        <f>'EIA Costs'!$D$5*INDEX('Cost Improvement and Off Wnd'!$B$91:$AI$99,MATCH("natural gas nonpeaker",'Cost Improvement and Off Wnd'!$A$91:$A$99,0),MATCH('CCaMC-BCCpUC'!$A30,'Cost Improvement and Off Wnd'!$B$90:$AI$90,0))*1000*About!$A$68</f>
        <v>912722.72512832296</v>
      </c>
      <c r="D30" s="4">
        <f>'EIA Costs'!$D$8*INDEX('Cost Improvement and Off Wnd'!$B$91:$AI$99,MATCH("nuclear",'Cost Improvement and Off Wnd'!$A$91:$A$99,0),MATCH('CCaMC-BCCpUC'!$A30,'Cost Improvement and Off Wnd'!$B$90:$AI$90,0))*1000*About!$A$68</f>
        <v>4781289.5796046508</v>
      </c>
      <c r="E30" s="4">
        <f>'EIA Costs'!$D$11*INDEX('Cost Improvement and Off Wnd'!$B$91:$AI$99,MATCH("hydro",'Cost Improvement and Off Wnd'!$A$91:$A$99,0),MATCH('CCaMC-BCCpUC'!$A30,'Cost Improvement and Off Wnd'!$B$90:$AI$90,0))*1000*About!$A$68</f>
        <v>2321730.0319467885</v>
      </c>
      <c r="F30" s="4">
        <v>0</v>
      </c>
      <c r="G30" s="4">
        <v>0</v>
      </c>
      <c r="H30" s="4">
        <f>'EIA Costs'!$D$14*INDEX('Cost Improvement and Off Wnd'!$B$91:$AI$99,MATCH("solar thermal",'Cost Improvement and Off Wnd'!$A$91:$A$99,0),MATCH('CCaMC-BCCpUC'!$A30,'Cost Improvement and Off Wnd'!$B$90:$AI$90,0))*1000*About!$A$68</f>
        <v>2339209.6223959909</v>
      </c>
      <c r="I30" s="4">
        <f>'EIA Costs'!$D$9*INDEX('Cost Improvement and Off Wnd'!$B$91:$AI$99,MATCH("biomass",'Cost Improvement and Off Wnd'!$A$91:$A$99,0),MATCH('CCaMC-BCCpUC'!$A30,'Cost Improvement and Off Wnd'!$B$90:$AI$90,0))*1000*About!$A$68</f>
        <v>3214455.4817936555</v>
      </c>
      <c r="J30" s="4">
        <f>'EIA Costs'!$D$10*INDEX('Cost Improvement and Off Wnd'!$B$91:$AI$99,MATCH("geothermal",'Cost Improvement and Off Wnd'!$A$91:$A$99,0),MATCH('CCaMC-BCCpUC'!$A30,'Cost Improvement and Off Wnd'!$B$90:$AI$90,0))*1000*About!$A$68</f>
        <v>2338023.9462662325</v>
      </c>
      <c r="K30" s="4">
        <f>'EIA Costs'!$D$7*INDEX('Cost Improvement and Off Wnd'!$B$91:$AI$99,MATCH("natural gas peaker",'Cost Improvement and Off Wnd'!$A$91:$A$99,0),MATCH('CCaMC-BCCpUC'!$A30,'Cost Improvement and Off Wnd'!$B$90:$AI$90,0))*1000*About!$A$68</f>
        <v>556000.33958990348</v>
      </c>
      <c r="L30" s="4">
        <f>'EIA Costs'!$D$7*INDEX('Cost Improvement and Off Wnd'!$B$91:$AI$99,MATCH("natural gas peaker",'Cost Improvement and Off Wnd'!$A$91:$A$99,0),MATCH('CCaMC-BCCpUC'!$A30,'Cost Improvement and Off Wnd'!$B$90:$AI$90,0))*1000*About!$A$68</f>
        <v>556000.33958990348</v>
      </c>
      <c r="M30" s="4">
        <f>B30*'Coal Cost Multipliers'!$B$33</f>
        <v>5120773.3500672234</v>
      </c>
      <c r="N30" s="4">
        <v>0</v>
      </c>
    </row>
    <row r="31" spans="1:14" x14ac:dyDescent="0.45">
      <c r="A31" s="1">
        <v>2047</v>
      </c>
      <c r="B31" s="4">
        <f>'EIA Costs'!$D$3*INDEX('Cost Improvement and Off Wnd'!$B$91:$AI$99,MATCH("coal",'Cost Improvement and Off Wnd'!$A$91:$A$99,0),MATCH('CCaMC-BCCpUC'!$A31,'Cost Improvement and Off Wnd'!$B$90:$AI$90,0))*1000*About!$A$60</f>
        <v>4394895.5782453688</v>
      </c>
      <c r="C31" s="4">
        <f>'EIA Costs'!$D$5*INDEX('Cost Improvement and Off Wnd'!$B$91:$AI$99,MATCH("natural gas nonpeaker",'Cost Improvement and Off Wnd'!$A$91:$A$99,0),MATCH('CCaMC-BCCpUC'!$A31,'Cost Improvement and Off Wnd'!$B$90:$AI$90,0))*1000*About!$A$68</f>
        <v>908739.37515252666</v>
      </c>
      <c r="D31" s="4">
        <f>'EIA Costs'!$D$8*INDEX('Cost Improvement and Off Wnd'!$B$91:$AI$99,MATCH("nuclear",'Cost Improvement and Off Wnd'!$A$91:$A$99,0),MATCH('CCaMC-BCCpUC'!$A31,'Cost Improvement and Off Wnd'!$B$90:$AI$90,0))*1000*About!$A$68</f>
        <v>4751573.0674910219</v>
      </c>
      <c r="E31" s="4">
        <f>'EIA Costs'!$D$11*INDEX('Cost Improvement and Off Wnd'!$B$91:$AI$99,MATCH("hydro",'Cost Improvement and Off Wnd'!$A$91:$A$99,0),MATCH('CCaMC-BCCpUC'!$A31,'Cost Improvement and Off Wnd'!$B$90:$AI$90,0))*1000*About!$A$68</f>
        <v>2317173.6677618772</v>
      </c>
      <c r="F31" s="4">
        <v>0</v>
      </c>
      <c r="G31" s="4">
        <v>0</v>
      </c>
      <c r="H31" s="4">
        <f>'EIA Costs'!$D$14*INDEX('Cost Improvement and Off Wnd'!$B$91:$AI$99,MATCH("solar thermal",'Cost Improvement and Off Wnd'!$A$91:$A$99,0),MATCH('CCaMC-BCCpUC'!$A31,'Cost Improvement and Off Wnd'!$B$90:$AI$90,0))*1000*About!$A$68</f>
        <v>2324515.9704393116</v>
      </c>
      <c r="I31" s="4">
        <f>'EIA Costs'!$D$9*INDEX('Cost Improvement and Off Wnd'!$B$91:$AI$99,MATCH("biomass",'Cost Improvement and Off Wnd'!$A$91:$A$99,0),MATCH('CCaMC-BCCpUC'!$A31,'Cost Improvement and Off Wnd'!$B$90:$AI$90,0))*1000*About!$A$68</f>
        <v>3203703.9249240886</v>
      </c>
      <c r="J31" s="4">
        <f>'EIA Costs'!$D$10*INDEX('Cost Improvement and Off Wnd'!$B$91:$AI$99,MATCH("geothermal",'Cost Improvement and Off Wnd'!$A$91:$A$99,0),MATCH('CCaMC-BCCpUC'!$A31,'Cost Improvement and Off Wnd'!$B$90:$AI$90,0))*1000*About!$A$68</f>
        <v>2332082.2640690589</v>
      </c>
      <c r="K31" s="4">
        <f>'EIA Costs'!$D$7*INDEX('Cost Improvement and Off Wnd'!$B$91:$AI$99,MATCH("natural gas peaker",'Cost Improvement and Off Wnd'!$A$91:$A$99,0),MATCH('CCaMC-BCCpUC'!$A31,'Cost Improvement and Off Wnd'!$B$90:$AI$90,0))*1000*About!$A$68</f>
        <v>553420.22180781327</v>
      </c>
      <c r="L31" s="4">
        <f>'EIA Costs'!$D$7*INDEX('Cost Improvement and Off Wnd'!$B$91:$AI$99,MATCH("natural gas peaker",'Cost Improvement and Off Wnd'!$A$91:$A$99,0),MATCH('CCaMC-BCCpUC'!$A31,'Cost Improvement and Off Wnd'!$B$90:$AI$90,0))*1000*About!$A$68</f>
        <v>553420.22180781327</v>
      </c>
      <c r="M31" s="4">
        <f>B31*'Coal Cost Multipliers'!$B$33</f>
        <v>5093430.3033631286</v>
      </c>
      <c r="N31" s="4">
        <v>0</v>
      </c>
    </row>
    <row r="32" spans="1:14" x14ac:dyDescent="0.45">
      <c r="A32" s="1">
        <v>2048</v>
      </c>
      <c r="B32" s="4">
        <f>'EIA Costs'!$D$3*INDEX('Cost Improvement and Off Wnd'!$B$91:$AI$99,MATCH("coal",'Cost Improvement and Off Wnd'!$A$91:$A$99,0),MATCH('CCaMC-BCCpUC'!$A32,'Cost Improvement and Off Wnd'!$B$90:$AI$90,0))*1000*About!$A$60</f>
        <v>4374289.3843143936</v>
      </c>
      <c r="C32" s="4">
        <f>'EIA Costs'!$D$5*INDEX('Cost Improvement and Off Wnd'!$B$91:$AI$99,MATCH("natural gas nonpeaker",'Cost Improvement and Off Wnd'!$A$91:$A$99,0),MATCH('CCaMC-BCCpUC'!$A32,'Cost Improvement and Off Wnd'!$B$90:$AI$90,0))*1000*About!$A$68</f>
        <v>905315.91269247502</v>
      </c>
      <c r="D32" s="4">
        <f>'EIA Costs'!$D$8*INDEX('Cost Improvement and Off Wnd'!$B$91:$AI$99,MATCH("nuclear",'Cost Improvement and Off Wnd'!$A$91:$A$99,0),MATCH('CCaMC-BCCpUC'!$A32,'Cost Improvement and Off Wnd'!$B$90:$AI$90,0))*1000*About!$A$68</f>
        <v>4725086.6571784215</v>
      </c>
      <c r="E32" s="4">
        <f>'EIA Costs'!$D$11*INDEX('Cost Improvement and Off Wnd'!$B$91:$AI$99,MATCH("hydro",'Cost Improvement and Off Wnd'!$A$91:$A$99,0),MATCH('CCaMC-BCCpUC'!$A32,'Cost Improvement and Off Wnd'!$B$90:$AI$90,0))*1000*About!$A$68</f>
        <v>2312623.3752074805</v>
      </c>
      <c r="F32" s="4">
        <v>0</v>
      </c>
      <c r="G32" s="4">
        <v>0</v>
      </c>
      <c r="H32" s="4">
        <f>'EIA Costs'!$D$14*INDEX('Cost Improvement and Off Wnd'!$B$91:$AI$99,MATCH("solar thermal",'Cost Improvement and Off Wnd'!$A$91:$A$99,0),MATCH('CCaMC-BCCpUC'!$A32,'Cost Improvement and Off Wnd'!$B$90:$AI$90,0))*1000*About!$A$68</f>
        <v>2309822.3184826304</v>
      </c>
      <c r="I32" s="4">
        <f>'EIA Costs'!$D$9*INDEX('Cost Improvement and Off Wnd'!$B$91:$AI$99,MATCH("biomass",'Cost Improvement and Off Wnd'!$A$91:$A$99,0),MATCH('CCaMC-BCCpUC'!$A32,'Cost Improvement and Off Wnd'!$B$90:$AI$90,0))*1000*About!$A$68</f>
        <v>3195007.9484684658</v>
      </c>
      <c r="J32" s="4">
        <f>'EIA Costs'!$D$10*INDEX('Cost Improvement and Off Wnd'!$B$91:$AI$99,MATCH("geothermal",'Cost Improvement and Off Wnd'!$A$91:$A$99,0),MATCH('CCaMC-BCCpUC'!$A32,'Cost Improvement and Off Wnd'!$B$90:$AI$90,0))*1000*About!$A$68</f>
        <v>2326140.5818718853</v>
      </c>
      <c r="K32" s="4">
        <f>'EIA Costs'!$D$7*INDEX('Cost Improvement and Off Wnd'!$B$91:$AI$99,MATCH("natural gas peaker",'Cost Improvement and Off Wnd'!$A$91:$A$99,0),MATCH('CCaMC-BCCpUC'!$A32,'Cost Improvement and Off Wnd'!$B$90:$AI$90,0))*1000*About!$A$68</f>
        <v>551173.67778387759</v>
      </c>
      <c r="L32" s="4">
        <f>'EIA Costs'!$D$7*INDEX('Cost Improvement and Off Wnd'!$B$91:$AI$99,MATCH("natural gas peaker",'Cost Improvement and Off Wnd'!$A$91:$A$99,0),MATCH('CCaMC-BCCpUC'!$A32,'Cost Improvement and Off Wnd'!$B$90:$AI$90,0))*1000*About!$A$68</f>
        <v>551173.67778387759</v>
      </c>
      <c r="M32" s="4">
        <f>B32*'Coal Cost Multipliers'!$B$33</f>
        <v>5069548.9139793776</v>
      </c>
      <c r="N32" s="4">
        <v>0</v>
      </c>
    </row>
    <row r="33" spans="1:14" x14ac:dyDescent="0.45">
      <c r="A33" s="1">
        <v>2049</v>
      </c>
      <c r="B33" s="4">
        <f>'EIA Costs'!$D$3*INDEX('Cost Improvement and Off Wnd'!$B$91:$AI$99,MATCH("coal",'Cost Improvement and Off Wnd'!$A$91:$A$99,0),MATCH('CCaMC-BCCpUC'!$A33,'Cost Improvement and Off Wnd'!$B$90:$AI$90,0))*1000*About!$A$60</f>
        <v>4353198.3773785932</v>
      </c>
      <c r="C33" s="4">
        <f>'EIA Costs'!$D$5*INDEX('Cost Improvement and Off Wnd'!$B$91:$AI$99,MATCH("natural gas nonpeaker",'Cost Improvement and Off Wnd'!$A$91:$A$99,0),MATCH('CCaMC-BCCpUC'!$A33,'Cost Improvement and Off Wnd'!$B$90:$AI$90,0))*1000*About!$A$68</f>
        <v>902968.68263301079</v>
      </c>
      <c r="D33" s="4">
        <f>'EIA Costs'!$D$8*INDEX('Cost Improvement and Off Wnd'!$B$91:$AI$99,MATCH("nuclear",'Cost Improvement and Off Wnd'!$A$91:$A$99,0),MATCH('CCaMC-BCCpUC'!$A33,'Cost Improvement and Off Wnd'!$B$90:$AI$90,0))*1000*About!$A$68</f>
        <v>4698073.5165005168</v>
      </c>
      <c r="E33" s="4">
        <f>'EIA Costs'!$D$11*INDEX('Cost Improvement and Off Wnd'!$B$91:$AI$99,MATCH("hydro",'Cost Improvement and Off Wnd'!$A$91:$A$99,0),MATCH('CCaMC-BCCpUC'!$A33,'Cost Improvement and Off Wnd'!$B$90:$AI$90,0))*1000*About!$A$68</f>
        <v>2308073.0826530829</v>
      </c>
      <c r="F33" s="4">
        <v>0</v>
      </c>
      <c r="G33" s="4">
        <v>0</v>
      </c>
      <c r="H33" s="4">
        <f>'EIA Costs'!$D$14*INDEX('Cost Improvement and Off Wnd'!$B$91:$AI$99,MATCH("solar thermal",'Cost Improvement and Off Wnd'!$A$91:$A$99,0),MATCH('CCaMC-BCCpUC'!$A33,'Cost Improvement and Off Wnd'!$B$90:$AI$90,0))*1000*About!$A$68</f>
        <v>2295128.6665259502</v>
      </c>
      <c r="I33" s="4">
        <f>'EIA Costs'!$D$9*INDEX('Cost Improvement and Off Wnd'!$B$91:$AI$99,MATCH("biomass",'Cost Improvement and Off Wnd'!$A$91:$A$99,0),MATCH('CCaMC-BCCpUC'!$A33,'Cost Improvement and Off Wnd'!$B$90:$AI$90,0))*1000*About!$A$68</f>
        <v>3185980.8878081236</v>
      </c>
      <c r="J33" s="4">
        <f>'EIA Costs'!$D$10*INDEX('Cost Improvement and Off Wnd'!$B$91:$AI$99,MATCH("geothermal",'Cost Improvement and Off Wnd'!$A$91:$A$99,0),MATCH('CCaMC-BCCpUC'!$A33,'Cost Improvement and Off Wnd'!$B$90:$AI$90,0))*1000*About!$A$68</f>
        <v>2320198.8996747127</v>
      </c>
      <c r="K33" s="4">
        <f>'EIA Costs'!$D$7*INDEX('Cost Improvement and Off Wnd'!$B$91:$AI$99,MATCH("natural gas peaker",'Cost Improvement and Off Wnd'!$A$91:$A$99,0),MATCH('CCaMC-BCCpUC'!$A33,'Cost Improvement and Off Wnd'!$B$90:$AI$90,0))*1000*About!$A$68</f>
        <v>549730.65933571954</v>
      </c>
      <c r="L33" s="4">
        <f>'EIA Costs'!$D$7*INDEX('Cost Improvement and Off Wnd'!$B$91:$AI$99,MATCH("natural gas peaker",'Cost Improvement and Off Wnd'!$A$91:$A$99,0),MATCH('CCaMC-BCCpUC'!$A33,'Cost Improvement and Off Wnd'!$B$90:$AI$90,0))*1000*About!$A$68</f>
        <v>549730.65933571954</v>
      </c>
      <c r="M33" s="4">
        <f>B33*'Coal Cost Multipliers'!$B$33</f>
        <v>5045105.6543062683</v>
      </c>
      <c r="N33" s="4">
        <v>0</v>
      </c>
    </row>
    <row r="34" spans="1:14" x14ac:dyDescent="0.45">
      <c r="A34" s="1">
        <v>2050</v>
      </c>
      <c r="B34" s="4">
        <f>'EIA Costs'!$D$3*INDEX('Cost Improvement and Off Wnd'!$B$91:$AI$99,MATCH("coal",'Cost Improvement and Off Wnd'!$A$91:$A$99,0),MATCH('CCaMC-BCCpUC'!$A34,'Cost Improvement and Off Wnd'!$B$90:$AI$90,0))*1000*About!$A$60</f>
        <v>4329547.5715698646</v>
      </c>
      <c r="C34" s="4">
        <f>'EIA Costs'!$D$5*INDEX('Cost Improvement and Off Wnd'!$B$91:$AI$99,MATCH("natural gas nonpeaker",'Cost Improvement and Off Wnd'!$A$91:$A$99,0),MATCH('CCaMC-BCCpUC'!$A34,'Cost Improvement and Off Wnd'!$B$90:$AI$90,0))*1000*About!$A$68</f>
        <v>900510.76472504099</v>
      </c>
      <c r="D34" s="4">
        <f>'EIA Costs'!$D$8*INDEX('Cost Improvement and Off Wnd'!$B$91:$AI$99,MATCH("nuclear",'Cost Improvement and Off Wnd'!$A$91:$A$99,0),MATCH('CCaMC-BCCpUC'!$A34,'Cost Improvement and Off Wnd'!$B$90:$AI$90,0))*1000*About!$A$68</f>
        <v>4668297.0577558465</v>
      </c>
      <c r="E34" s="4">
        <f>'EIA Costs'!$D$11*INDEX('Cost Improvement and Off Wnd'!$B$91:$AI$99,MATCH("hydro",'Cost Improvement and Off Wnd'!$A$91:$A$99,0),MATCH('CCaMC-BCCpUC'!$A34,'Cost Improvement and Off Wnd'!$B$90:$AI$90,0))*1000*About!$A$68</f>
        <v>2303528.8342331378</v>
      </c>
      <c r="F34" s="4">
        <v>0</v>
      </c>
      <c r="G34" s="4">
        <v>0</v>
      </c>
      <c r="H34" s="4">
        <f>'EIA Costs'!$D$14*INDEX('Cost Improvement and Off Wnd'!$B$91:$AI$99,MATCH("solar thermal",'Cost Improvement and Off Wnd'!$A$91:$A$99,0),MATCH('CCaMC-BCCpUC'!$A34,'Cost Improvement and Off Wnd'!$B$90:$AI$90,0))*1000*About!$A$68</f>
        <v>2280435.0145692695</v>
      </c>
      <c r="I34" s="4">
        <f>'EIA Costs'!$D$9*INDEX('Cost Improvement and Off Wnd'!$B$91:$AI$99,MATCH("biomass",'Cost Improvement and Off Wnd'!$A$91:$A$99,0),MATCH('CCaMC-BCCpUC'!$A34,'Cost Improvement and Off Wnd'!$B$90:$AI$90,0))*1000*About!$A$68</f>
        <v>3175185.2074179323</v>
      </c>
      <c r="J34" s="4">
        <f>'EIA Costs'!$D$10*INDEX('Cost Improvement and Off Wnd'!$B$91:$AI$99,MATCH("geothermal",'Cost Improvement and Off Wnd'!$A$91:$A$99,0),MATCH('CCaMC-BCCpUC'!$A34,'Cost Improvement and Off Wnd'!$B$90:$AI$90,0))*1000*About!$A$68</f>
        <v>2314257.2174775386</v>
      </c>
      <c r="K34" s="4">
        <f>'EIA Costs'!$D$7*INDEX('Cost Improvement and Off Wnd'!$B$91:$AI$99,MATCH("natural gas peaker",'Cost Improvement and Off Wnd'!$A$91:$A$99,0),MATCH('CCaMC-BCCpUC'!$A34,'Cost Improvement and Off Wnd'!$B$90:$AI$90,0))*1000*About!$A$68</f>
        <v>548273.11936618411</v>
      </c>
      <c r="L34" s="4">
        <f>'EIA Costs'!$D$7*INDEX('Cost Improvement and Off Wnd'!$B$91:$AI$99,MATCH("natural gas peaker",'Cost Improvement and Off Wnd'!$A$91:$A$99,0),MATCH('CCaMC-BCCpUC'!$A34,'Cost Improvement and Off Wnd'!$B$90:$AI$90,0))*1000*About!$A$68</f>
        <v>548273.11936618411</v>
      </c>
      <c r="M34" s="4">
        <f>B34*'Coal Cost Multipliers'!$B$33</f>
        <v>5017695.7354901247</v>
      </c>
      <c r="N34" s="4">
        <v>0</v>
      </c>
    </row>
    <row r="35" spans="1:14" x14ac:dyDescent="0.45">
      <c r="B35" s="12"/>
    </row>
    <row r="36" spans="1:14" x14ac:dyDescent="0.45">
      <c r="B36" s="12"/>
    </row>
    <row r="37" spans="1:14" x14ac:dyDescent="0.45">
      <c r="B37" s="12"/>
    </row>
    <row r="38" spans="1:14" x14ac:dyDescent="0.45">
      <c r="B38" s="12"/>
    </row>
    <row r="39" spans="1:14" x14ac:dyDescent="0.45">
      <c r="B39" s="12"/>
    </row>
    <row r="40" spans="1:14" x14ac:dyDescent="0.45">
      <c r="B40" s="12"/>
    </row>
    <row r="41" spans="1:14" x14ac:dyDescent="0.45">
      <c r="B41" s="12"/>
    </row>
    <row r="42" spans="1:14" x14ac:dyDescent="0.45">
      <c r="B42" s="12"/>
    </row>
    <row r="43" spans="1:14" x14ac:dyDescent="0.45">
      <c r="B43" s="12"/>
    </row>
    <row r="44" spans="1:14" x14ac:dyDescent="0.45">
      <c r="B44" s="12"/>
    </row>
    <row r="45" spans="1:14" x14ac:dyDescent="0.45">
      <c r="B45" s="12"/>
    </row>
    <row r="46" spans="1:14" x14ac:dyDescent="0.45">
      <c r="B46" s="12"/>
    </row>
    <row r="47" spans="1:14" x14ac:dyDescent="0.45">
      <c r="B47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9DD1A9-8788-4BDD-9880-57FFB4902898}"/>
</file>

<file path=customXml/itemProps2.xml><?xml version="1.0" encoding="utf-8"?>
<ds:datastoreItem xmlns:ds="http://schemas.openxmlformats.org/officeDocument/2006/customXml" ds:itemID="{12F811DF-7064-48B9-88F1-7904B55EDA16}"/>
</file>

<file path=customXml/itemProps3.xml><?xml version="1.0" encoding="utf-8"?>
<ds:datastoreItem xmlns:ds="http://schemas.openxmlformats.org/officeDocument/2006/customXml" ds:itemID="{950FB6C7-97C4-4C6E-AA26-352EFFF36E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2019-04-24T15:54:38Z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