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01"/>
  <workbookPr autoCompressPictures="0"/>
  <mc:AlternateContent xmlns:mc="http://schemas.openxmlformats.org/markup-compatibility/2006">
    <mc:Choice Requires="x15">
      <x15ac:absPath xmlns:x15ac="http://schemas.microsoft.com/office/spreadsheetml/2010/11/ac" url="D:\Sharepoint\World Resources Institute\NDC Enhancement - China Deep Dive\EPS China\EPS China Data Update\InputData UPDATE FOR CHINA FINAL\trans\BNVFE\"/>
    </mc:Choice>
  </mc:AlternateContent>
  <xr:revisionPtr revIDLastSave="159" documentId="11_3590666EFB746BA557F2B9B16B3AD36D2F460E23" xr6:coauthVersionLast="28" xr6:coauthVersionMax="28" xr10:uidLastSave="{7F992765-4B8C-4BFD-A025-6984583295C3}"/>
  <bookViews>
    <workbookView xWindow="6315" yWindow="0" windowWidth="24885" windowHeight="14715" tabRatio="742" firstSheet="9" activeTab="14" xr2:uid="{00000000-000D-0000-FFFF-FFFF00000000}"/>
  </bookViews>
  <sheets>
    <sheet name="About" sheetId="1" r:id="rId1"/>
    <sheet name="BNVFE-LDVs-psgr" sheetId="2" r:id="rId2"/>
    <sheet name="BNVFE-LDVs-frgt" sheetId="5" r:id="rId3"/>
    <sheet name="BNVFE-HDVs-psgr" sheetId="6" r:id="rId4"/>
    <sheet name="BNVFE-HDVs-frgt" sheetId="7" r:id="rId5"/>
    <sheet name="Road V Efficiency by fuel type" sheetId="29" r:id="rId6"/>
    <sheet name="BNVFE-aircraft-psgr" sheetId="8" r:id="rId7"/>
    <sheet name="BNVFE-aircraft-frgt" sheetId="9" r:id="rId8"/>
    <sheet name="BNVFE-rail-psgr" sheetId="10" r:id="rId9"/>
    <sheet name="BNVFE-rail-frgt" sheetId="11" r:id="rId10"/>
    <sheet name="Rail" sheetId="26" r:id="rId11"/>
    <sheet name="BNVFE-ships-psgr" sheetId="12" r:id="rId12"/>
    <sheet name="BNVFE-ships-frgt" sheetId="13" r:id="rId13"/>
    <sheet name="Ship" sheetId="30" r:id="rId14"/>
    <sheet name="BNVFE-motorbikes-psgr" sheetId="14" r:id="rId15"/>
    <sheet name="BNVFE-motorbikes-frgt" sheetId="15" r:id="rId16"/>
  </sheets>
  <externalReferences>
    <externalReference r:id="rId17"/>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71027"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H7" i="30" l="1"/>
  <c r="J7" i="30"/>
  <c r="I7" i="30"/>
  <c r="C3" i="6"/>
  <c r="D3" i="6"/>
  <c r="E3" i="6"/>
  <c r="F3" i="6"/>
  <c r="G3" i="6"/>
  <c r="H3" i="6"/>
  <c r="I3" i="6"/>
  <c r="J3" i="6"/>
  <c r="K3" i="6"/>
  <c r="L3" i="6"/>
  <c r="M3" i="6"/>
  <c r="N3" i="6"/>
  <c r="O3" i="6"/>
  <c r="P3" i="6"/>
  <c r="Q3" i="6"/>
  <c r="R3" i="6"/>
  <c r="S3" i="6"/>
  <c r="T3" i="6"/>
  <c r="U3" i="6"/>
  <c r="V3" i="6"/>
  <c r="W3" i="6"/>
  <c r="X3" i="6"/>
  <c r="Y3" i="6"/>
  <c r="Z3" i="6"/>
  <c r="AA3" i="6"/>
  <c r="AB3" i="6"/>
  <c r="AC3" i="6"/>
  <c r="AD3" i="6"/>
  <c r="AE3" i="6"/>
  <c r="AF3" i="6"/>
  <c r="AG3" i="6"/>
  <c r="AH3" i="6"/>
  <c r="AI3" i="6"/>
  <c r="AJ3" i="6"/>
  <c r="B3" i="6"/>
  <c r="C3" i="2"/>
  <c r="D3" i="2"/>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B3" i="2"/>
  <c r="D58" i="29"/>
  <c r="E58" i="29"/>
  <c r="F58" i="29"/>
  <c r="G58" i="29"/>
  <c r="H58" i="29"/>
  <c r="I58" i="29"/>
  <c r="J58" i="29"/>
  <c r="K58" i="29"/>
  <c r="L58" i="29"/>
  <c r="M58" i="29"/>
  <c r="N58" i="29"/>
  <c r="O58" i="29"/>
  <c r="P58" i="29"/>
  <c r="Q58" i="29"/>
  <c r="R58" i="29"/>
  <c r="S58" i="29"/>
  <c r="T58" i="29"/>
  <c r="U58" i="29"/>
  <c r="V58" i="29"/>
  <c r="W58" i="29"/>
  <c r="X58" i="29"/>
  <c r="Y58" i="29"/>
  <c r="Z58" i="29"/>
  <c r="AA58" i="29"/>
  <c r="AB58" i="29"/>
  <c r="AC58" i="29"/>
  <c r="AD58" i="29"/>
  <c r="AE58" i="29"/>
  <c r="AF58" i="29"/>
  <c r="AG58" i="29"/>
  <c r="AH58" i="29"/>
  <c r="AI58" i="29"/>
  <c r="AJ58" i="29"/>
  <c r="AK58" i="29"/>
  <c r="AL58" i="29"/>
  <c r="AM58" i="29"/>
  <c r="AN58" i="29"/>
  <c r="AO58" i="29"/>
  <c r="AP58" i="29"/>
  <c r="AQ58" i="29"/>
  <c r="AR58" i="29"/>
  <c r="AS58" i="29"/>
  <c r="AT58" i="29"/>
  <c r="AU58" i="29"/>
  <c r="AV58" i="29"/>
  <c r="C58" i="29"/>
  <c r="D52" i="29"/>
  <c r="E52" i="29"/>
  <c r="F52" i="29"/>
  <c r="G52" i="29"/>
  <c r="H52" i="29"/>
  <c r="I52" i="29"/>
  <c r="J52" i="29"/>
  <c r="K52" i="29"/>
  <c r="L52" i="29"/>
  <c r="M52" i="29"/>
  <c r="N52" i="29"/>
  <c r="O52" i="29"/>
  <c r="P52" i="29"/>
  <c r="Q52" i="29"/>
  <c r="R52" i="29"/>
  <c r="S52" i="29"/>
  <c r="T52" i="29"/>
  <c r="U52" i="29"/>
  <c r="V52" i="29"/>
  <c r="W52" i="29"/>
  <c r="X52" i="29"/>
  <c r="Y52" i="29"/>
  <c r="Z52" i="29"/>
  <c r="AA52" i="29"/>
  <c r="AB52" i="29"/>
  <c r="AC52" i="29"/>
  <c r="AD52" i="29"/>
  <c r="AE52" i="29"/>
  <c r="AF52" i="29"/>
  <c r="AG52" i="29"/>
  <c r="AH52" i="29"/>
  <c r="AI52" i="29"/>
  <c r="AJ52" i="29"/>
  <c r="AK52" i="29"/>
  <c r="AL52" i="29"/>
  <c r="AM52" i="29"/>
  <c r="AN52" i="29"/>
  <c r="AO52" i="29"/>
  <c r="AP52" i="29"/>
  <c r="AQ52" i="29"/>
  <c r="AR52" i="29"/>
  <c r="AS52" i="29"/>
  <c r="AT52" i="29"/>
  <c r="AU52" i="29"/>
  <c r="AV52" i="29"/>
  <c r="C52" i="29"/>
  <c r="D23" i="29"/>
  <c r="E23" i="29"/>
  <c r="F23" i="29"/>
  <c r="G23" i="29"/>
  <c r="H23" i="29"/>
  <c r="I23" i="29"/>
  <c r="J23" i="29"/>
  <c r="K23" i="29"/>
  <c r="L23" i="29"/>
  <c r="M23" i="29"/>
  <c r="N23" i="29"/>
  <c r="O23" i="29"/>
  <c r="P23" i="29"/>
  <c r="Q23" i="29"/>
  <c r="R23" i="29"/>
  <c r="S23" i="29"/>
  <c r="T23" i="29"/>
  <c r="U23" i="29"/>
  <c r="V23" i="29"/>
  <c r="W23" i="29"/>
  <c r="X23" i="29"/>
  <c r="Y23" i="29"/>
  <c r="Z23" i="29"/>
  <c r="AA23" i="29"/>
  <c r="AB23" i="29"/>
  <c r="AC23" i="29"/>
  <c r="AD23" i="29"/>
  <c r="AE23" i="29"/>
  <c r="AF23" i="29"/>
  <c r="AG23" i="29"/>
  <c r="AH23" i="29"/>
  <c r="AI23" i="29"/>
  <c r="AJ23" i="29"/>
  <c r="AK23" i="29"/>
  <c r="AL23" i="29"/>
  <c r="AM23" i="29"/>
  <c r="AN23" i="29"/>
  <c r="AO23" i="29"/>
  <c r="AP23" i="29"/>
  <c r="AQ23" i="29"/>
  <c r="AR23" i="29"/>
  <c r="AS23" i="29"/>
  <c r="AT23" i="29"/>
  <c r="AU23" i="29"/>
  <c r="AV23" i="29"/>
  <c r="C23" i="29"/>
  <c r="D31" i="29"/>
  <c r="E31" i="29"/>
  <c r="F31" i="29"/>
  <c r="G31" i="29"/>
  <c r="H31" i="29"/>
  <c r="I31" i="29"/>
  <c r="J31" i="29"/>
  <c r="K31" i="29"/>
  <c r="L31" i="29"/>
  <c r="M31" i="29"/>
  <c r="N31" i="29"/>
  <c r="O31" i="29"/>
  <c r="P31" i="29"/>
  <c r="Q31" i="29"/>
  <c r="R31" i="29"/>
  <c r="S31" i="29"/>
  <c r="T31" i="29"/>
  <c r="U31" i="29"/>
  <c r="V31" i="29"/>
  <c r="W31" i="29"/>
  <c r="X31" i="29"/>
  <c r="Y31" i="29"/>
  <c r="Z31" i="29"/>
  <c r="AA31" i="29"/>
  <c r="AB31" i="29"/>
  <c r="AC31" i="29"/>
  <c r="AD31" i="29"/>
  <c r="AE31" i="29"/>
  <c r="AF31" i="29"/>
  <c r="AG31" i="29"/>
  <c r="AH31" i="29"/>
  <c r="AI31" i="29"/>
  <c r="AJ31" i="29"/>
  <c r="AK31" i="29"/>
  <c r="AL31" i="29"/>
  <c r="AM31" i="29"/>
  <c r="AN31" i="29"/>
  <c r="AO31" i="29"/>
  <c r="AP31" i="29"/>
  <c r="AQ31" i="29"/>
  <c r="AR31" i="29"/>
  <c r="AS31" i="29"/>
  <c r="AT31" i="29"/>
  <c r="AU31" i="29"/>
  <c r="AV31" i="29"/>
  <c r="C31" i="29"/>
  <c r="D89" i="29"/>
  <c r="E89" i="29"/>
  <c r="F89" i="29"/>
  <c r="G89" i="29"/>
  <c r="H89" i="29"/>
  <c r="I89" i="29"/>
  <c r="J89" i="29"/>
  <c r="K89" i="29"/>
  <c r="L89" i="29"/>
  <c r="M89" i="29"/>
  <c r="N89" i="29"/>
  <c r="O89" i="29"/>
  <c r="P89" i="29"/>
  <c r="Q89" i="29"/>
  <c r="R89" i="29"/>
  <c r="S89" i="29"/>
  <c r="T89" i="29"/>
  <c r="U89" i="29"/>
  <c r="V89" i="29"/>
  <c r="W89" i="29"/>
  <c r="X89" i="29"/>
  <c r="Y89" i="29"/>
  <c r="Z89" i="29"/>
  <c r="AA89" i="29"/>
  <c r="AB89" i="29"/>
  <c r="AC89" i="29"/>
  <c r="AD89" i="29"/>
  <c r="AE89" i="29"/>
  <c r="AF89" i="29"/>
  <c r="AG89" i="29"/>
  <c r="AH89" i="29"/>
  <c r="AI89" i="29"/>
  <c r="AJ89" i="29"/>
  <c r="AK89" i="29"/>
  <c r="AL89" i="29"/>
  <c r="AM89" i="29"/>
  <c r="AN89" i="29"/>
  <c r="AO89" i="29"/>
  <c r="AP89" i="29"/>
  <c r="AQ89" i="29"/>
  <c r="AR89" i="29"/>
  <c r="AS89" i="29"/>
  <c r="AT89" i="29"/>
  <c r="AU89" i="29"/>
  <c r="AV89" i="29"/>
  <c r="D90" i="29"/>
  <c r="E90" i="29"/>
  <c r="F90" i="29"/>
  <c r="G90" i="29"/>
  <c r="H90" i="29"/>
  <c r="I90" i="29"/>
  <c r="J90" i="29"/>
  <c r="K90" i="29"/>
  <c r="L90" i="29"/>
  <c r="M90" i="29"/>
  <c r="N90" i="29"/>
  <c r="O90" i="29"/>
  <c r="P90" i="29"/>
  <c r="Q90" i="29"/>
  <c r="R90" i="29"/>
  <c r="S90" i="29"/>
  <c r="T90" i="29"/>
  <c r="U90" i="29"/>
  <c r="V90" i="29"/>
  <c r="W90" i="29"/>
  <c r="X90" i="29"/>
  <c r="Y90" i="29"/>
  <c r="Z90" i="29"/>
  <c r="AA90" i="29"/>
  <c r="AB90" i="29"/>
  <c r="AC90" i="29"/>
  <c r="AD90" i="29"/>
  <c r="AE90" i="29"/>
  <c r="AF90" i="29"/>
  <c r="AG90" i="29"/>
  <c r="AH90" i="29"/>
  <c r="AI90" i="29"/>
  <c r="AJ90" i="29"/>
  <c r="AK90" i="29"/>
  <c r="AL90" i="29"/>
  <c r="AM90" i="29"/>
  <c r="AN90" i="29"/>
  <c r="AO90" i="29"/>
  <c r="AP90" i="29"/>
  <c r="AQ90" i="29"/>
  <c r="AR90" i="29"/>
  <c r="AS90" i="29"/>
  <c r="AT90" i="29"/>
  <c r="AU90" i="29"/>
  <c r="AV90" i="29"/>
  <c r="D119" i="29"/>
  <c r="E119" i="29"/>
  <c r="F119" i="29"/>
  <c r="G119" i="29"/>
  <c r="H119" i="29"/>
  <c r="I119" i="29"/>
  <c r="J119" i="29"/>
  <c r="K119" i="29"/>
  <c r="L119" i="29"/>
  <c r="M119" i="29"/>
  <c r="N119" i="29"/>
  <c r="O119" i="29"/>
  <c r="P119" i="29"/>
  <c r="Q119" i="29"/>
  <c r="R119" i="29"/>
  <c r="S119" i="29"/>
  <c r="T119" i="29"/>
  <c r="U119" i="29"/>
  <c r="V119" i="29"/>
  <c r="W119" i="29"/>
  <c r="X119" i="29"/>
  <c r="Y119" i="29"/>
  <c r="Z119" i="29"/>
  <c r="AA119" i="29"/>
  <c r="AB119" i="29"/>
  <c r="AC119" i="29"/>
  <c r="AD119" i="29"/>
  <c r="AE119" i="29"/>
  <c r="AF119" i="29"/>
  <c r="AG119" i="29"/>
  <c r="AH119" i="29"/>
  <c r="AI119" i="29"/>
  <c r="AJ119" i="29"/>
  <c r="AK119" i="29"/>
  <c r="AL119" i="29"/>
  <c r="AM119" i="29"/>
  <c r="AN119" i="29"/>
  <c r="AO119" i="29"/>
  <c r="AP119" i="29"/>
  <c r="AQ119" i="29"/>
  <c r="AR119" i="29"/>
  <c r="AS119" i="29"/>
  <c r="AT119" i="29"/>
  <c r="AU119" i="29"/>
  <c r="AV119" i="29"/>
  <c r="D120" i="29"/>
  <c r="E120" i="29"/>
  <c r="F120" i="29"/>
  <c r="G120" i="29"/>
  <c r="H120" i="29"/>
  <c r="I120" i="29"/>
  <c r="J120" i="29"/>
  <c r="K120" i="29"/>
  <c r="L120" i="29"/>
  <c r="M120" i="29"/>
  <c r="N120" i="29"/>
  <c r="O120" i="29"/>
  <c r="P120" i="29"/>
  <c r="Q120" i="29"/>
  <c r="R120" i="29"/>
  <c r="S120" i="29"/>
  <c r="T120" i="29"/>
  <c r="U120" i="29"/>
  <c r="V120" i="29"/>
  <c r="W120" i="29"/>
  <c r="X120" i="29"/>
  <c r="Y120" i="29"/>
  <c r="Z120" i="29"/>
  <c r="AA120" i="29"/>
  <c r="AB120" i="29"/>
  <c r="AC120" i="29"/>
  <c r="AD120" i="29"/>
  <c r="AE120" i="29"/>
  <c r="AF120" i="29"/>
  <c r="AG120" i="29"/>
  <c r="AH120" i="29"/>
  <c r="AI120" i="29"/>
  <c r="AJ120" i="29"/>
  <c r="AK120" i="29"/>
  <c r="AL120" i="29"/>
  <c r="AM120" i="29"/>
  <c r="AN120" i="29"/>
  <c r="AO120" i="29"/>
  <c r="AP120" i="29"/>
  <c r="AQ120" i="29"/>
  <c r="AR120" i="29"/>
  <c r="AS120" i="29"/>
  <c r="AT120" i="29"/>
  <c r="AU120" i="29"/>
  <c r="AV120" i="29"/>
  <c r="C120" i="29"/>
  <c r="C119" i="29"/>
  <c r="C90" i="29"/>
  <c r="C89" i="29"/>
  <c r="C59" i="29"/>
  <c r="C87" i="29"/>
  <c r="F81" i="29"/>
  <c r="G81" i="29"/>
  <c r="H81" i="29"/>
  <c r="I81" i="29"/>
  <c r="J81" i="29"/>
  <c r="K81" i="29"/>
  <c r="L81" i="29"/>
  <c r="M81" i="29"/>
  <c r="N81" i="29"/>
  <c r="O81" i="29"/>
  <c r="P81" i="29"/>
  <c r="Q81" i="29"/>
  <c r="R81" i="29"/>
  <c r="S81" i="29"/>
  <c r="T81" i="29"/>
  <c r="U81" i="29"/>
  <c r="V81" i="29"/>
  <c r="W81" i="29"/>
  <c r="X81" i="29"/>
  <c r="Y81" i="29"/>
  <c r="Z81" i="29"/>
  <c r="AA81" i="29"/>
  <c r="AB81" i="29"/>
  <c r="AC81" i="29"/>
  <c r="AD81" i="29"/>
  <c r="AE81" i="29"/>
  <c r="AF81" i="29"/>
  <c r="AG81" i="29"/>
  <c r="AH81" i="29"/>
  <c r="AI81" i="29"/>
  <c r="AJ81" i="29"/>
  <c r="AK81" i="29"/>
  <c r="AL81" i="29"/>
  <c r="AM81" i="29"/>
  <c r="AN81" i="29"/>
  <c r="AO81" i="29"/>
  <c r="AP81" i="29"/>
  <c r="AQ81" i="29"/>
  <c r="AR81" i="29"/>
  <c r="AS81" i="29"/>
  <c r="AT81" i="29"/>
  <c r="AU81" i="29"/>
  <c r="AV81" i="29"/>
  <c r="F83" i="29"/>
  <c r="G83" i="29"/>
  <c r="H83" i="29"/>
  <c r="I83" i="29"/>
  <c r="J83" i="29"/>
  <c r="K83" i="29"/>
  <c r="L83" i="29"/>
  <c r="M83" i="29"/>
  <c r="N83" i="29"/>
  <c r="O83" i="29"/>
  <c r="P83" i="29"/>
  <c r="Q83" i="29"/>
  <c r="R83" i="29"/>
  <c r="S83" i="29"/>
  <c r="T83" i="29"/>
  <c r="U83" i="29"/>
  <c r="V83" i="29"/>
  <c r="W83" i="29"/>
  <c r="X83" i="29"/>
  <c r="Y83" i="29"/>
  <c r="Z83" i="29"/>
  <c r="AA83" i="29"/>
  <c r="AB83" i="29"/>
  <c r="AC83" i="29"/>
  <c r="AD83" i="29"/>
  <c r="AE83" i="29"/>
  <c r="AF83" i="29"/>
  <c r="AG83" i="29"/>
  <c r="AH83" i="29"/>
  <c r="AI83" i="29"/>
  <c r="AJ83" i="29"/>
  <c r="AK83" i="29"/>
  <c r="AL83" i="29"/>
  <c r="AM83" i="29"/>
  <c r="AN83" i="29"/>
  <c r="AO83" i="29"/>
  <c r="AP83" i="29"/>
  <c r="AQ83" i="29"/>
  <c r="AR83" i="29"/>
  <c r="AS83" i="29"/>
  <c r="AT83" i="29"/>
  <c r="AU83" i="29"/>
  <c r="AV83" i="29"/>
  <c r="F84" i="29"/>
  <c r="G84" i="29"/>
  <c r="H84" i="29"/>
  <c r="I84" i="29"/>
  <c r="J84" i="29"/>
  <c r="K84" i="29"/>
  <c r="L84" i="29"/>
  <c r="M84" i="29"/>
  <c r="N84" i="29"/>
  <c r="O84" i="29"/>
  <c r="P84" i="29"/>
  <c r="Q84" i="29"/>
  <c r="R84" i="29"/>
  <c r="S84" i="29"/>
  <c r="T84" i="29"/>
  <c r="U84" i="29"/>
  <c r="V84" i="29"/>
  <c r="W84" i="29"/>
  <c r="X84" i="29"/>
  <c r="Y84" i="29"/>
  <c r="Z84" i="29"/>
  <c r="AA84" i="29"/>
  <c r="AB84" i="29"/>
  <c r="AC84" i="29"/>
  <c r="AD84" i="29"/>
  <c r="AE84" i="29"/>
  <c r="AF84" i="29"/>
  <c r="AG84" i="29"/>
  <c r="AH84" i="29"/>
  <c r="AI84" i="29"/>
  <c r="AJ84" i="29"/>
  <c r="AK84" i="29"/>
  <c r="AL84" i="29"/>
  <c r="AM84" i="29"/>
  <c r="AN84" i="29"/>
  <c r="AO84" i="29"/>
  <c r="AP84" i="29"/>
  <c r="AQ84" i="29"/>
  <c r="AR84" i="29"/>
  <c r="AS84" i="29"/>
  <c r="AT84" i="29"/>
  <c r="AU84" i="29"/>
  <c r="AV84" i="29"/>
  <c r="E84" i="29"/>
  <c r="E83" i="29"/>
  <c r="E81" i="29"/>
  <c r="D51" i="29"/>
  <c r="E51" i="29"/>
  <c r="F51" i="29"/>
  <c r="G51" i="29"/>
  <c r="H51" i="29"/>
  <c r="I51" i="29"/>
  <c r="J51" i="29"/>
  <c r="K51" i="29"/>
  <c r="L51" i="29"/>
  <c r="M51" i="29"/>
  <c r="N51" i="29"/>
  <c r="O51" i="29"/>
  <c r="P51" i="29"/>
  <c r="Q51" i="29"/>
  <c r="R51" i="29"/>
  <c r="S51" i="29"/>
  <c r="T51" i="29"/>
  <c r="U51" i="29"/>
  <c r="V51" i="29"/>
  <c r="W51" i="29"/>
  <c r="X51" i="29"/>
  <c r="Y51" i="29"/>
  <c r="Z51" i="29"/>
  <c r="AA51" i="29"/>
  <c r="AB51" i="29"/>
  <c r="AC51" i="29"/>
  <c r="AD51" i="29"/>
  <c r="AE51" i="29"/>
  <c r="AF51" i="29"/>
  <c r="AG51" i="29"/>
  <c r="AH51" i="29"/>
  <c r="AI51" i="29"/>
  <c r="AJ51" i="29"/>
  <c r="AK51" i="29"/>
  <c r="AL51" i="29"/>
  <c r="AM51" i="29"/>
  <c r="AN51" i="29"/>
  <c r="AO51" i="29"/>
  <c r="AP51" i="29"/>
  <c r="AQ51" i="29"/>
  <c r="AR51" i="29"/>
  <c r="AS51" i="29"/>
  <c r="AT51" i="29"/>
  <c r="AU51" i="29"/>
  <c r="AV51" i="29"/>
  <c r="D53" i="29"/>
  <c r="E53" i="29"/>
  <c r="F53" i="29"/>
  <c r="G53" i="29"/>
  <c r="H53" i="29"/>
  <c r="I53" i="29"/>
  <c r="J53" i="29"/>
  <c r="K53" i="29"/>
  <c r="L53" i="29"/>
  <c r="M53" i="29"/>
  <c r="N53" i="29"/>
  <c r="O53" i="29"/>
  <c r="P53" i="29"/>
  <c r="Q53" i="29"/>
  <c r="R53" i="29"/>
  <c r="S53" i="29"/>
  <c r="T53" i="29"/>
  <c r="U53" i="29"/>
  <c r="V53" i="29"/>
  <c r="W53" i="29"/>
  <c r="X53" i="29"/>
  <c r="Y53" i="29"/>
  <c r="Z53" i="29"/>
  <c r="AA53" i="29"/>
  <c r="AB53" i="29"/>
  <c r="AC53" i="29"/>
  <c r="AD53" i="29"/>
  <c r="AE53" i="29"/>
  <c r="AF53" i="29"/>
  <c r="AG53" i="29"/>
  <c r="AH53" i="29"/>
  <c r="AI53" i="29"/>
  <c r="AJ53" i="29"/>
  <c r="AK53" i="29"/>
  <c r="AL53" i="29"/>
  <c r="AM53" i="29"/>
  <c r="AN53" i="29"/>
  <c r="AO53" i="29"/>
  <c r="AP53" i="29"/>
  <c r="AQ53" i="29"/>
  <c r="AR53" i="29"/>
  <c r="AS53" i="29"/>
  <c r="AT53" i="29"/>
  <c r="AU53" i="29"/>
  <c r="AV53" i="29"/>
  <c r="D54" i="29"/>
  <c r="E54" i="29"/>
  <c r="F54" i="29"/>
  <c r="G54" i="29"/>
  <c r="H54" i="29"/>
  <c r="I54" i="29"/>
  <c r="J54" i="29"/>
  <c r="K54" i="29"/>
  <c r="L54" i="29"/>
  <c r="M54" i="29"/>
  <c r="N54" i="29"/>
  <c r="O54" i="29"/>
  <c r="P54" i="29"/>
  <c r="Q54" i="29"/>
  <c r="R54" i="29"/>
  <c r="S54" i="29"/>
  <c r="T54" i="29"/>
  <c r="U54" i="29"/>
  <c r="V54" i="29"/>
  <c r="W54" i="29"/>
  <c r="X54" i="29"/>
  <c r="Y54" i="29"/>
  <c r="Z54" i="29"/>
  <c r="AA54" i="29"/>
  <c r="AB54" i="29"/>
  <c r="AC54" i="29"/>
  <c r="AD54" i="29"/>
  <c r="AE54" i="29"/>
  <c r="AF54" i="29"/>
  <c r="AG54" i="29"/>
  <c r="AH54" i="29"/>
  <c r="AI54" i="29"/>
  <c r="AJ54" i="29"/>
  <c r="AK54" i="29"/>
  <c r="AL54" i="29"/>
  <c r="AM54" i="29"/>
  <c r="AN54" i="29"/>
  <c r="AO54" i="29"/>
  <c r="AP54" i="29"/>
  <c r="AQ54" i="29"/>
  <c r="AR54" i="29"/>
  <c r="AS54" i="29"/>
  <c r="AT54" i="29"/>
  <c r="AU54" i="29"/>
  <c r="AV54" i="29"/>
  <c r="D57" i="29"/>
  <c r="E57" i="29"/>
  <c r="F57" i="29"/>
  <c r="G57" i="29"/>
  <c r="H57" i="29"/>
  <c r="I57" i="29"/>
  <c r="J57" i="29"/>
  <c r="K57" i="29"/>
  <c r="L57" i="29"/>
  <c r="M57" i="29"/>
  <c r="N57" i="29"/>
  <c r="O57" i="29"/>
  <c r="P57" i="29"/>
  <c r="Q57" i="29"/>
  <c r="R57" i="29"/>
  <c r="S57" i="29"/>
  <c r="T57" i="29"/>
  <c r="U57" i="29"/>
  <c r="V57" i="29"/>
  <c r="W57" i="29"/>
  <c r="X57" i="29"/>
  <c r="Y57" i="29"/>
  <c r="Z57" i="29"/>
  <c r="AA57" i="29"/>
  <c r="AB57" i="29"/>
  <c r="AC57" i="29"/>
  <c r="AD57" i="29"/>
  <c r="AE57" i="29"/>
  <c r="AF57" i="29"/>
  <c r="AG57" i="29"/>
  <c r="AH57" i="29"/>
  <c r="AI57" i="29"/>
  <c r="AJ57" i="29"/>
  <c r="AK57" i="29"/>
  <c r="AL57" i="29"/>
  <c r="AM57" i="29"/>
  <c r="AN57" i="29"/>
  <c r="AO57" i="29"/>
  <c r="AP57" i="29"/>
  <c r="AQ57" i="29"/>
  <c r="AR57" i="29"/>
  <c r="AS57" i="29"/>
  <c r="AT57" i="29"/>
  <c r="AU57" i="29"/>
  <c r="AV57" i="29"/>
  <c r="D59" i="29"/>
  <c r="E59" i="29"/>
  <c r="F59" i="29"/>
  <c r="G59" i="29"/>
  <c r="H59" i="29"/>
  <c r="I59" i="29"/>
  <c r="J59" i="29"/>
  <c r="K59" i="29"/>
  <c r="L59" i="29"/>
  <c r="M59" i="29"/>
  <c r="N59" i="29"/>
  <c r="O59" i="29"/>
  <c r="P59" i="29"/>
  <c r="Q59" i="29"/>
  <c r="R59" i="29"/>
  <c r="S59" i="29"/>
  <c r="T59" i="29"/>
  <c r="U59" i="29"/>
  <c r="V59" i="29"/>
  <c r="W59" i="29"/>
  <c r="X59" i="29"/>
  <c r="Y59" i="29"/>
  <c r="Z59" i="29"/>
  <c r="AA59" i="29"/>
  <c r="AB59" i="29"/>
  <c r="AC59" i="29"/>
  <c r="AD59" i="29"/>
  <c r="AE59" i="29"/>
  <c r="AF59" i="29"/>
  <c r="AG59" i="29"/>
  <c r="AH59" i="29"/>
  <c r="AI59" i="29"/>
  <c r="AJ59" i="29"/>
  <c r="AK59" i="29"/>
  <c r="AL59" i="29"/>
  <c r="AM59" i="29"/>
  <c r="AN59" i="29"/>
  <c r="AO59" i="29"/>
  <c r="AP59" i="29"/>
  <c r="AQ59" i="29"/>
  <c r="AR59" i="29"/>
  <c r="AS59" i="29"/>
  <c r="AT59" i="29"/>
  <c r="AU59" i="29"/>
  <c r="AV59" i="29"/>
  <c r="D60" i="29"/>
  <c r="E60" i="29"/>
  <c r="F60" i="29"/>
  <c r="G60" i="29"/>
  <c r="H60" i="29"/>
  <c r="I60" i="29"/>
  <c r="J60" i="29"/>
  <c r="K60" i="29"/>
  <c r="L60" i="29"/>
  <c r="M60" i="29"/>
  <c r="N60" i="29"/>
  <c r="O60" i="29"/>
  <c r="P60" i="29"/>
  <c r="Q60" i="29"/>
  <c r="R60" i="29"/>
  <c r="S60" i="29"/>
  <c r="T60" i="29"/>
  <c r="U60" i="29"/>
  <c r="V60" i="29"/>
  <c r="W60" i="29"/>
  <c r="X60" i="29"/>
  <c r="Y60" i="29"/>
  <c r="Z60" i="29"/>
  <c r="AA60" i="29"/>
  <c r="AB60" i="29"/>
  <c r="AC60" i="29"/>
  <c r="AD60" i="29"/>
  <c r="AE60" i="29"/>
  <c r="AF60" i="29"/>
  <c r="AG60" i="29"/>
  <c r="AH60" i="29"/>
  <c r="AI60" i="29"/>
  <c r="AJ60" i="29"/>
  <c r="AK60" i="29"/>
  <c r="AL60" i="29"/>
  <c r="AM60" i="29"/>
  <c r="AN60" i="29"/>
  <c r="AO60" i="29"/>
  <c r="AP60" i="29"/>
  <c r="AQ60" i="29"/>
  <c r="AR60" i="29"/>
  <c r="AS60" i="29"/>
  <c r="AT60" i="29"/>
  <c r="AU60" i="29"/>
  <c r="AV60" i="29"/>
  <c r="C51" i="29"/>
  <c r="C60" i="29"/>
  <c r="C54" i="29"/>
  <c r="C53" i="29"/>
  <c r="C32" i="29"/>
  <c r="D25" i="29"/>
  <c r="E25" i="29"/>
  <c r="F25" i="29"/>
  <c r="G25" i="29"/>
  <c r="H25" i="29"/>
  <c r="I25" i="29"/>
  <c r="J25" i="29"/>
  <c r="K25" i="29"/>
  <c r="L25" i="29"/>
  <c r="M25" i="29"/>
  <c r="N25" i="29"/>
  <c r="O25" i="29"/>
  <c r="P25" i="29"/>
  <c r="Q25" i="29"/>
  <c r="R25" i="29"/>
  <c r="S25" i="29"/>
  <c r="T25" i="29"/>
  <c r="U25" i="29"/>
  <c r="V25" i="29"/>
  <c r="W25" i="29"/>
  <c r="X25" i="29"/>
  <c r="Y25" i="29"/>
  <c r="Z25" i="29"/>
  <c r="AA25" i="29"/>
  <c r="AB25" i="29"/>
  <c r="AC25" i="29"/>
  <c r="AD25" i="29"/>
  <c r="AE25" i="29"/>
  <c r="AF25" i="29"/>
  <c r="AG25" i="29"/>
  <c r="AH25" i="29"/>
  <c r="AI25" i="29"/>
  <c r="AJ25" i="29"/>
  <c r="AK25" i="29"/>
  <c r="AL25" i="29"/>
  <c r="AM25" i="29"/>
  <c r="AN25" i="29"/>
  <c r="AO25" i="29"/>
  <c r="AP25" i="29"/>
  <c r="AQ25" i="29"/>
  <c r="AR25" i="29"/>
  <c r="AS25" i="29"/>
  <c r="AT25" i="29"/>
  <c r="AU25" i="29"/>
  <c r="AV25" i="29"/>
  <c r="C25" i="29"/>
  <c r="D24" i="29"/>
  <c r="E24" i="29"/>
  <c r="F24" i="29"/>
  <c r="G24" i="29"/>
  <c r="H24" i="29"/>
  <c r="I24" i="29"/>
  <c r="J24" i="29"/>
  <c r="K24" i="29"/>
  <c r="L24" i="29"/>
  <c r="M24" i="29"/>
  <c r="N24" i="29"/>
  <c r="O24" i="29"/>
  <c r="P24" i="29"/>
  <c r="Q24" i="29"/>
  <c r="R24" i="29"/>
  <c r="S24" i="29"/>
  <c r="T24" i="29"/>
  <c r="U24" i="29"/>
  <c r="V24" i="29"/>
  <c r="W24" i="29"/>
  <c r="X24" i="29"/>
  <c r="Y24" i="29"/>
  <c r="Z24" i="29"/>
  <c r="AA24" i="29"/>
  <c r="AB24" i="29"/>
  <c r="AC24" i="29"/>
  <c r="AD24" i="29"/>
  <c r="AE24" i="29"/>
  <c r="AF24" i="29"/>
  <c r="AG24" i="29"/>
  <c r="AH24" i="29"/>
  <c r="AI24" i="29"/>
  <c r="AJ24" i="29"/>
  <c r="AK24" i="29"/>
  <c r="AL24" i="29"/>
  <c r="AM24" i="29"/>
  <c r="AN24" i="29"/>
  <c r="AO24" i="29"/>
  <c r="AP24" i="29"/>
  <c r="AQ24" i="29"/>
  <c r="AR24" i="29"/>
  <c r="AS24" i="29"/>
  <c r="AT24" i="29"/>
  <c r="AU24" i="29"/>
  <c r="AV24" i="29"/>
  <c r="C24" i="29"/>
  <c r="D22" i="29"/>
  <c r="E22" i="29"/>
  <c r="F22" i="29"/>
  <c r="G22" i="29"/>
  <c r="H22" i="29"/>
  <c r="I22" i="29"/>
  <c r="J22" i="29"/>
  <c r="K22" i="29"/>
  <c r="L22" i="29"/>
  <c r="M22" i="29"/>
  <c r="N22" i="29"/>
  <c r="O22" i="29"/>
  <c r="P22" i="29"/>
  <c r="Q22" i="29"/>
  <c r="R22" i="29"/>
  <c r="S22" i="29"/>
  <c r="T22" i="29"/>
  <c r="U22" i="29"/>
  <c r="V22" i="29"/>
  <c r="W22" i="29"/>
  <c r="X22" i="29"/>
  <c r="Y22" i="29"/>
  <c r="Z22" i="29"/>
  <c r="AA22" i="29"/>
  <c r="AB22" i="29"/>
  <c r="AC22" i="29"/>
  <c r="AD22" i="29"/>
  <c r="AE22" i="29"/>
  <c r="AF22" i="29"/>
  <c r="AG22" i="29"/>
  <c r="AH22" i="29"/>
  <c r="AI22" i="29"/>
  <c r="AJ22" i="29"/>
  <c r="AK22" i="29"/>
  <c r="AL22" i="29"/>
  <c r="AM22" i="29"/>
  <c r="AN22" i="29"/>
  <c r="AO22" i="29"/>
  <c r="AP22" i="29"/>
  <c r="AQ22" i="29"/>
  <c r="AR22" i="29"/>
  <c r="AS22" i="29"/>
  <c r="AT22" i="29"/>
  <c r="AU22" i="29"/>
  <c r="AV22" i="29"/>
  <c r="C22" i="29"/>
  <c r="J9" i="30"/>
  <c r="K9" i="30"/>
  <c r="L9" i="30"/>
  <c r="M9" i="30"/>
  <c r="N9" i="30"/>
  <c r="O9" i="30"/>
  <c r="P9" i="30"/>
  <c r="Q9" i="30"/>
  <c r="R9" i="30"/>
  <c r="S9" i="30"/>
  <c r="T9" i="30"/>
  <c r="U9" i="30"/>
  <c r="V9" i="30"/>
  <c r="W9" i="30"/>
  <c r="X9" i="30"/>
  <c r="Y9" i="30"/>
  <c r="Z9" i="30"/>
  <c r="AA9" i="30"/>
  <c r="AB9" i="30"/>
  <c r="AC9" i="30"/>
  <c r="AD9" i="30"/>
  <c r="AE9" i="30"/>
  <c r="AF9" i="30"/>
  <c r="AG9" i="30"/>
  <c r="AH9" i="30"/>
  <c r="AI9" i="30"/>
  <c r="AJ9" i="30"/>
  <c r="AK9" i="30"/>
  <c r="AL9" i="30"/>
  <c r="AM9" i="30"/>
  <c r="AN9" i="30"/>
  <c r="AO9" i="30"/>
  <c r="AP9" i="30"/>
  <c r="AQ9" i="30"/>
  <c r="I9" i="30"/>
  <c r="D9" i="30"/>
  <c r="E9" i="30"/>
  <c r="F9" i="30"/>
  <c r="G9" i="30"/>
  <c r="H9" i="30"/>
  <c r="C9" i="30"/>
  <c r="C4" i="7"/>
  <c r="O87" i="29"/>
  <c r="C2" i="7"/>
  <c r="C6" i="7"/>
  <c r="D4" i="7"/>
  <c r="P87" i="29"/>
  <c r="D2" i="7"/>
  <c r="D6" i="7"/>
  <c r="E4" i="7"/>
  <c r="Q87" i="29"/>
  <c r="E2" i="7"/>
  <c r="E6" i="7"/>
  <c r="F4" i="7"/>
  <c r="R87" i="29"/>
  <c r="F2" i="7"/>
  <c r="F6" i="7"/>
  <c r="G4" i="7"/>
  <c r="S87" i="29"/>
  <c r="G2" i="7"/>
  <c r="G6" i="7"/>
  <c r="H4" i="7"/>
  <c r="T87" i="29"/>
  <c r="H2" i="7"/>
  <c r="H6" i="7"/>
  <c r="I4" i="7"/>
  <c r="U87" i="29"/>
  <c r="I2" i="7"/>
  <c r="I6" i="7"/>
  <c r="J4" i="7"/>
  <c r="V87" i="29"/>
  <c r="J2" i="7"/>
  <c r="J6" i="7"/>
  <c r="K4" i="7"/>
  <c r="W87" i="29"/>
  <c r="K2" i="7"/>
  <c r="K6" i="7"/>
  <c r="L4" i="7"/>
  <c r="X87" i="29"/>
  <c r="L2" i="7"/>
  <c r="L6" i="7"/>
  <c r="M4" i="7"/>
  <c r="Y87" i="29"/>
  <c r="M2" i="7"/>
  <c r="M6" i="7"/>
  <c r="N4" i="7"/>
  <c r="Z87" i="29"/>
  <c r="N2" i="7"/>
  <c r="N6" i="7"/>
  <c r="O4" i="7"/>
  <c r="AA87" i="29"/>
  <c r="O2" i="7"/>
  <c r="O6" i="7"/>
  <c r="P4" i="7"/>
  <c r="AB87" i="29"/>
  <c r="P2" i="7"/>
  <c r="P6" i="7"/>
  <c r="Q4" i="7"/>
  <c r="AC87" i="29"/>
  <c r="Q2" i="7"/>
  <c r="Q6" i="7"/>
  <c r="R4" i="7"/>
  <c r="AD87" i="29"/>
  <c r="R2" i="7"/>
  <c r="R6" i="7"/>
  <c r="S4" i="7"/>
  <c r="AE87" i="29"/>
  <c r="S2" i="7"/>
  <c r="S6" i="7"/>
  <c r="T4" i="7"/>
  <c r="AF87" i="29"/>
  <c r="T2" i="7"/>
  <c r="T6" i="7"/>
  <c r="U4" i="7"/>
  <c r="AG87" i="29"/>
  <c r="U2" i="7"/>
  <c r="U6" i="7"/>
  <c r="V4" i="7"/>
  <c r="AH87" i="29"/>
  <c r="V2" i="7"/>
  <c r="V6" i="7"/>
  <c r="W4" i="7"/>
  <c r="AI87" i="29"/>
  <c r="W2" i="7"/>
  <c r="W6" i="7"/>
  <c r="X4" i="7"/>
  <c r="AJ87" i="29"/>
  <c r="X2" i="7"/>
  <c r="X6" i="7"/>
  <c r="Y4" i="7"/>
  <c r="AK87" i="29"/>
  <c r="Y2" i="7"/>
  <c r="Y6" i="7"/>
  <c r="Z4" i="7"/>
  <c r="AL87" i="29"/>
  <c r="Z2" i="7"/>
  <c r="Z6" i="7"/>
  <c r="AA4" i="7"/>
  <c r="AM87" i="29"/>
  <c r="AA2" i="7"/>
  <c r="AA6" i="7"/>
  <c r="AB4" i="7"/>
  <c r="AN87" i="29"/>
  <c r="AB2" i="7"/>
  <c r="AB6" i="7"/>
  <c r="AC4" i="7"/>
  <c r="AO87" i="29"/>
  <c r="AC2" i="7"/>
  <c r="AC6" i="7"/>
  <c r="AD4" i="7"/>
  <c r="AP87" i="29"/>
  <c r="AD2" i="7"/>
  <c r="AD6" i="7"/>
  <c r="AE4" i="7"/>
  <c r="AQ87" i="29"/>
  <c r="AE2" i="7"/>
  <c r="AE6" i="7"/>
  <c r="AF4" i="7"/>
  <c r="AR87" i="29"/>
  <c r="AF2" i="7"/>
  <c r="AF6" i="7"/>
  <c r="AG4" i="7"/>
  <c r="AS87" i="29"/>
  <c r="AG2" i="7"/>
  <c r="AG6" i="7"/>
  <c r="AH4" i="7"/>
  <c r="AT87" i="29"/>
  <c r="AH2" i="7"/>
  <c r="AH6" i="7"/>
  <c r="AI4" i="7"/>
  <c r="AU87" i="29"/>
  <c r="AI2" i="7"/>
  <c r="AI6" i="7"/>
  <c r="AJ4" i="7"/>
  <c r="AV87" i="29"/>
  <c r="AJ2" i="7"/>
  <c r="AJ6" i="7"/>
  <c r="B4" i="7"/>
  <c r="N87" i="29"/>
  <c r="B2" i="7"/>
  <c r="B6" i="7"/>
  <c r="O32" i="29"/>
  <c r="C4" i="6"/>
  <c r="O30" i="29"/>
  <c r="C2" i="6"/>
  <c r="C6" i="6"/>
  <c r="P32" i="29"/>
  <c r="D4" i="6"/>
  <c r="P30" i="29"/>
  <c r="D2" i="6"/>
  <c r="D6" i="6"/>
  <c r="Q32" i="29"/>
  <c r="E4" i="6"/>
  <c r="Q30" i="29"/>
  <c r="E2" i="6"/>
  <c r="E6" i="6"/>
  <c r="R32" i="29"/>
  <c r="F4" i="6"/>
  <c r="R30" i="29"/>
  <c r="F2" i="6"/>
  <c r="F6" i="6"/>
  <c r="S32" i="29"/>
  <c r="G4" i="6"/>
  <c r="S30" i="29"/>
  <c r="G2" i="6"/>
  <c r="G6" i="6"/>
  <c r="T32" i="29"/>
  <c r="H4" i="6"/>
  <c r="T30" i="29"/>
  <c r="H2" i="6"/>
  <c r="H6" i="6"/>
  <c r="U32" i="29"/>
  <c r="I4" i="6"/>
  <c r="U30" i="29"/>
  <c r="I2" i="6"/>
  <c r="I6" i="6"/>
  <c r="V32" i="29"/>
  <c r="J4" i="6"/>
  <c r="V30" i="29"/>
  <c r="J2" i="6"/>
  <c r="J6" i="6"/>
  <c r="W32" i="29"/>
  <c r="K4" i="6"/>
  <c r="W30" i="29"/>
  <c r="K2" i="6"/>
  <c r="K6" i="6"/>
  <c r="X32" i="29"/>
  <c r="L4" i="6"/>
  <c r="X30" i="29"/>
  <c r="L2" i="6"/>
  <c r="L6" i="6"/>
  <c r="Y32" i="29"/>
  <c r="M4" i="6"/>
  <c r="Y30" i="29"/>
  <c r="M2" i="6"/>
  <c r="M6" i="6"/>
  <c r="Z32" i="29"/>
  <c r="N4" i="6"/>
  <c r="Z30" i="29"/>
  <c r="N2" i="6"/>
  <c r="N6" i="6"/>
  <c r="AA32" i="29"/>
  <c r="O4" i="6"/>
  <c r="AA30" i="29"/>
  <c r="O2" i="6"/>
  <c r="O6" i="6"/>
  <c r="AB32" i="29"/>
  <c r="P4" i="6"/>
  <c r="AB30" i="29"/>
  <c r="P2" i="6"/>
  <c r="P6" i="6"/>
  <c r="AC32" i="29"/>
  <c r="Q4" i="6"/>
  <c r="AC30" i="29"/>
  <c r="Q2" i="6"/>
  <c r="Q6" i="6"/>
  <c r="AD32" i="29"/>
  <c r="R4" i="6"/>
  <c r="AD30" i="29"/>
  <c r="R2" i="6"/>
  <c r="R6" i="6"/>
  <c r="AE32" i="29"/>
  <c r="S4" i="6"/>
  <c r="AE30" i="29"/>
  <c r="S2" i="6"/>
  <c r="S6" i="6"/>
  <c r="AF32" i="29"/>
  <c r="T4" i="6"/>
  <c r="AF30" i="29"/>
  <c r="T2" i="6"/>
  <c r="T6" i="6"/>
  <c r="AG32" i="29"/>
  <c r="U4" i="6"/>
  <c r="AG30" i="29"/>
  <c r="U2" i="6"/>
  <c r="U6" i="6"/>
  <c r="AH32" i="29"/>
  <c r="V4" i="6"/>
  <c r="AH30" i="29"/>
  <c r="V2" i="6"/>
  <c r="V6" i="6"/>
  <c r="AI32" i="29"/>
  <c r="W4" i="6"/>
  <c r="AI30" i="29"/>
  <c r="W2" i="6"/>
  <c r="W6" i="6"/>
  <c r="AJ32" i="29"/>
  <c r="X4" i="6"/>
  <c r="AJ30" i="29"/>
  <c r="X2" i="6"/>
  <c r="X6" i="6"/>
  <c r="AK32" i="29"/>
  <c r="Y4" i="6"/>
  <c r="AK30" i="29"/>
  <c r="Y2" i="6"/>
  <c r="Y6" i="6"/>
  <c r="AL32" i="29"/>
  <c r="Z4" i="6"/>
  <c r="AL30" i="29"/>
  <c r="Z2" i="6"/>
  <c r="Z6" i="6"/>
  <c r="AM32" i="29"/>
  <c r="AA4" i="6"/>
  <c r="AM30" i="29"/>
  <c r="AA2" i="6"/>
  <c r="AA6" i="6"/>
  <c r="AN32" i="29"/>
  <c r="AB4" i="6"/>
  <c r="AN30" i="29"/>
  <c r="AB2" i="6"/>
  <c r="AB6" i="6"/>
  <c r="AO32" i="29"/>
  <c r="AC4" i="6"/>
  <c r="AO30" i="29"/>
  <c r="AC2" i="6"/>
  <c r="AC6" i="6"/>
  <c r="AP32" i="29"/>
  <c r="AD4" i="6"/>
  <c r="AP30" i="29"/>
  <c r="AD2" i="6"/>
  <c r="AD6" i="6"/>
  <c r="AQ32" i="29"/>
  <c r="AE4" i="6"/>
  <c r="AQ30" i="29"/>
  <c r="AE2" i="6"/>
  <c r="AE6" i="6"/>
  <c r="AR32" i="29"/>
  <c r="AF4" i="6"/>
  <c r="AR30" i="29"/>
  <c r="AF2" i="6"/>
  <c r="AF6" i="6"/>
  <c r="AS32" i="29"/>
  <c r="AG4" i="6"/>
  <c r="AS30" i="29"/>
  <c r="AG2" i="6"/>
  <c r="AG6" i="6"/>
  <c r="AT32" i="29"/>
  <c r="AH4" i="6"/>
  <c r="AT30" i="29"/>
  <c r="AH2" i="6"/>
  <c r="AH6" i="6"/>
  <c r="AU32" i="29"/>
  <c r="AI4" i="6"/>
  <c r="AU30" i="29"/>
  <c r="AI2" i="6"/>
  <c r="AI6" i="6"/>
  <c r="AV32" i="29"/>
  <c r="AJ4" i="6"/>
  <c r="AV30" i="29"/>
  <c r="AJ2" i="6"/>
  <c r="AJ6" i="6"/>
  <c r="N32" i="29"/>
  <c r="B4" i="6"/>
  <c r="N30" i="29"/>
  <c r="B2" i="6"/>
  <c r="B6" i="6"/>
  <c r="O113" i="29"/>
  <c r="C4" i="5"/>
  <c r="O111" i="29"/>
  <c r="O117" i="29"/>
  <c r="C2" i="5"/>
  <c r="C6" i="5"/>
  <c r="P113" i="29"/>
  <c r="D4" i="5"/>
  <c r="P111" i="29"/>
  <c r="P117" i="29"/>
  <c r="D2" i="5"/>
  <c r="D6" i="5"/>
  <c r="Q113" i="29"/>
  <c r="E4" i="5"/>
  <c r="Q111" i="29"/>
  <c r="Q117" i="29"/>
  <c r="E2" i="5"/>
  <c r="E6" i="5"/>
  <c r="R113" i="29"/>
  <c r="F4" i="5"/>
  <c r="R111" i="29"/>
  <c r="R117" i="29"/>
  <c r="F2" i="5"/>
  <c r="F6" i="5"/>
  <c r="S113" i="29"/>
  <c r="G4" i="5"/>
  <c r="S111" i="29"/>
  <c r="S117" i="29"/>
  <c r="G2" i="5"/>
  <c r="G6" i="5"/>
  <c r="T113" i="29"/>
  <c r="H4" i="5"/>
  <c r="T111" i="29"/>
  <c r="T117" i="29"/>
  <c r="H2" i="5"/>
  <c r="H6" i="5"/>
  <c r="U113" i="29"/>
  <c r="I4" i="5"/>
  <c r="U111" i="29"/>
  <c r="U117" i="29"/>
  <c r="I2" i="5"/>
  <c r="I6" i="5"/>
  <c r="V113" i="29"/>
  <c r="J4" i="5"/>
  <c r="V111" i="29"/>
  <c r="V117" i="29"/>
  <c r="J2" i="5"/>
  <c r="J6" i="5"/>
  <c r="W113" i="29"/>
  <c r="K4" i="5"/>
  <c r="W111" i="29"/>
  <c r="W117" i="29"/>
  <c r="K2" i="5"/>
  <c r="K6" i="5"/>
  <c r="X113" i="29"/>
  <c r="L4" i="5"/>
  <c r="X111" i="29"/>
  <c r="X117" i="29"/>
  <c r="L2" i="5"/>
  <c r="L6" i="5"/>
  <c r="Y113" i="29"/>
  <c r="M4" i="5"/>
  <c r="Y111" i="29"/>
  <c r="Y117" i="29"/>
  <c r="M2" i="5"/>
  <c r="M6" i="5"/>
  <c r="Z113" i="29"/>
  <c r="N4" i="5"/>
  <c r="Z111" i="29"/>
  <c r="Z117" i="29"/>
  <c r="N2" i="5"/>
  <c r="N6" i="5"/>
  <c r="AA113" i="29"/>
  <c r="O4" i="5"/>
  <c r="AA111" i="29"/>
  <c r="AA117" i="29"/>
  <c r="O2" i="5"/>
  <c r="O6" i="5"/>
  <c r="AB113" i="29"/>
  <c r="P4" i="5"/>
  <c r="AB111" i="29"/>
  <c r="AB117" i="29"/>
  <c r="P2" i="5"/>
  <c r="P6" i="5"/>
  <c r="AC113" i="29"/>
  <c r="Q4" i="5"/>
  <c r="AC111" i="29"/>
  <c r="AC117" i="29"/>
  <c r="Q2" i="5"/>
  <c r="Q6" i="5"/>
  <c r="AD113" i="29"/>
  <c r="R4" i="5"/>
  <c r="AD111" i="29"/>
  <c r="AD117" i="29"/>
  <c r="R2" i="5"/>
  <c r="R6" i="5"/>
  <c r="AE113" i="29"/>
  <c r="S4" i="5"/>
  <c r="AE111" i="29"/>
  <c r="AE117" i="29"/>
  <c r="S2" i="5"/>
  <c r="S6" i="5"/>
  <c r="AF113" i="29"/>
  <c r="T4" i="5"/>
  <c r="AF111" i="29"/>
  <c r="AF117" i="29"/>
  <c r="T2" i="5"/>
  <c r="T6" i="5"/>
  <c r="AG113" i="29"/>
  <c r="U4" i="5"/>
  <c r="AG111" i="29"/>
  <c r="AG117" i="29"/>
  <c r="U2" i="5"/>
  <c r="U6" i="5"/>
  <c r="AH113" i="29"/>
  <c r="V4" i="5"/>
  <c r="AH111" i="29"/>
  <c r="AH117" i="29"/>
  <c r="V2" i="5"/>
  <c r="V6" i="5"/>
  <c r="AI113" i="29"/>
  <c r="W4" i="5"/>
  <c r="AI111" i="29"/>
  <c r="AI117" i="29"/>
  <c r="W2" i="5"/>
  <c r="W6" i="5"/>
  <c r="AJ113" i="29"/>
  <c r="X4" i="5"/>
  <c r="AJ111" i="29"/>
  <c r="AJ117" i="29"/>
  <c r="X2" i="5"/>
  <c r="X6" i="5"/>
  <c r="AK113" i="29"/>
  <c r="Y4" i="5"/>
  <c r="AK111" i="29"/>
  <c r="AK117" i="29"/>
  <c r="Y2" i="5"/>
  <c r="Y6" i="5"/>
  <c r="AL113" i="29"/>
  <c r="Z4" i="5"/>
  <c r="AL111" i="29"/>
  <c r="AL117" i="29"/>
  <c r="Z2" i="5"/>
  <c r="Z6" i="5"/>
  <c r="AM113" i="29"/>
  <c r="AA4" i="5"/>
  <c r="AM111" i="29"/>
  <c r="AM117" i="29"/>
  <c r="AA2" i="5"/>
  <c r="AA6" i="5"/>
  <c r="AN113" i="29"/>
  <c r="AB4" i="5"/>
  <c r="AN111" i="29"/>
  <c r="AN117" i="29"/>
  <c r="AB2" i="5"/>
  <c r="AB6" i="5"/>
  <c r="AO113" i="29"/>
  <c r="AC4" i="5"/>
  <c r="AO111" i="29"/>
  <c r="AO117" i="29"/>
  <c r="AC2" i="5"/>
  <c r="AC6" i="5"/>
  <c r="AP113" i="29"/>
  <c r="AD4" i="5"/>
  <c r="AP111" i="29"/>
  <c r="AP117" i="29"/>
  <c r="AD2" i="5"/>
  <c r="AD6" i="5"/>
  <c r="AQ113" i="29"/>
  <c r="AE4" i="5"/>
  <c r="AQ111" i="29"/>
  <c r="AQ117" i="29"/>
  <c r="AE2" i="5"/>
  <c r="AE6" i="5"/>
  <c r="AR113" i="29"/>
  <c r="AF4" i="5"/>
  <c r="AR111" i="29"/>
  <c r="AR117" i="29"/>
  <c r="AF2" i="5"/>
  <c r="AF6" i="5"/>
  <c r="AS113" i="29"/>
  <c r="AG4" i="5"/>
  <c r="AS111" i="29"/>
  <c r="AS117" i="29"/>
  <c r="AG2" i="5"/>
  <c r="AG6" i="5"/>
  <c r="AT113" i="29"/>
  <c r="AH4" i="5"/>
  <c r="AT111" i="29"/>
  <c r="AT117" i="29"/>
  <c r="AH2" i="5"/>
  <c r="AH6" i="5"/>
  <c r="AU113" i="29"/>
  <c r="AI4" i="5"/>
  <c r="AU111" i="29"/>
  <c r="AU117" i="29"/>
  <c r="AI2" i="5"/>
  <c r="AI6" i="5"/>
  <c r="AV113" i="29"/>
  <c r="AJ4" i="5"/>
  <c r="AV111" i="29"/>
  <c r="AV117" i="29"/>
  <c r="AJ2" i="5"/>
  <c r="AJ6" i="5"/>
  <c r="N113" i="29"/>
  <c r="B4" i="5"/>
  <c r="N111" i="29"/>
  <c r="N117" i="29"/>
  <c r="B2" i="5"/>
  <c r="B6" i="5"/>
  <c r="B4" i="2"/>
  <c r="B2" i="2"/>
  <c r="B6" i="2"/>
  <c r="AA4" i="2"/>
  <c r="AA2" i="2"/>
  <c r="AA6" i="2"/>
  <c r="AB4" i="2"/>
  <c r="AB2" i="2"/>
  <c r="AB6" i="2"/>
  <c r="AC4" i="2"/>
  <c r="AC2" i="2"/>
  <c r="AC6" i="2"/>
  <c r="AD4" i="2"/>
  <c r="AD2" i="2"/>
  <c r="AD6" i="2"/>
  <c r="AE4" i="2"/>
  <c r="AE2" i="2"/>
  <c r="AE6" i="2"/>
  <c r="AF4" i="2"/>
  <c r="AF2" i="2"/>
  <c r="AF6" i="2"/>
  <c r="AG4" i="2"/>
  <c r="AG2" i="2"/>
  <c r="AG6" i="2"/>
  <c r="AH4" i="2"/>
  <c r="AH2" i="2"/>
  <c r="AH6" i="2"/>
  <c r="AI4" i="2"/>
  <c r="AI2" i="2"/>
  <c r="AI6" i="2"/>
  <c r="AJ4" i="2"/>
  <c r="AJ2" i="2"/>
  <c r="AJ6" i="2"/>
  <c r="C4" i="2"/>
  <c r="C2" i="2"/>
  <c r="C6" i="2"/>
  <c r="D4" i="2"/>
  <c r="D2" i="2"/>
  <c r="D6" i="2"/>
  <c r="E4" i="2"/>
  <c r="E2" i="2"/>
  <c r="E6" i="2"/>
  <c r="F4" i="2"/>
  <c r="F2" i="2"/>
  <c r="F6" i="2"/>
  <c r="G4" i="2"/>
  <c r="G2" i="2"/>
  <c r="G6" i="2"/>
  <c r="H4" i="2"/>
  <c r="H2" i="2"/>
  <c r="H6" i="2"/>
  <c r="I4" i="2"/>
  <c r="I2" i="2"/>
  <c r="I6" i="2"/>
  <c r="J4" i="2"/>
  <c r="J2" i="2"/>
  <c r="J6" i="2"/>
  <c r="K4" i="2"/>
  <c r="K2" i="2"/>
  <c r="K6" i="2"/>
  <c r="L4" i="2"/>
  <c r="L2" i="2"/>
  <c r="L6" i="2"/>
  <c r="M4" i="2"/>
  <c r="M2" i="2"/>
  <c r="M6" i="2"/>
  <c r="N4" i="2"/>
  <c r="N2" i="2"/>
  <c r="N6" i="2"/>
  <c r="O4" i="2"/>
  <c r="O2" i="2"/>
  <c r="O6" i="2"/>
  <c r="P4" i="2"/>
  <c r="P2" i="2"/>
  <c r="P6" i="2"/>
  <c r="Q4" i="2"/>
  <c r="Q2" i="2"/>
  <c r="Q6" i="2"/>
  <c r="R4" i="2"/>
  <c r="R2" i="2"/>
  <c r="R6" i="2"/>
  <c r="S4" i="2"/>
  <c r="S2" i="2"/>
  <c r="S6" i="2"/>
  <c r="T4" i="2"/>
  <c r="T2" i="2"/>
  <c r="T6" i="2"/>
  <c r="U4" i="2"/>
  <c r="U2" i="2"/>
  <c r="U6" i="2"/>
  <c r="V4" i="2"/>
  <c r="V2" i="2"/>
  <c r="V6" i="2"/>
  <c r="W4" i="2"/>
  <c r="W2" i="2"/>
  <c r="W6" i="2"/>
  <c r="X4" i="2"/>
  <c r="X2" i="2"/>
  <c r="X6" i="2"/>
  <c r="Y4" i="2"/>
  <c r="Y2" i="2"/>
  <c r="Y6" i="2"/>
  <c r="Z4" i="2"/>
  <c r="Z2" i="2"/>
  <c r="Z6" i="2"/>
  <c r="M5" i="26"/>
  <c r="M2" i="26"/>
  <c r="J5" i="26"/>
  <c r="J15" i="26"/>
  <c r="K5" i="26"/>
  <c r="K15" i="26"/>
  <c r="L5" i="26"/>
  <c r="L15" i="26"/>
  <c r="M15" i="26"/>
  <c r="N2" i="26"/>
  <c r="N5" i="26"/>
  <c r="N15" i="26"/>
  <c r="O2" i="26"/>
  <c r="O5" i="26"/>
  <c r="O15" i="26"/>
  <c r="P2" i="26"/>
  <c r="P5" i="26"/>
  <c r="P15" i="26"/>
  <c r="Q2" i="26"/>
  <c r="Q5" i="26"/>
  <c r="Q15" i="26"/>
  <c r="R2" i="26"/>
  <c r="R5" i="26"/>
  <c r="R15" i="26"/>
  <c r="S2" i="26"/>
  <c r="S5" i="26"/>
  <c r="S15" i="26"/>
  <c r="T2" i="26"/>
  <c r="T5" i="26"/>
  <c r="T15" i="26"/>
  <c r="U2" i="26"/>
  <c r="U5" i="26"/>
  <c r="U15" i="26"/>
  <c r="V2" i="26"/>
  <c r="V5" i="26"/>
  <c r="V15" i="26"/>
  <c r="W2" i="26"/>
  <c r="W5" i="26"/>
  <c r="W15" i="26"/>
  <c r="X2" i="26"/>
  <c r="X5" i="26"/>
  <c r="X15" i="26"/>
  <c r="Y2" i="26"/>
  <c r="Y5" i="26"/>
  <c r="Y15" i="26"/>
  <c r="Z2" i="26"/>
  <c r="Z5" i="26"/>
  <c r="Z15" i="26"/>
  <c r="AA2" i="26"/>
  <c r="AA5" i="26"/>
  <c r="AA15" i="26"/>
  <c r="AB2" i="26"/>
  <c r="AB5" i="26"/>
  <c r="AB15" i="26"/>
  <c r="AC2" i="26"/>
  <c r="AC5" i="26"/>
  <c r="AC15" i="26"/>
  <c r="AD2" i="26"/>
  <c r="AD5" i="26"/>
  <c r="AD15" i="26"/>
  <c r="AE2" i="26"/>
  <c r="AE5" i="26"/>
  <c r="AE15" i="26"/>
  <c r="AF2" i="26"/>
  <c r="AF5" i="26"/>
  <c r="AF15" i="26"/>
  <c r="AG2" i="26"/>
  <c r="AG5" i="26"/>
  <c r="AG15" i="26"/>
  <c r="AH2" i="26"/>
  <c r="AH5" i="26"/>
  <c r="AH15" i="26"/>
  <c r="AI2" i="26"/>
  <c r="AI5" i="26"/>
  <c r="AI15" i="26"/>
  <c r="AJ2" i="26"/>
  <c r="AJ5" i="26"/>
  <c r="AJ15" i="26"/>
  <c r="AK2" i="26"/>
  <c r="AK5" i="26"/>
  <c r="AK15" i="26"/>
  <c r="AL2" i="26"/>
  <c r="AL5" i="26"/>
  <c r="AL15" i="26"/>
  <c r="AM2" i="26"/>
  <c r="AM5" i="26"/>
  <c r="AM15" i="26"/>
  <c r="AN2" i="26"/>
  <c r="AN5" i="26"/>
  <c r="AN15" i="26"/>
  <c r="AO2" i="26"/>
  <c r="AO5" i="26"/>
  <c r="AO15" i="26"/>
  <c r="AP2" i="26"/>
  <c r="AP5" i="26"/>
  <c r="AP15" i="26"/>
  <c r="AQ2" i="26"/>
  <c r="AQ5" i="26"/>
  <c r="AQ15" i="26"/>
  <c r="I5" i="26"/>
  <c r="I15" i="26"/>
  <c r="M7" i="26"/>
  <c r="J7" i="26"/>
  <c r="J17" i="26"/>
  <c r="K7" i="26"/>
  <c r="K17" i="26"/>
  <c r="L7" i="26"/>
  <c r="L17" i="26"/>
  <c r="M17" i="26"/>
  <c r="N7" i="26"/>
  <c r="N17" i="26"/>
  <c r="O7" i="26"/>
  <c r="O17" i="26"/>
  <c r="P7" i="26"/>
  <c r="P17" i="26"/>
  <c r="Q7" i="26"/>
  <c r="Q17" i="26"/>
  <c r="R7" i="26"/>
  <c r="R17" i="26"/>
  <c r="S7" i="26"/>
  <c r="S17" i="26"/>
  <c r="T7" i="26"/>
  <c r="T17" i="26"/>
  <c r="U7" i="26"/>
  <c r="U17" i="26"/>
  <c r="V7" i="26"/>
  <c r="V17" i="26"/>
  <c r="W7" i="26"/>
  <c r="W17" i="26"/>
  <c r="X7" i="26"/>
  <c r="X17" i="26"/>
  <c r="Y7" i="26"/>
  <c r="Y17" i="26"/>
  <c r="Z7" i="26"/>
  <c r="Z17" i="26"/>
  <c r="AA7" i="26"/>
  <c r="AA17" i="26"/>
  <c r="AB7" i="26"/>
  <c r="AB17" i="26"/>
  <c r="AC7" i="26"/>
  <c r="AC17" i="26"/>
  <c r="AD7" i="26"/>
  <c r="AD17" i="26"/>
  <c r="AE7" i="26"/>
  <c r="AE17" i="26"/>
  <c r="AF7" i="26"/>
  <c r="AF17" i="26"/>
  <c r="AG7" i="26"/>
  <c r="AG17" i="26"/>
  <c r="AH7" i="26"/>
  <c r="AH17" i="26"/>
  <c r="AI7" i="26"/>
  <c r="AI17" i="26"/>
  <c r="AJ7" i="26"/>
  <c r="AJ17" i="26"/>
  <c r="AK7" i="26"/>
  <c r="AK17" i="26"/>
  <c r="AL7" i="26"/>
  <c r="AL17" i="26"/>
  <c r="AM7" i="26"/>
  <c r="AM17" i="26"/>
  <c r="AN7" i="26"/>
  <c r="AN17" i="26"/>
  <c r="AO7" i="26"/>
  <c r="AO17" i="26"/>
  <c r="AP7" i="26"/>
  <c r="AP17" i="26"/>
  <c r="AQ7" i="26"/>
  <c r="AQ17" i="26"/>
  <c r="I7" i="26"/>
  <c r="I17" i="26"/>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AJ5" i="7"/>
  <c r="B5" i="7"/>
  <c r="AS33" i="29"/>
  <c r="AG5" i="6"/>
  <c r="AT33" i="29"/>
  <c r="AH5" i="6"/>
  <c r="AU33" i="29"/>
  <c r="AI5" i="6"/>
  <c r="AV33" i="29"/>
  <c r="AJ5" i="6"/>
  <c r="AE33" i="29"/>
  <c r="S5" i="6"/>
  <c r="AF33" i="29"/>
  <c r="T5" i="6"/>
  <c r="AG33" i="29"/>
  <c r="U5" i="6"/>
  <c r="AH33" i="29"/>
  <c r="V5" i="6"/>
  <c r="AI33" i="29"/>
  <c r="W5" i="6"/>
  <c r="AJ33" i="29"/>
  <c r="X5" i="6"/>
  <c r="AK33" i="29"/>
  <c r="Y5" i="6"/>
  <c r="AL33" i="29"/>
  <c r="Z5" i="6"/>
  <c r="AM33" i="29"/>
  <c r="AA5" i="6"/>
  <c r="AN33" i="29"/>
  <c r="AB5" i="6"/>
  <c r="AO33" i="29"/>
  <c r="AC5" i="6"/>
  <c r="AP33" i="29"/>
  <c r="AD5" i="6"/>
  <c r="AQ33" i="29"/>
  <c r="AE5" i="6"/>
  <c r="AR33" i="29"/>
  <c r="AF5" i="6"/>
  <c r="O33" i="29"/>
  <c r="C5" i="6"/>
  <c r="P33" i="29"/>
  <c r="D5" i="6"/>
  <c r="Q33" i="29"/>
  <c r="E5" i="6"/>
  <c r="R33" i="29"/>
  <c r="F5" i="6"/>
  <c r="S33" i="29"/>
  <c r="G5" i="6"/>
  <c r="T33" i="29"/>
  <c r="H5" i="6"/>
  <c r="U33" i="29"/>
  <c r="I5" i="6"/>
  <c r="V33" i="29"/>
  <c r="J5" i="6"/>
  <c r="W33" i="29"/>
  <c r="K5" i="6"/>
  <c r="X33" i="29"/>
  <c r="L5" i="6"/>
  <c r="Y33" i="29"/>
  <c r="M5" i="6"/>
  <c r="Z33" i="29"/>
  <c r="N5" i="6"/>
  <c r="AA33" i="29"/>
  <c r="O5" i="6"/>
  <c r="AB33" i="29"/>
  <c r="P5" i="6"/>
  <c r="AC33" i="29"/>
  <c r="Q5" i="6"/>
  <c r="AD33" i="29"/>
  <c r="R5" i="6"/>
  <c r="N33" i="29"/>
  <c r="B5" i="6"/>
  <c r="O114" i="29"/>
  <c r="C5" i="5"/>
  <c r="C3" i="5"/>
  <c r="P114" i="29"/>
  <c r="D5" i="5"/>
  <c r="D3" i="5"/>
  <c r="Q114" i="29"/>
  <c r="E5" i="5"/>
  <c r="E3" i="5"/>
  <c r="R114" i="29"/>
  <c r="F5" i="5"/>
  <c r="F3" i="5"/>
  <c r="S114" i="29"/>
  <c r="G5" i="5"/>
  <c r="G3" i="5"/>
  <c r="T114" i="29"/>
  <c r="H5" i="5"/>
  <c r="H3" i="5"/>
  <c r="U114" i="29"/>
  <c r="I5" i="5"/>
  <c r="I3" i="5"/>
  <c r="V114" i="29"/>
  <c r="J5" i="5"/>
  <c r="J3" i="5"/>
  <c r="W114" i="29"/>
  <c r="K5" i="5"/>
  <c r="K3" i="5"/>
  <c r="X114" i="29"/>
  <c r="L5" i="5"/>
  <c r="L3" i="5"/>
  <c r="Y114" i="29"/>
  <c r="M5" i="5"/>
  <c r="M3" i="5"/>
  <c r="Z114" i="29"/>
  <c r="N5" i="5"/>
  <c r="N3" i="5"/>
  <c r="AA114" i="29"/>
  <c r="O5" i="5"/>
  <c r="O3" i="5"/>
  <c r="AB114" i="29"/>
  <c r="P5" i="5"/>
  <c r="P3" i="5"/>
  <c r="AC114" i="29"/>
  <c r="Q5" i="5"/>
  <c r="Q3" i="5"/>
  <c r="AD114" i="29"/>
  <c r="R5" i="5"/>
  <c r="R3" i="5"/>
  <c r="AE114" i="29"/>
  <c r="S5" i="5"/>
  <c r="S3" i="5"/>
  <c r="AF114" i="29"/>
  <c r="T5" i="5"/>
  <c r="T3" i="5"/>
  <c r="AG114" i="29"/>
  <c r="U5" i="5"/>
  <c r="U3" i="5"/>
  <c r="AH114" i="29"/>
  <c r="V5" i="5"/>
  <c r="V3" i="5"/>
  <c r="AI114" i="29"/>
  <c r="W5" i="5"/>
  <c r="W3" i="5"/>
  <c r="AJ114" i="29"/>
  <c r="X5" i="5"/>
  <c r="X3" i="5"/>
  <c r="AK114" i="29"/>
  <c r="Y5" i="5"/>
  <c r="Y3" i="5"/>
  <c r="AL114" i="29"/>
  <c r="Z5" i="5"/>
  <c r="Z3" i="5"/>
  <c r="AM114" i="29"/>
  <c r="AA5" i="5"/>
  <c r="AA3" i="5"/>
  <c r="AN114" i="29"/>
  <c r="AB5" i="5"/>
  <c r="AB3" i="5"/>
  <c r="AO114" i="29"/>
  <c r="AC5" i="5"/>
  <c r="AC3" i="5"/>
  <c r="AP114" i="29"/>
  <c r="AD5" i="5"/>
  <c r="AD3" i="5"/>
  <c r="AQ114" i="29"/>
  <c r="AE5" i="5"/>
  <c r="AE3" i="5"/>
  <c r="AR114" i="29"/>
  <c r="AF5" i="5"/>
  <c r="AF3" i="5"/>
  <c r="AS114" i="29"/>
  <c r="AG5" i="5"/>
  <c r="AG3" i="5"/>
  <c r="AT114" i="29"/>
  <c r="AH5" i="5"/>
  <c r="AH3" i="5"/>
  <c r="AU114" i="29"/>
  <c r="AI5" i="5"/>
  <c r="AI3" i="5"/>
  <c r="AV114" i="29"/>
  <c r="AJ5" i="5"/>
  <c r="AJ3" i="5"/>
  <c r="N114" i="29"/>
  <c r="B5" i="5"/>
  <c r="B3" i="5"/>
  <c r="K5" i="2"/>
  <c r="L5" i="2"/>
  <c r="M5" i="2"/>
  <c r="N5" i="2"/>
  <c r="O5" i="2"/>
  <c r="P5" i="2"/>
  <c r="Q5" i="2"/>
  <c r="R5" i="2"/>
  <c r="S5" i="2"/>
  <c r="T5" i="2"/>
  <c r="U5" i="2"/>
  <c r="V5" i="2"/>
  <c r="W5" i="2"/>
  <c r="X5" i="2"/>
  <c r="Y5" i="2"/>
  <c r="Z5" i="2"/>
  <c r="AA5" i="2"/>
  <c r="AB5" i="2"/>
  <c r="AC5" i="2"/>
  <c r="AD5" i="2"/>
  <c r="AE5" i="2"/>
  <c r="AF5" i="2"/>
  <c r="AG5" i="2"/>
  <c r="AH5" i="2"/>
  <c r="AI5" i="2"/>
  <c r="AJ5" i="2"/>
  <c r="C5" i="2"/>
  <c r="D5" i="2"/>
  <c r="E5" i="2"/>
  <c r="F5" i="2"/>
  <c r="G5" i="2"/>
  <c r="H5" i="2"/>
  <c r="I5" i="2"/>
  <c r="J5" i="2"/>
  <c r="B5" i="2"/>
  <c r="G7" i="26"/>
  <c r="G17" i="26"/>
  <c r="H7" i="26"/>
  <c r="H17" i="26"/>
  <c r="F7" i="26"/>
  <c r="F17" i="26"/>
  <c r="G5" i="26"/>
  <c r="G15" i="26"/>
  <c r="H5" i="26"/>
  <c r="H15" i="26"/>
  <c r="F5" i="26"/>
  <c r="F15" i="26"/>
  <c r="D114" i="29"/>
  <c r="E114" i="29"/>
  <c r="F114" i="29"/>
  <c r="G114" i="29"/>
  <c r="H114" i="29"/>
  <c r="I114" i="29"/>
  <c r="J114" i="29"/>
  <c r="K114" i="29"/>
  <c r="L114" i="29"/>
  <c r="M114" i="29"/>
  <c r="C114" i="29"/>
  <c r="D113" i="29"/>
  <c r="E113" i="29"/>
  <c r="F113" i="29"/>
  <c r="G113" i="29"/>
  <c r="H113" i="29"/>
  <c r="I113" i="29"/>
  <c r="J113" i="29"/>
  <c r="K113" i="29"/>
  <c r="L113" i="29"/>
  <c r="M113" i="29"/>
  <c r="C113" i="29"/>
  <c r="D111" i="29"/>
  <c r="D117" i="29"/>
  <c r="E111" i="29"/>
  <c r="E117" i="29"/>
  <c r="F111" i="29"/>
  <c r="F117" i="29"/>
  <c r="G111" i="29"/>
  <c r="G117" i="29"/>
  <c r="H111" i="29"/>
  <c r="H117" i="29"/>
  <c r="I111" i="29"/>
  <c r="I117" i="29"/>
  <c r="J111" i="29"/>
  <c r="J117" i="29"/>
  <c r="K111" i="29"/>
  <c r="K117" i="29"/>
  <c r="L111" i="29"/>
  <c r="L117" i="29"/>
  <c r="M111" i="29"/>
  <c r="M117" i="29"/>
  <c r="C111" i="29"/>
  <c r="C117" i="29"/>
  <c r="D84" i="29"/>
  <c r="C84" i="29"/>
  <c r="D83" i="29"/>
  <c r="C83" i="29"/>
  <c r="D81" i="29"/>
  <c r="D87" i="29"/>
  <c r="E87" i="29"/>
  <c r="F87" i="29"/>
  <c r="G87" i="29"/>
  <c r="H87" i="29"/>
  <c r="I87" i="29"/>
  <c r="J87" i="29"/>
  <c r="K87" i="29"/>
  <c r="L87" i="29"/>
  <c r="M87" i="29"/>
  <c r="C81" i="29"/>
  <c r="C57" i="29"/>
  <c r="C33" i="29"/>
  <c r="F33" i="29"/>
  <c r="G33" i="29"/>
  <c r="H33" i="29"/>
  <c r="I33" i="29"/>
  <c r="J33" i="29"/>
  <c r="K33" i="29"/>
  <c r="L33" i="29"/>
  <c r="M33" i="29"/>
  <c r="D33" i="29"/>
  <c r="E33" i="29"/>
  <c r="D32" i="29"/>
  <c r="E32" i="29"/>
  <c r="F32" i="29"/>
  <c r="G32" i="29"/>
  <c r="H32" i="29"/>
  <c r="I32" i="29"/>
  <c r="J32" i="29"/>
  <c r="K32" i="29"/>
  <c r="L32" i="29"/>
  <c r="M32" i="29"/>
  <c r="D30" i="29"/>
  <c r="E30" i="29"/>
  <c r="F30" i="29"/>
  <c r="G30" i="29"/>
  <c r="H30" i="29"/>
  <c r="I30" i="29"/>
  <c r="J30" i="29"/>
  <c r="K30" i="29"/>
  <c r="L30" i="29"/>
  <c r="M30" i="29"/>
  <c r="C30" i="29"/>
  <c r="C3" i="7"/>
  <c r="D3"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AJ3" i="7"/>
  <c r="B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Wenyi Xi</author>
  </authors>
  <commentList>
    <comment ref="M1" authorId="0" shapeId="0" xr:uid="{00000000-0006-0000-0500-000001000000}">
      <text>
        <r>
          <rPr>
            <b/>
            <sz val="9"/>
            <color indexed="81"/>
            <rFont val="Tahoma"/>
            <family val="2"/>
          </rPr>
          <t>作者:</t>
        </r>
        <r>
          <rPr>
            <sz val="9"/>
            <color indexed="81"/>
            <rFont val="Tahoma"/>
            <family val="2"/>
          </rPr>
          <t xml:space="preserve">
2014</t>
        </r>
        <r>
          <rPr>
            <sz val="9"/>
            <color indexed="81"/>
            <rFont val="宋体"/>
            <family val="3"/>
            <charset val="134"/>
          </rPr>
          <t>、2015年数据来自武汉2014新能源车推广方案</t>
        </r>
      </text>
    </comment>
    <comment ref="A45" authorId="1" shapeId="0" xr:uid="{C08E13D3-2EEF-45A7-B87A-46A44837A551}">
      <text>
        <r>
          <rPr>
            <b/>
            <sz val="9"/>
            <color indexed="81"/>
            <rFont val="Tahoma"/>
            <family val="2"/>
          </rPr>
          <t>Wenyi Xi:</t>
        </r>
        <r>
          <rPr>
            <sz val="9"/>
            <color indexed="81"/>
            <rFont val="Tahoma"/>
            <family val="2"/>
          </rPr>
          <t xml:space="preserve">
Excluded in the average LDV</t>
        </r>
      </text>
    </comment>
  </commentList>
</comments>
</file>

<file path=xl/sharedStrings.xml><?xml version="1.0" encoding="utf-8"?>
<sst xmlns="http://schemas.openxmlformats.org/spreadsheetml/2006/main" count="280" uniqueCount="78">
  <si>
    <t>BNVFE BAU New Vehicle Fuel Economy</t>
  </si>
  <si>
    <t>Sources:</t>
  </si>
  <si>
    <t>See Notes section for which vehicle types use which sources</t>
  </si>
  <si>
    <t>Annual Development Report of Transportation: http://zizhan.mot.gov.cn/zfxxgk/bnssj/zhghs/201803/t20180329_3005087.html</t>
    <phoneticPr fontId="40" type="noConversion"/>
  </si>
  <si>
    <t>Annual  Development Report of Civil Aviation: http://www.mot.gov.cn/tongjishuju/minhang/201806/P020180621341239857728.pdf</t>
    <phoneticPr fontId="40" type="noConversion"/>
  </si>
  <si>
    <t>The thirteenth five year plan for water transportation: https://max.book118.com/html/2018/0217/153491287.shtm</t>
    <phoneticPr fontId="40" type="noConversion"/>
  </si>
  <si>
    <t>Notes</t>
  </si>
  <si>
    <t>This variable gives fuel economy in units of cargo distance per BTU.</t>
  </si>
  <si>
    <t>For plug-in hybrids, we adopted method from the US model to estimate by weighting electric and gasoline fuel economy with an assumed proportion.</t>
    <phoneticPr fontId="40" type="noConversion"/>
  </si>
  <si>
    <t>battery electric vehicle</t>
  </si>
  <si>
    <t>natural gas vehicle</t>
  </si>
  <si>
    <t>gasoline vehicle</t>
  </si>
  <si>
    <t>diesel vehicle</t>
  </si>
  <si>
    <t>plugin hybrid vehicle</t>
  </si>
  <si>
    <t>nonroad vehicle</t>
  </si>
  <si>
    <t>HDV_P (Heavy)</t>
    <phoneticPr fontId="40" type="noConversion"/>
  </si>
  <si>
    <t>kg standard coal/ 100 km</t>
    <phoneticPr fontId="40" type="noConversion"/>
  </si>
  <si>
    <t>Gasoline</t>
    <phoneticPr fontId="40" type="noConversion"/>
  </si>
  <si>
    <t>Diesel</t>
    <phoneticPr fontId="40" type="noConversion"/>
  </si>
  <si>
    <t>CNG</t>
    <phoneticPr fontId="40" type="noConversion"/>
  </si>
  <si>
    <t>LNG</t>
    <phoneticPr fontId="40" type="noConversion"/>
  </si>
  <si>
    <t>LPG</t>
    <phoneticPr fontId="40" type="noConversion"/>
  </si>
  <si>
    <t>Hyper</t>
    <phoneticPr fontId="40" type="noConversion"/>
  </si>
  <si>
    <t>Elect_Urban</t>
    <phoneticPr fontId="40" type="noConversion"/>
  </si>
  <si>
    <t>Kilowatt hour/ 100 km</t>
    <phoneticPr fontId="40" type="noConversion"/>
  </si>
  <si>
    <t>Elect_Intercity</t>
    <phoneticPr fontId="40" type="noConversion"/>
  </si>
  <si>
    <t>HDV_P (Medium)</t>
    <phoneticPr fontId="40" type="noConversion"/>
  </si>
  <si>
    <t>kg standard coal/ 100 km</t>
  </si>
  <si>
    <t>Elect</t>
    <phoneticPr fontId="40" type="noConversion"/>
  </si>
  <si>
    <t>HDV_P</t>
    <phoneticPr fontId="40" type="noConversion"/>
  </si>
  <si>
    <t>natural gas vehicle</t>
    <phoneticPr fontId="40" type="noConversion"/>
  </si>
  <si>
    <t>diesel vehicle</t>
    <phoneticPr fontId="40" type="noConversion"/>
  </si>
  <si>
    <t>Conversion:</t>
    <phoneticPr fontId="40" type="noConversion"/>
  </si>
  <si>
    <t>1 kilowatthour = 3,412 Btu</t>
  </si>
  <si>
    <t>1 kg SKE = 27756.826124428 Btu</t>
  </si>
  <si>
    <t>LDV_P (Light)</t>
    <phoneticPr fontId="40" type="noConversion"/>
  </si>
  <si>
    <t>Elect_Business</t>
    <phoneticPr fontId="40" type="noConversion"/>
  </si>
  <si>
    <t>Elect_Sanitation</t>
    <phoneticPr fontId="40" type="noConversion"/>
  </si>
  <si>
    <t>Elect_Rental</t>
    <phoneticPr fontId="40" type="noConversion"/>
  </si>
  <si>
    <t>LDV_P (Mini)</t>
    <phoneticPr fontId="40" type="noConversion"/>
  </si>
  <si>
    <t>LDV_P</t>
    <phoneticPr fontId="40" type="noConversion"/>
  </si>
  <si>
    <t>HDV_F (Heavy)</t>
    <phoneticPr fontId="40" type="noConversion"/>
  </si>
  <si>
    <t>下降比例</t>
  </si>
  <si>
    <t>HDV_F (Medium)</t>
    <phoneticPr fontId="40" type="noConversion"/>
  </si>
  <si>
    <t>基准EE</t>
  </si>
  <si>
    <t>HDV_F</t>
    <phoneticPr fontId="40" type="noConversion"/>
  </si>
  <si>
    <t>LDV_F (Light）</t>
    <phoneticPr fontId="40" type="noConversion"/>
  </si>
  <si>
    <t>LDV_F (Mini）</t>
    <phoneticPr fontId="40" type="noConversion"/>
  </si>
  <si>
    <t>LDV_F</t>
    <phoneticPr fontId="40" type="noConversion"/>
  </si>
  <si>
    <t>Rail:Standard Coal/ millions ton km</t>
    <phoneticPr fontId="40" type="noConversion"/>
  </si>
  <si>
    <t>Planed 5% decrease camparing to 2015</t>
    <phoneticPr fontId="40" type="noConversion"/>
  </si>
  <si>
    <t>Approaximately 10% decrease comparing to 2020</t>
    <phoneticPr fontId="40" type="noConversion"/>
  </si>
  <si>
    <t>Approaximately 20% decrease comparing to 2030</t>
    <phoneticPr fontId="40" type="noConversion"/>
  </si>
  <si>
    <t>Passenger_Turnover Weighted</t>
    <phoneticPr fontId="40" type="noConversion"/>
  </si>
  <si>
    <t>Freight_Turnover Werighted</t>
    <phoneticPr fontId="40" type="noConversion"/>
  </si>
  <si>
    <t>http://www.mot.gov.cn/zhengcejiedu/quanmiansrtjlsjtfz/xiangguanzhengce/201712/t20171206_2945939.html</t>
  </si>
  <si>
    <t>Commercial Ship</t>
    <phoneticPr fontId="40" type="noConversion"/>
  </si>
  <si>
    <t>kg Standard Coal/ 1000 ton km</t>
    <phoneticPr fontId="40" type="noConversion"/>
  </si>
  <si>
    <t>Ship</t>
    <phoneticPr fontId="40" type="noConversion"/>
  </si>
  <si>
    <t>100 km = 62.1371 miles</t>
    <phoneticPr fontId="40" type="noConversion"/>
  </si>
  <si>
    <t>HDV_P (Average)</t>
    <phoneticPr fontId="40" type="noConversion"/>
  </si>
  <si>
    <t>mile/Btu</t>
    <phoneticPr fontId="40" type="noConversion"/>
  </si>
  <si>
    <t>LDV_P (Average)</t>
    <phoneticPr fontId="40" type="noConversion"/>
  </si>
  <si>
    <t>HDV_F (Average)</t>
    <phoneticPr fontId="40" type="noConversion"/>
  </si>
  <si>
    <t>LDV_F (Average)</t>
    <phoneticPr fontId="40" type="noConversion"/>
  </si>
  <si>
    <t>Conversion:(to mile/BTU)</t>
    <phoneticPr fontId="40" type="noConversion"/>
  </si>
  <si>
    <t>We use data prediction from the U.S. model for motorbikes and aircrafts since vehicle type are no big difference between China and US</t>
    <phoneticPr fontId="40" type="noConversion"/>
  </si>
  <si>
    <t>m3/ 100 km</t>
    <phoneticPr fontId="40" type="noConversion"/>
  </si>
  <si>
    <t>1 m3 natural gas = 36020.979 Btu</t>
    <phoneticPr fontId="40" type="noConversion"/>
  </si>
  <si>
    <t>L/ 100 km</t>
    <phoneticPr fontId="40" type="noConversion"/>
  </si>
  <si>
    <t>1 L natural gas =  0.208 m3 NG</t>
    <phoneticPr fontId="40" type="noConversion"/>
  </si>
  <si>
    <t>kg Standard Coal/ 1000 ton sea mile</t>
    <phoneticPr fontId="40" type="noConversion"/>
  </si>
  <si>
    <t>1 sea mile = 1.852 km</t>
    <phoneticPr fontId="40" type="noConversion"/>
  </si>
  <si>
    <t>Ocean and coastal freight enterprises</t>
    <phoneticPr fontId="40" type="noConversion"/>
  </si>
  <si>
    <t>For road vehicel and ship, we use prediction from WRI China's transportation data. We used the WRI China's study on Wuhan Transport which also applies the average industry energy effiency data.</t>
    <phoneticPr fontId="40" type="noConversion"/>
  </si>
  <si>
    <t xml:space="preserve">In fact, we have the turnover energy efficiency data for rails, aircrafts and ships. However, they are evaluated based onper unit of goods or people, not per vehicle. </t>
    <phoneticPr fontId="40" type="noConversion"/>
  </si>
  <si>
    <t>And it's hard to transfer the unit. Besides, we think there are less difference between ships and aircrafts between China and US. So we use</t>
    <phoneticPr fontId="40" type="noConversion"/>
  </si>
  <si>
    <t>the prediction data from the US model directly. There may be some difference regarding trains, but since we don’t have data for per vehicle, so we still US data.</t>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</si>
</sst>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76" formatCode="_(&quot;$&quot;* #,##0.00_);_(&quot;$&quot;* \(#,##0.00\);_(&quot;$&quot;* &quot;-&quot;??_);_(@_)"/>
    <numFmt numFmtId="177" formatCode="_(* #,##0.00_);_(* \(#,##0.00\);_(* &quot;-&quot;??_);_(@_)"/>
    <numFmt numFmtId="178" formatCode="0.0%"/>
    <numFmt numFmtId="179" formatCode="###0.00_)"/>
    <numFmt numFmtId="180" formatCode="#,##0_)"/>
    <numFmt numFmtId="181" formatCode="0.0000_ "/>
    <numFmt numFmtId="182" formatCode="0_ "/>
    <numFmt numFmtId="183" formatCode="0.0000_);[Red]\(0.0000\)"/>
    <numFmt numFmtId="184" formatCode="0.000000000000_ "/>
    <numFmt numFmtId="185" formatCode="#,##0.000000_);[Red]\(#,##0.000000\)"/>
    <numFmt numFmtId="186" formatCode="0.000000_);[Red]\(0.000000\)"/>
    <numFmt numFmtId="187" formatCode="0_);[Red]\(0\)"/>
    <numFmt numFmtId="189" formatCode="0.0_ "/>
  </numFmts>
  <fonts count="52">
    <font>
      <sz val="11"/>
      <color theme="1"/>
      <name val="宋体"/>
      <family val="2"/>
      <scheme val="minor"/>
    </font>
    <font>
      <sz val="11"/>
      <color theme="1"/>
      <name val="宋体"/>
      <family val="2"/>
      <scheme val="minor"/>
    </font>
    <font>
      <b/>
      <sz val="11"/>
      <color theme="1"/>
      <name val="宋体"/>
      <family val="2"/>
      <scheme val="minor"/>
    </font>
    <font>
      <sz val="9"/>
      <color indexed="8"/>
      <name val="Calibri"/>
      <family val="2"/>
    </font>
    <font>
      <b/>
      <sz val="9"/>
      <color indexed="8"/>
      <name val="Calibri"/>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9"/>
      <name val="宋体"/>
      <family val="2"/>
      <scheme val="minor"/>
    </font>
    <font>
      <u/>
      <sz val="11"/>
      <color theme="10"/>
      <name val="宋体"/>
      <family val="2"/>
      <scheme val="minor"/>
    </font>
    <font>
      <u/>
      <sz val="11"/>
      <color theme="11"/>
      <name val="宋体"/>
      <family val="2"/>
      <scheme val="minor"/>
    </font>
    <font>
      <b/>
      <sz val="11"/>
      <name val="宋体"/>
      <family val="3"/>
      <charset val="134"/>
      <scheme val="minor"/>
    </font>
    <font>
      <b/>
      <sz val="9"/>
      <color indexed="81"/>
      <name val="Tahoma"/>
      <family val="2"/>
    </font>
    <font>
      <sz val="9"/>
      <color indexed="81"/>
      <name val="Tahoma"/>
      <family val="2"/>
    </font>
    <font>
      <sz val="9"/>
      <color indexed="81"/>
      <name val="宋体"/>
      <family val="3"/>
      <charset val="134"/>
    </font>
    <font>
      <sz val="11"/>
      <color rgb="FF000000"/>
      <name val="宋体"/>
      <family val="3"/>
      <charset val="134"/>
      <scheme val="minor"/>
    </font>
    <font>
      <sz val="11"/>
      <name val="宋体"/>
      <family val="3"/>
      <charset val="134"/>
      <scheme val="minor"/>
    </font>
    <font>
      <sz val="11"/>
      <color rgb="FFFF0000"/>
      <name val="宋体"/>
      <family val="2"/>
      <scheme val="minor"/>
    </font>
    <font>
      <sz val="11"/>
      <color rgb="FFFF0000"/>
      <name val="宋体"/>
      <family val="3"/>
      <charset val="134"/>
      <scheme val="minor"/>
    </font>
    <font>
      <sz val="11"/>
      <color theme="1"/>
      <name val="宋体"/>
      <family val="3"/>
      <charset val="134"/>
      <scheme val="minor"/>
    </font>
  </fonts>
  <fills count="32">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bgColor indexed="64"/>
      </patternFill>
    </fill>
  </fills>
  <borders count="2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auto="1"/>
      </bottom>
      <diagonal/>
    </border>
    <border>
      <left/>
      <right/>
      <top/>
      <bottom style="thin">
        <color auto="1"/>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medium">
        <color auto="1"/>
      </bottom>
      <diagonal/>
    </border>
    <border>
      <left/>
      <right/>
      <top/>
      <bottom style="medium">
        <color indexed="64"/>
      </bottom>
      <diagonal/>
    </border>
  </borders>
  <cellStyleXfs count="274">
    <xf numFmtId="0" fontId="0" fillId="0" borderId="0"/>
    <xf numFmtId="0" fontId="3" fillId="0" borderId="0"/>
    <xf numFmtId="0" fontId="3" fillId="0" borderId="2" applyNumberFormat="0" applyProtection="0">
      <alignment wrapText="1"/>
    </xf>
    <xf numFmtId="0" fontId="4" fillId="0" borderId="3" applyNumberFormat="0" applyProtection="0">
      <alignment wrapText="1"/>
    </xf>
    <xf numFmtId="0" fontId="3" fillId="0" borderId="4" applyNumberFormat="0" applyFont="0" applyProtection="0">
      <alignment wrapText="1"/>
    </xf>
    <xf numFmtId="0" fontId="4" fillId="0" borderId="5" applyNumberFormat="0" applyProtection="0">
      <alignment wrapText="1"/>
    </xf>
    <xf numFmtId="0" fontId="3" fillId="0" borderId="0" applyNumberFormat="0" applyFill="0" applyBorder="0" applyAlignment="0" applyProtection="0"/>
    <xf numFmtId="0" fontId="5" fillId="0" borderId="0" applyNumberFormat="0" applyProtection="0">
      <alignment horizontal="left"/>
    </xf>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3" fillId="0" borderId="4" applyNumberFormat="0" applyFont="0" applyProtection="0">
      <alignment wrapText="1"/>
    </xf>
    <xf numFmtId="0" fontId="9" fillId="22" borderId="6" applyNumberFormat="0" applyAlignment="0" applyProtection="0"/>
    <xf numFmtId="0" fontId="10" fillId="23" borderId="7" applyNumberFormat="0" applyAlignment="0" applyProtection="0"/>
    <xf numFmtId="0" fontId="11" fillId="0" borderId="0">
      <alignment horizontal="center" vertical="center" wrapText="1"/>
    </xf>
    <xf numFmtId="177" fontId="12" fillId="0" borderId="0" applyFont="0" applyFill="0" applyBorder="0" applyAlignment="0" applyProtection="0"/>
    <xf numFmtId="177" fontId="1" fillId="0" borderId="0" applyFont="0" applyFill="0" applyBorder="0" applyAlignment="0" applyProtection="0"/>
    <xf numFmtId="177" fontId="6" fillId="0" borderId="0" applyFont="0" applyFill="0" applyBorder="0" applyAlignment="0" applyProtection="0"/>
    <xf numFmtId="177" fontId="12"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0" fontId="13" fillId="0" borderId="0">
      <alignment horizontal="left" vertical="center" wrapText="1"/>
    </xf>
    <xf numFmtId="176" fontId="1" fillId="0" borderId="0" applyFont="0" applyFill="0" applyBorder="0" applyAlignment="0" applyProtection="0"/>
    <xf numFmtId="176" fontId="1" fillId="0" borderId="0" applyFont="0" applyFill="0" applyBorder="0" applyAlignment="0" applyProtection="0"/>
    <xf numFmtId="176" fontId="12" fillId="0" borderId="0" applyFont="0" applyFill="0" applyBorder="0" applyAlignment="0" applyProtection="0"/>
    <xf numFmtId="179" fontId="14" fillId="0" borderId="8" applyNumberFormat="0" applyFill="0">
      <alignment horizontal="right"/>
    </xf>
    <xf numFmtId="179" fontId="15" fillId="0" borderId="8" applyNumberFormat="0" applyFill="0">
      <alignment horizontal="right"/>
    </xf>
    <xf numFmtId="180" fontId="16" fillId="0" borderId="8">
      <alignment horizontal="right" vertical="center"/>
    </xf>
    <xf numFmtId="49" fontId="17" fillId="0" borderId="8">
      <alignment horizontal="left" vertical="center"/>
    </xf>
    <xf numFmtId="179" fontId="14" fillId="0" borderId="8" applyNumberFormat="0" applyFill="0">
      <alignment horizontal="right"/>
    </xf>
    <xf numFmtId="0" fontId="18"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19" fillId="6" borderId="0" applyNumberFormat="0" applyBorder="0" applyAlignment="0" applyProtection="0"/>
    <xf numFmtId="0" fontId="4" fillId="0" borderId="5" applyNumberFormat="0" applyProtection="0">
      <alignment wrapText="1"/>
    </xf>
    <xf numFmtId="0" fontId="20" fillId="0" borderId="9" applyNumberFormat="0" applyFill="0" applyAlignment="0" applyProtection="0"/>
    <xf numFmtId="0" fontId="21" fillId="0" borderId="10" applyNumberFormat="0" applyFill="0" applyAlignment="0" applyProtection="0"/>
    <xf numFmtId="0" fontId="22" fillId="0" borderId="11" applyNumberFormat="0" applyFill="0" applyAlignment="0" applyProtection="0"/>
    <xf numFmtId="0" fontId="22" fillId="0" borderId="0" applyNumberFormat="0" applyFill="0" applyBorder="0" applyAlignment="0" applyProtection="0"/>
    <xf numFmtId="0" fontId="23" fillId="0" borderId="8">
      <alignment horizontal="left"/>
    </xf>
    <xf numFmtId="0" fontId="24" fillId="0" borderId="8">
      <alignment horizontal="left"/>
    </xf>
    <xf numFmtId="0" fontId="25" fillId="0" borderId="12">
      <alignment horizontal="right" vertical="center"/>
    </xf>
    <xf numFmtId="0" fontId="26" fillId="0" borderId="8">
      <alignment horizontal="left" vertical="center"/>
    </xf>
    <xf numFmtId="0" fontId="14" fillId="0" borderId="8">
      <alignment horizontal="left" vertical="center"/>
    </xf>
    <xf numFmtId="0" fontId="23" fillId="0" borderId="8">
      <alignment horizontal="left"/>
    </xf>
    <xf numFmtId="0" fontId="23" fillId="24" borderId="0">
      <alignment horizontal="centerContinuous" wrapText="1"/>
    </xf>
    <xf numFmtId="49" fontId="23" fillId="24" borderId="13">
      <alignment horizontal="left" vertical="center"/>
    </xf>
    <xf numFmtId="0" fontId="23" fillId="24" borderId="0">
      <alignment horizontal="centerContinuous" vertical="center" wrapText="1"/>
    </xf>
    <xf numFmtId="0" fontId="27" fillId="0" borderId="0" applyNumberFormat="0" applyFill="0" applyBorder="0" applyAlignment="0" applyProtection="0">
      <alignment vertical="top"/>
      <protection locked="0"/>
    </xf>
    <xf numFmtId="0" fontId="28" fillId="9" borderId="6" applyNumberFormat="0" applyAlignment="0" applyProtection="0"/>
    <xf numFmtId="0" fontId="29" fillId="0" borderId="14" applyNumberFormat="0" applyFill="0" applyAlignment="0" applyProtection="0"/>
    <xf numFmtId="0" fontId="30" fillId="25" borderId="0" applyNumberFormat="0" applyBorder="0" applyAlignment="0" applyProtection="0"/>
    <xf numFmtId="0" fontId="1" fillId="0" borderId="0"/>
    <xf numFmtId="0" fontId="1" fillId="0" borderId="0"/>
    <xf numFmtId="0" fontId="12" fillId="0" borderId="0"/>
    <xf numFmtId="0" fontId="31" fillId="0" borderId="0"/>
    <xf numFmtId="0" fontId="12"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2" fillId="0" borderId="0"/>
    <xf numFmtId="0" fontId="1" fillId="0" borderId="0"/>
    <xf numFmtId="0" fontId="1" fillId="0" borderId="0"/>
    <xf numFmtId="0" fontId="1" fillId="0" borderId="0"/>
    <xf numFmtId="0" fontId="12" fillId="0" borderId="0"/>
    <xf numFmtId="0" fontId="1" fillId="2" borderId="1" applyNumberFormat="0" applyFont="0" applyAlignment="0" applyProtection="0"/>
    <xf numFmtId="0" fontId="12" fillId="26" borderId="15" applyNumberFormat="0" applyFont="0" applyAlignment="0" applyProtection="0"/>
    <xf numFmtId="0" fontId="32" fillId="22" borderId="16" applyNumberFormat="0" applyAlignment="0" applyProtection="0"/>
    <xf numFmtId="0" fontId="4"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 fillId="0" borderId="0" applyFont="0" applyFill="0" applyBorder="0" applyAlignment="0" applyProtection="0"/>
    <xf numFmtId="3" fontId="16" fillId="0" borderId="0">
      <alignment horizontal="left" vertical="center"/>
    </xf>
    <xf numFmtId="0" fontId="11" fillId="0" borderId="0">
      <alignment horizontal="left" vertical="center"/>
    </xf>
    <xf numFmtId="0" fontId="33" fillId="0" borderId="0">
      <alignment horizontal="right"/>
    </xf>
    <xf numFmtId="49" fontId="33" fillId="0" borderId="0">
      <alignment horizontal="center"/>
    </xf>
    <xf numFmtId="0" fontId="17" fillId="0" borderId="0">
      <alignment horizontal="right"/>
    </xf>
    <xf numFmtId="0" fontId="34" fillId="0" borderId="0">
      <alignment horizontal="right"/>
    </xf>
    <xf numFmtId="0" fontId="33" fillId="0" borderId="0">
      <alignment horizontal="left"/>
    </xf>
    <xf numFmtId="0" fontId="35" fillId="0" borderId="0">
      <alignment horizontal="left"/>
    </xf>
    <xf numFmtId="49" fontId="16" fillId="0" borderId="0">
      <alignment horizontal="left" vertical="center"/>
    </xf>
    <xf numFmtId="49" fontId="17" fillId="0" borderId="8">
      <alignment horizontal="left"/>
    </xf>
    <xf numFmtId="179" fontId="16" fillId="0" borderId="0" applyNumberFormat="0">
      <alignment horizontal="right"/>
    </xf>
    <xf numFmtId="0" fontId="25" fillId="27" borderId="0">
      <alignment horizontal="centerContinuous" vertical="center" wrapText="1"/>
    </xf>
    <xf numFmtId="0" fontId="25" fillId="0" borderId="17">
      <alignment horizontal="left" vertical="center"/>
    </xf>
    <xf numFmtId="0" fontId="5" fillId="0" borderId="0" applyNumberFormat="0" applyProtection="0">
      <alignment horizontal="left"/>
    </xf>
    <xf numFmtId="0" fontId="36" fillId="0" borderId="0" applyNumberFormat="0" applyFill="0" applyBorder="0" applyAlignment="0" applyProtection="0"/>
    <xf numFmtId="0" fontId="23" fillId="0" borderId="0">
      <alignment horizontal="left"/>
    </xf>
    <xf numFmtId="0" fontId="13" fillId="0" borderId="0">
      <alignment horizontal="left"/>
    </xf>
    <xf numFmtId="0" fontId="14" fillId="0" borderId="0">
      <alignment horizontal="left"/>
    </xf>
    <xf numFmtId="0" fontId="37" fillId="0" borderId="0">
      <alignment horizontal="left" vertical="top"/>
    </xf>
    <xf numFmtId="0" fontId="13" fillId="0" borderId="0">
      <alignment horizontal="left"/>
    </xf>
    <xf numFmtId="0" fontId="14" fillId="0" borderId="0">
      <alignment horizontal="left"/>
    </xf>
    <xf numFmtId="0" fontId="38" fillId="0" borderId="18" applyNumberFormat="0" applyFill="0" applyAlignment="0" applyProtection="0"/>
    <xf numFmtId="0" fontId="39" fillId="0" borderId="0" applyNumberFormat="0" applyFill="0" applyBorder="0" applyAlignment="0" applyProtection="0"/>
    <xf numFmtId="49" fontId="16" fillId="0" borderId="8">
      <alignment horizontal="left"/>
    </xf>
    <xf numFmtId="0" fontId="25" fillId="0" borderId="12">
      <alignment horizontal="left"/>
    </xf>
    <xf numFmtId="0" fontId="23" fillId="0" borderId="0">
      <alignment horizontal="left" vertical="center"/>
    </xf>
    <xf numFmtId="49" fontId="33" fillId="0" borderId="8">
      <alignment horizontal="left"/>
    </xf>
    <xf numFmtId="9" fontId="1" fillId="0" borderId="0" applyFon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cellStyleXfs>
  <cellXfs count="52">
    <xf numFmtId="0" fontId="0" fillId="0" borderId="0" xfId="0"/>
    <xf numFmtId="0" fontId="2" fillId="0" borderId="0" xfId="0" applyFont="1"/>
    <xf numFmtId="0" fontId="2" fillId="3" borderId="0" xfId="0" applyFont="1" applyFill="1"/>
    <xf numFmtId="11" fontId="0" fillId="0" borderId="0" xfId="0" applyNumberFormat="1"/>
    <xf numFmtId="0" fontId="0" fillId="0" borderId="0" xfId="0" applyNumberFormat="1"/>
    <xf numFmtId="178" fontId="0" fillId="0" borderId="0" xfId="153" applyNumberFormat="1" applyFont="1"/>
    <xf numFmtId="181" fontId="0" fillId="0" borderId="0" xfId="0" applyNumberFormat="1"/>
    <xf numFmtId="0" fontId="0" fillId="28" borderId="0" xfId="0" applyFill="1"/>
    <xf numFmtId="182" fontId="2" fillId="0" borderId="0" xfId="0" applyNumberFormat="1" applyFont="1"/>
    <xf numFmtId="181" fontId="0" fillId="0" borderId="0" xfId="0" applyNumberFormat="1" applyAlignment="1">
      <alignment wrapText="1"/>
    </xf>
    <xf numFmtId="181" fontId="0" fillId="28" borderId="0" xfId="0" applyNumberFormat="1" applyFill="1"/>
    <xf numFmtId="0" fontId="43" fillId="0" borderId="0" xfId="0" applyFont="1" applyFill="1" applyBorder="1" applyAlignment="1">
      <alignment horizontal="center"/>
    </xf>
    <xf numFmtId="184" fontId="43" fillId="0" borderId="0" xfId="0" applyNumberFormat="1" applyFont="1" applyBorder="1" applyAlignment="1">
      <alignment horizontal="center"/>
    </xf>
    <xf numFmtId="0" fontId="43" fillId="0" borderId="0" xfId="0" applyFont="1" applyBorder="1" applyAlignment="1">
      <alignment horizontal="center"/>
    </xf>
    <xf numFmtId="0" fontId="43" fillId="0" borderId="0" xfId="0" applyFont="1" applyBorder="1"/>
    <xf numFmtId="40" fontId="0" fillId="0" borderId="0" xfId="0" applyNumberFormat="1"/>
    <xf numFmtId="2" fontId="0" fillId="0" borderId="0" xfId="0" applyNumberFormat="1"/>
    <xf numFmtId="9" fontId="0" fillId="0" borderId="0" xfId="0" applyNumberFormat="1"/>
    <xf numFmtId="185" fontId="0" fillId="0" borderId="0" xfId="0" applyNumberFormat="1"/>
    <xf numFmtId="0" fontId="0" fillId="29" borderId="0" xfId="0" applyFill="1"/>
    <xf numFmtId="0" fontId="0" fillId="0" borderId="19" xfId="0" applyBorder="1"/>
    <xf numFmtId="40" fontId="0" fillId="0" borderId="19" xfId="0" applyNumberFormat="1" applyBorder="1"/>
    <xf numFmtId="0" fontId="47" fillId="0" borderId="0" xfId="0" applyFont="1"/>
    <xf numFmtId="0" fontId="47" fillId="0" borderId="19" xfId="0" applyFont="1" applyBorder="1"/>
    <xf numFmtId="186" fontId="0" fillId="0" borderId="0" xfId="0" applyNumberFormat="1"/>
    <xf numFmtId="186" fontId="0" fillId="0" borderId="0" xfId="0" applyNumberFormat="1" applyBorder="1"/>
    <xf numFmtId="186" fontId="0" fillId="0" borderId="0" xfId="0" applyNumberFormat="1" applyFill="1"/>
    <xf numFmtId="187" fontId="0" fillId="0" borderId="0" xfId="0" applyNumberFormat="1"/>
    <xf numFmtId="0" fontId="0" fillId="0" borderId="0" xfId="0" applyAlignment="1">
      <alignment vertical="top" wrapText="1"/>
    </xf>
    <xf numFmtId="0" fontId="48" fillId="0" borderId="0" xfId="0" applyFont="1"/>
    <xf numFmtId="0" fontId="48" fillId="0" borderId="0" xfId="0" applyFont="1" applyFill="1"/>
    <xf numFmtId="0" fontId="0" fillId="0" borderId="0" xfId="0" applyAlignment="1">
      <alignment horizontal="left" vertical="top" wrapText="1"/>
    </xf>
    <xf numFmtId="0" fontId="0" fillId="0" borderId="0" xfId="0" applyFill="1"/>
    <xf numFmtId="0" fontId="0" fillId="0" borderId="19" xfId="0" applyFill="1" applyBorder="1"/>
    <xf numFmtId="0" fontId="0" fillId="30" borderId="0" xfId="0" applyFill="1"/>
    <xf numFmtId="40" fontId="0" fillId="30" borderId="0" xfId="0" applyNumberFormat="1" applyFill="1"/>
    <xf numFmtId="0" fontId="0" fillId="31" borderId="0" xfId="0" applyFill="1"/>
    <xf numFmtId="40" fontId="0" fillId="31" borderId="0" xfId="0" applyNumberFormat="1" applyFill="1"/>
    <xf numFmtId="0" fontId="0" fillId="31" borderId="0" xfId="0" applyFill="1" applyBorder="1"/>
    <xf numFmtId="0" fontId="0" fillId="0" borderId="20" xfId="0" applyBorder="1"/>
    <xf numFmtId="40" fontId="0" fillId="0" borderId="20" xfId="0" applyNumberFormat="1" applyBorder="1"/>
    <xf numFmtId="0" fontId="49" fillId="0" borderId="0" xfId="0" applyFont="1"/>
    <xf numFmtId="40" fontId="50" fillId="0" borderId="0" xfId="0" applyNumberFormat="1" applyFont="1"/>
    <xf numFmtId="186" fontId="0" fillId="30" borderId="0" xfId="0" applyNumberFormat="1" applyFill="1"/>
    <xf numFmtId="186" fontId="0" fillId="30" borderId="0" xfId="0" applyNumberFormat="1" applyFill="1" applyBorder="1"/>
    <xf numFmtId="186" fontId="0" fillId="30" borderId="19" xfId="0" applyNumberFormat="1" applyFill="1" applyBorder="1"/>
    <xf numFmtId="183" fontId="0" fillId="30" borderId="0" xfId="0" applyNumberFormat="1" applyFill="1"/>
    <xf numFmtId="186" fontId="47" fillId="30" borderId="0" xfId="0" applyNumberFormat="1" applyFont="1" applyFill="1"/>
    <xf numFmtId="186" fontId="47" fillId="30" borderId="19" xfId="0" applyNumberFormat="1" applyFont="1" applyFill="1" applyBorder="1"/>
    <xf numFmtId="0" fontId="51" fillId="0" borderId="0" xfId="0" applyFont="1" applyAlignment="1">
      <alignment vertical="top" wrapText="1"/>
    </xf>
    <xf numFmtId="189" fontId="51" fillId="0" borderId="0" xfId="0" applyNumberFormat="1" applyFont="1"/>
    <xf numFmtId="189" fontId="51" fillId="0" borderId="0" xfId="0" applyNumberFormat="1" applyFont="1" applyAlignment="1">
      <alignment wrapText="1"/>
    </xf>
  </cellXfs>
  <cellStyles count="274">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2" xfId="37" xr:uid="{00000000-0005-0000-0000-00001E000000}"/>
    <cellStyle name="Comma 2 2" xfId="38" xr:uid="{00000000-0005-0000-0000-00001F000000}"/>
    <cellStyle name="Comma 3" xfId="39" xr:uid="{00000000-0005-0000-0000-000020000000}"/>
    <cellStyle name="Comma 4" xfId="40" xr:uid="{00000000-0005-0000-0000-000021000000}"/>
    <cellStyle name="Comma 5" xfId="41" xr:uid="{00000000-0005-0000-0000-000022000000}"/>
    <cellStyle name="Comma 6" xfId="42" xr:uid="{00000000-0005-0000-0000-000023000000}"/>
    <cellStyle name="Comma 7" xfId="43" xr:uid="{00000000-0005-0000-0000-000024000000}"/>
    <cellStyle name="Comma 8" xfId="44" xr:uid="{00000000-0005-0000-0000-000025000000}"/>
    <cellStyle name="Corner heading" xfId="45" xr:uid="{00000000-0005-0000-0000-000026000000}"/>
    <cellStyle name="Currency 2" xfId="46" xr:uid="{00000000-0005-0000-0000-000027000000}"/>
    <cellStyle name="Currency 3" xfId="47" xr:uid="{00000000-0005-0000-0000-000028000000}"/>
    <cellStyle name="Currency 3 2" xfId="48" xr:uid="{00000000-0005-0000-0000-000029000000}"/>
    <cellStyle name="Data" xfId="49" xr:uid="{00000000-0005-0000-0000-00002A000000}"/>
    <cellStyle name="Data 2" xfId="50" xr:uid="{00000000-0005-0000-0000-00002B000000}"/>
    <cellStyle name="Data no deci" xfId="51" xr:uid="{00000000-0005-0000-0000-00002C000000}"/>
    <cellStyle name="Data Superscript" xfId="52" xr:uid="{00000000-0005-0000-0000-00002D000000}"/>
    <cellStyle name="Data_1-1A-Regular" xfId="53" xr:uid="{00000000-0005-0000-0000-00002E000000}"/>
    <cellStyle name="Explanatory Text 2" xfId="54" xr:uid="{00000000-0005-0000-0000-00002F000000}"/>
    <cellStyle name="Followed Hyperlink" xfId="255" builtinId="9" hidden="1"/>
    <cellStyle name="Followed Hyperlink" xfId="247" builtinId="9" hidden="1"/>
    <cellStyle name="Followed Hyperlink" xfId="239" builtinId="9" hidden="1"/>
    <cellStyle name="Followed Hyperlink" xfId="223" builtinId="9" hidden="1"/>
    <cellStyle name="Followed Hyperlink" xfId="215" builtinId="9" hidden="1"/>
    <cellStyle name="Followed Hyperlink" xfId="207" builtinId="9" hidden="1"/>
    <cellStyle name="Followed Hyperlink" xfId="179" builtinId="9" hidden="1"/>
    <cellStyle name="Followed Hyperlink" xfId="181" builtinId="9" hidden="1"/>
    <cellStyle name="Followed Hyperlink" xfId="185" builtinId="9" hidden="1"/>
    <cellStyle name="Followed Hyperlink" xfId="189" builtinId="9" hidden="1"/>
    <cellStyle name="Followed Hyperlink" xfId="191" builtinId="9" hidden="1"/>
    <cellStyle name="Followed Hyperlink" xfId="193" builtinId="9" hidden="1"/>
    <cellStyle name="Followed Hyperlink" xfId="197" builtinId="9" hidden="1"/>
    <cellStyle name="Followed Hyperlink" xfId="201" builtinId="9" hidden="1"/>
    <cellStyle name="Followed Hyperlink" xfId="203" builtinId="9" hidden="1"/>
    <cellStyle name="Followed Hyperlink" xfId="199" builtinId="9" hidden="1"/>
    <cellStyle name="Followed Hyperlink" xfId="183" builtinId="9" hidden="1"/>
    <cellStyle name="Followed Hyperlink" xfId="165" builtinId="9" hidden="1"/>
    <cellStyle name="Followed Hyperlink" xfId="169" builtinId="9" hidden="1"/>
    <cellStyle name="Followed Hyperlink" xfId="171" builtinId="9" hidden="1"/>
    <cellStyle name="Followed Hyperlink" xfId="173" builtinId="9" hidden="1"/>
    <cellStyle name="Followed Hyperlink" xfId="159" builtinId="9" hidden="1"/>
    <cellStyle name="Followed Hyperlink" xfId="161" builtinId="9" hidden="1"/>
    <cellStyle name="Followed Hyperlink" xfId="163" builtinId="9" hidden="1"/>
    <cellStyle name="Followed Hyperlink" xfId="155" builtinId="9" hidden="1"/>
    <cellStyle name="Followed Hyperlink" xfId="157" builtinId="9" hidden="1"/>
    <cellStyle name="Followed Hyperlink" xfId="175" builtinId="9" hidden="1"/>
    <cellStyle name="Followed Hyperlink" xfId="167" builtinId="9" hidden="1"/>
    <cellStyle name="Followed Hyperlink" xfId="205" builtinId="9" hidden="1"/>
    <cellStyle name="Followed Hyperlink" xfId="195" builtinId="9" hidden="1"/>
    <cellStyle name="Followed Hyperlink" xfId="187" builtinId="9" hidden="1"/>
    <cellStyle name="Followed Hyperlink" xfId="177" builtinId="9" hidden="1"/>
    <cellStyle name="Followed Hyperlink" xfId="231" builtinId="9" hidden="1"/>
    <cellStyle name="Followed Hyperlink" xfId="263" builtinId="9" hidden="1"/>
    <cellStyle name="Followed Hyperlink" xfId="237" builtinId="9" hidden="1"/>
    <cellStyle name="Followed Hyperlink" xfId="241" builtinId="9" hidden="1"/>
    <cellStyle name="Followed Hyperlink" xfId="243" builtinId="9" hidden="1"/>
    <cellStyle name="Followed Hyperlink" xfId="249" builtinId="9" hidden="1"/>
    <cellStyle name="Followed Hyperlink" xfId="251" builtinId="9" hidden="1"/>
    <cellStyle name="Followed Hyperlink" xfId="253" builtinId="9" hidden="1"/>
    <cellStyle name="Followed Hyperlink" xfId="257" builtinId="9" hidden="1"/>
    <cellStyle name="Followed Hyperlink" xfId="259" builtinId="9" hidden="1"/>
    <cellStyle name="Followed Hyperlink" xfId="261" builtinId="9" hidden="1"/>
    <cellStyle name="Followed Hyperlink" xfId="265" builtinId="9" hidden="1"/>
    <cellStyle name="Followed Hyperlink" xfId="269" builtinId="9" hidden="1"/>
    <cellStyle name="Followed Hyperlink" xfId="273" builtinId="9" hidden="1"/>
    <cellStyle name="Followed Hyperlink" xfId="271" builtinId="9" hidden="1"/>
    <cellStyle name="Followed Hyperlink" xfId="267" builtinId="9" hidden="1"/>
    <cellStyle name="Followed Hyperlink" xfId="245" builtinId="9" hidden="1"/>
    <cellStyle name="Followed Hyperlink" xfId="221" builtinId="9" hidden="1"/>
    <cellStyle name="Followed Hyperlink" xfId="225" builtinId="9" hidden="1"/>
    <cellStyle name="Followed Hyperlink" xfId="227" builtinId="9" hidden="1"/>
    <cellStyle name="Followed Hyperlink" xfId="229" builtinId="9" hidden="1"/>
    <cellStyle name="Followed Hyperlink" xfId="233" builtinId="9" hidden="1"/>
    <cellStyle name="Followed Hyperlink" xfId="235" builtinId="9" hidden="1"/>
    <cellStyle name="Followed Hyperlink" xfId="213" builtinId="9" hidden="1"/>
    <cellStyle name="Followed Hyperlink" xfId="217" builtinId="9" hidden="1"/>
    <cellStyle name="Followed Hyperlink" xfId="219" builtinId="9" hidden="1"/>
    <cellStyle name="Followed Hyperlink" xfId="211" builtinId="9" hidden="1"/>
    <cellStyle name="Followed Hyperlink" xfId="209" builtinId="9" hidden="1"/>
    <cellStyle name="Font: Calibri, 9pt regular" xfId="6" xr:uid="{00000000-0005-0000-0000-000030000000}"/>
    <cellStyle name="Font: Calibri, 9pt regular 2" xfId="55" xr:uid="{00000000-0005-0000-0000-000031000000}"/>
    <cellStyle name="Footnotes: top row" xfId="2" xr:uid="{00000000-0005-0000-0000-000032000000}"/>
    <cellStyle name="Footnotes: top row 2" xfId="56" xr:uid="{00000000-0005-0000-0000-000033000000}"/>
    <cellStyle name="Good 2" xfId="57" xr:uid="{00000000-0005-0000-0000-000034000000}"/>
    <cellStyle name="Header: bottom row" xfId="5"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58" builtinId="8" hidden="1"/>
    <cellStyle name="Hyperlink" xfId="162" builtinId="8" hidden="1"/>
    <cellStyle name="Hyperlink" xfId="156" builtinId="8" hidden="1"/>
    <cellStyle name="Hyperlink" xfId="154" builtinId="8" hidden="1"/>
    <cellStyle name="Hyperlink" xfId="160" builtinId="8" hidden="1"/>
    <cellStyle name="Hyperlink" xfId="242" builtinId="8" hidden="1"/>
    <cellStyle name="Hyperlink" xfId="246" builtinId="8" hidden="1"/>
    <cellStyle name="Hyperlink" xfId="248"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50" builtinId="8" hidden="1"/>
    <cellStyle name="Hyperlink" xfId="234" builtinId="8" hidden="1"/>
    <cellStyle name="Hyperlink" xfId="218" builtinId="8" hidden="1"/>
    <cellStyle name="Hyperlink" xfId="202" builtinId="8" hidden="1"/>
    <cellStyle name="Hyperlink" xfId="176" builtinId="8" hidden="1"/>
    <cellStyle name="Hyperlink" xfId="178" builtinId="8" hidden="1"/>
    <cellStyle name="Hyperlink" xfId="180"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98" builtinId="8" hidden="1"/>
    <cellStyle name="Hyperlink" xfId="182" builtinId="8" hidden="1"/>
    <cellStyle name="Hyperlink" xfId="262" builtinId="8" hidden="1"/>
    <cellStyle name="Hyperlink" xfId="244" builtinId="8" hidden="1"/>
    <cellStyle name="Hyperlink" xfId="214" builtinId="8" hidden="1"/>
    <cellStyle name="Hyperlink" xfId="216"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6" builtinId="8" hidden="1"/>
    <cellStyle name="Hyperlink" xfId="238" builtinId="8" hidden="1"/>
    <cellStyle name="Hyperlink" xfId="240" builtinId="8" hidden="1"/>
    <cellStyle name="Hyperlink" xfId="200"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70" builtinId="8" hidden="1"/>
    <cellStyle name="Hyperlink" xfId="272" builtinId="8" hidden="1"/>
    <cellStyle name="Hyperlink" xfId="266" builtinId="8" hidden="1"/>
    <cellStyle name="Hyperlink" xfId="268" builtinId="8" hidden="1"/>
    <cellStyle name="Hyperlink" xfId="264" builtinId="8" hidden="1"/>
    <cellStyle name="Hyperlink 2" xfId="72" xr:uid="{00000000-0005-0000-0000-000044000000}"/>
    <cellStyle name="Input 2" xfId="73" xr:uid="{00000000-0005-0000-0000-000045000000}"/>
    <cellStyle name="Linked Cell 2" xfId="74" xr:uid="{00000000-0005-0000-0000-000046000000}"/>
    <cellStyle name="Neutral 2" xfId="75" xr:uid="{00000000-0005-0000-0000-000047000000}"/>
    <cellStyle name="Normal" xfId="0" builtinId="0"/>
    <cellStyle name="Normal 10" xfId="76" xr:uid="{00000000-0005-0000-0000-000048000000}"/>
    <cellStyle name="Normal 11" xfId="77" xr:uid="{00000000-0005-0000-0000-000049000000}"/>
    <cellStyle name="Normal 2" xfId="1" xr:uid="{00000000-0005-0000-0000-00004A000000}"/>
    <cellStyle name="Normal 2 2" xfId="78" xr:uid="{00000000-0005-0000-0000-00004B000000}"/>
    <cellStyle name="Normal 2 3" xfId="79" xr:uid="{00000000-0005-0000-0000-00004C000000}"/>
    <cellStyle name="Normal 3" xfId="80" xr:uid="{00000000-0005-0000-0000-00004D000000}"/>
    <cellStyle name="Normal 3 2" xfId="81" xr:uid="{00000000-0005-0000-0000-00004E000000}"/>
    <cellStyle name="Normal 3 2 2" xfId="82" xr:uid="{00000000-0005-0000-0000-00004F000000}"/>
    <cellStyle name="Normal 3 2 2 2" xfId="83" xr:uid="{00000000-0005-0000-0000-000050000000}"/>
    <cellStyle name="Normal 3 2 3" xfId="84" xr:uid="{00000000-0005-0000-0000-000051000000}"/>
    <cellStyle name="Normal 3 3" xfId="85" xr:uid="{00000000-0005-0000-0000-000052000000}"/>
    <cellStyle name="Normal 3 3 2" xfId="86" xr:uid="{00000000-0005-0000-0000-000053000000}"/>
    <cellStyle name="Normal 3 3 2 2" xfId="87" xr:uid="{00000000-0005-0000-0000-000054000000}"/>
    <cellStyle name="Normal 3 3 3" xfId="88" xr:uid="{00000000-0005-0000-0000-000055000000}"/>
    <cellStyle name="Normal 3 4" xfId="89" xr:uid="{00000000-0005-0000-0000-000056000000}"/>
    <cellStyle name="Normal 3 4 2" xfId="90" xr:uid="{00000000-0005-0000-0000-000057000000}"/>
    <cellStyle name="Normal 3 5" xfId="91" xr:uid="{00000000-0005-0000-0000-000058000000}"/>
    <cellStyle name="Normal 3 6" xfId="92" xr:uid="{00000000-0005-0000-0000-000059000000}"/>
    <cellStyle name="Normal 3 7" xfId="93" xr:uid="{00000000-0005-0000-0000-00005A000000}"/>
    <cellStyle name="Normal 4" xfId="94" xr:uid="{00000000-0005-0000-0000-00005B000000}"/>
    <cellStyle name="Normal 4 2" xfId="95" xr:uid="{00000000-0005-0000-0000-00005C000000}"/>
    <cellStyle name="Normal 4 2 2" xfId="96" xr:uid="{00000000-0005-0000-0000-00005D000000}"/>
    <cellStyle name="Normal 4 2 2 2" xfId="97" xr:uid="{00000000-0005-0000-0000-00005E000000}"/>
    <cellStyle name="Normal 4 2 3" xfId="98" xr:uid="{00000000-0005-0000-0000-00005F000000}"/>
    <cellStyle name="Normal 4 3" xfId="99" xr:uid="{00000000-0005-0000-0000-000060000000}"/>
    <cellStyle name="Normal 4 3 2" xfId="100" xr:uid="{00000000-0005-0000-0000-000061000000}"/>
    <cellStyle name="Normal 4 3 2 2" xfId="101" xr:uid="{00000000-0005-0000-0000-000062000000}"/>
    <cellStyle name="Normal 4 3 3" xfId="102" xr:uid="{00000000-0005-0000-0000-000063000000}"/>
    <cellStyle name="Normal 4 4" xfId="103" xr:uid="{00000000-0005-0000-0000-000064000000}"/>
    <cellStyle name="Normal 4 4 2" xfId="104" xr:uid="{00000000-0005-0000-0000-000065000000}"/>
    <cellStyle name="Normal 4 5" xfId="105" xr:uid="{00000000-0005-0000-0000-000066000000}"/>
    <cellStyle name="Normal 4 6" xfId="106" xr:uid="{00000000-0005-0000-0000-000067000000}"/>
    <cellStyle name="Normal 4 7" xfId="107" xr:uid="{00000000-0005-0000-0000-000068000000}"/>
    <cellStyle name="Normal 5" xfId="108" xr:uid="{00000000-0005-0000-0000-000069000000}"/>
    <cellStyle name="Normal 5 2" xfId="109" xr:uid="{00000000-0005-0000-0000-00006A000000}"/>
    <cellStyle name="Normal 5 3" xfId="110" xr:uid="{00000000-0005-0000-0000-00006B000000}"/>
    <cellStyle name="Normal 6" xfId="111" xr:uid="{00000000-0005-0000-0000-00006C000000}"/>
    <cellStyle name="Normal 6 2" xfId="112" xr:uid="{00000000-0005-0000-0000-00006D000000}"/>
    <cellStyle name="Normal 7" xfId="113" xr:uid="{00000000-0005-0000-0000-00006E000000}"/>
    <cellStyle name="Normal 7 2" xfId="114" xr:uid="{00000000-0005-0000-0000-00006F000000}"/>
    <cellStyle name="Normal 8" xfId="115" xr:uid="{00000000-0005-0000-0000-000070000000}"/>
    <cellStyle name="Normal 9" xfId="116" xr:uid="{00000000-0005-0000-0000-000071000000}"/>
    <cellStyle name="Note 2" xfId="117" xr:uid="{00000000-0005-0000-0000-000072000000}"/>
    <cellStyle name="Note 2 2" xfId="118" xr:uid="{00000000-0005-0000-0000-000073000000}"/>
    <cellStyle name="Output 2" xfId="119" xr:uid="{00000000-0005-0000-0000-000074000000}"/>
    <cellStyle name="Parent row" xfId="3" xr:uid="{00000000-0005-0000-0000-000075000000}"/>
    <cellStyle name="Parent row 2" xfId="120" xr:uid="{00000000-0005-0000-0000-000076000000}"/>
    <cellStyle name="Percent" xfId="153" builtinId="5"/>
    <cellStyle name="Percent 2" xfId="121" xr:uid="{00000000-0005-0000-0000-000077000000}"/>
    <cellStyle name="Percent 2 2" xfId="122" xr:uid="{00000000-0005-0000-0000-000078000000}"/>
    <cellStyle name="Percent 3" xfId="123" xr:uid="{00000000-0005-0000-0000-000079000000}"/>
    <cellStyle name="Percent 3 2" xfId="124" xr:uid="{00000000-0005-0000-0000-00007A000000}"/>
    <cellStyle name="Percent 4" xfId="125" xr:uid="{00000000-0005-0000-0000-00007B000000}"/>
    <cellStyle name="Reference" xfId="126" xr:uid="{00000000-0005-0000-0000-00007C000000}"/>
    <cellStyle name="Row heading" xfId="127" xr:uid="{00000000-0005-0000-0000-00007D000000}"/>
    <cellStyle name="Source Hed" xfId="128" xr:uid="{00000000-0005-0000-0000-00007E000000}"/>
    <cellStyle name="Source Letter" xfId="129" xr:uid="{00000000-0005-0000-0000-00007F000000}"/>
    <cellStyle name="Source Superscript" xfId="130" xr:uid="{00000000-0005-0000-0000-000080000000}"/>
    <cellStyle name="Source Superscript 2" xfId="131" xr:uid="{00000000-0005-0000-0000-000081000000}"/>
    <cellStyle name="Source Text" xfId="132" xr:uid="{00000000-0005-0000-0000-000082000000}"/>
    <cellStyle name="Source Text 2" xfId="133" xr:uid="{00000000-0005-0000-0000-000083000000}"/>
    <cellStyle name="State" xfId="134" xr:uid="{00000000-0005-0000-0000-000084000000}"/>
    <cellStyle name="Superscript" xfId="135" xr:uid="{00000000-0005-0000-0000-000085000000}"/>
    <cellStyle name="Table Data" xfId="136" xr:uid="{00000000-0005-0000-0000-000086000000}"/>
    <cellStyle name="Table Head Top" xfId="137" xr:uid="{00000000-0005-0000-0000-000087000000}"/>
    <cellStyle name="Table Hed Side" xfId="138" xr:uid="{00000000-0005-0000-0000-000088000000}"/>
    <cellStyle name="Table title" xfId="7" xr:uid="{00000000-0005-0000-0000-000089000000}"/>
    <cellStyle name="Table title 2" xfId="139" xr:uid="{00000000-0005-0000-0000-00008A000000}"/>
    <cellStyle name="Title 2" xfId="140" xr:uid="{00000000-0005-0000-0000-00008B000000}"/>
    <cellStyle name="Title Text" xfId="141" xr:uid="{00000000-0005-0000-0000-00008C000000}"/>
    <cellStyle name="Title Text 1" xfId="142" xr:uid="{00000000-0005-0000-0000-00008D000000}"/>
    <cellStyle name="Title Text 2" xfId="143" xr:uid="{00000000-0005-0000-0000-00008E000000}"/>
    <cellStyle name="Title-1" xfId="144" xr:uid="{00000000-0005-0000-0000-00008F000000}"/>
    <cellStyle name="Title-2" xfId="145" xr:uid="{00000000-0005-0000-0000-000090000000}"/>
    <cellStyle name="Title-3" xfId="146" xr:uid="{00000000-0005-0000-0000-000091000000}"/>
    <cellStyle name="Total 2" xfId="147" xr:uid="{00000000-0005-0000-0000-000092000000}"/>
    <cellStyle name="Warning Text 2" xfId="148" xr:uid="{00000000-0005-0000-0000-000093000000}"/>
    <cellStyle name="Wrap" xfId="149" xr:uid="{00000000-0005-0000-0000-000094000000}"/>
    <cellStyle name="Wrap Bold" xfId="150" xr:uid="{00000000-0005-0000-0000-000095000000}"/>
    <cellStyle name="Wrap Title" xfId="151" xr:uid="{00000000-0005-0000-0000-000096000000}"/>
    <cellStyle name="Wrap_NTS99-~11" xfId="152" xr:uid="{00000000-0005-0000-0000-00009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wri.sharepoint.com/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workbookViewId="0">
      <selection activeCell="A17" sqref="A17"/>
    </sheetView>
  </sheetViews>
  <sheetFormatPr defaultColWidth="8.875" defaultRowHeight="13.5"/>
  <cols>
    <col min="1" max="1" width="13.5" customWidth="1"/>
    <col min="2" max="2" width="107.5" customWidth="1"/>
  </cols>
  <sheetData>
    <row r="1" spans="1:2">
      <c r="A1" s="1" t="s">
        <v>0</v>
      </c>
    </row>
    <row r="3" spans="1:2">
      <c r="A3" s="1" t="s">
        <v>1</v>
      </c>
      <c r="B3" s="2" t="s">
        <v>2</v>
      </c>
    </row>
    <row r="4" spans="1:2">
      <c r="A4" s="1"/>
      <c r="B4" s="30" t="s">
        <v>3</v>
      </c>
    </row>
    <row r="5" spans="1:2">
      <c r="A5" s="1"/>
      <c r="B5" s="30" t="s">
        <v>4</v>
      </c>
    </row>
    <row r="6" spans="1:2">
      <c r="A6" s="1"/>
      <c r="B6" s="30" t="s">
        <v>5</v>
      </c>
    </row>
    <row r="7" spans="1:2">
      <c r="B7" s="29"/>
    </row>
    <row r="9" spans="1:2">
      <c r="A9" s="1" t="s">
        <v>6</v>
      </c>
    </row>
    <row r="10" spans="1:2">
      <c r="A10" t="s">
        <v>7</v>
      </c>
    </row>
    <row r="12" spans="1:2">
      <c r="A12" t="s">
        <v>66</v>
      </c>
    </row>
    <row r="14" spans="1:2">
      <c r="A14" t="s">
        <v>75</v>
      </c>
    </row>
    <row r="15" spans="1:2">
      <c r="A15" t="s">
        <v>76</v>
      </c>
    </row>
    <row r="16" spans="1:2">
      <c r="A16" t="s">
        <v>77</v>
      </c>
    </row>
    <row r="18" spans="1:2" ht="30" customHeight="1">
      <c r="A18" s="31" t="s">
        <v>74</v>
      </c>
      <c r="B18" s="31"/>
    </row>
    <row r="20" spans="1:2">
      <c r="A20" t="s">
        <v>8</v>
      </c>
    </row>
  </sheetData>
  <mergeCells count="1">
    <mergeCell ref="A18:B18"/>
  </mergeCells>
  <phoneticPr fontId="40"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J7"/>
  <sheetViews>
    <sheetView topLeftCell="T1" workbookViewId="0">
      <selection activeCell="B7" sqref="B7:AJ7"/>
    </sheetView>
  </sheetViews>
  <sheetFormatPr defaultColWidth="8.875" defaultRowHeight="13.5"/>
  <cols>
    <col min="1" max="1" width="31.125" customWidth="1"/>
    <col min="2" max="36" width="10"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s="24" customFormat="1">
      <c r="A7" s="24" t="s">
        <v>14</v>
      </c>
      <c r="B7" s="24">
        <v>3.7212456171101574E-3</v>
      </c>
      <c r="C7" s="24">
        <v>3.7741099996407915E-3</v>
      </c>
      <c r="D7" s="24">
        <v>3.79446750783136E-3</v>
      </c>
      <c r="E7" s="24">
        <v>3.8149406512605257E-3</v>
      </c>
      <c r="F7" s="24">
        <v>3.8298140444111657E-3</v>
      </c>
      <c r="G7" s="24">
        <v>3.8773516961968964E-3</v>
      </c>
      <c r="H7" s="24">
        <v>3.9240798890653782E-3</v>
      </c>
      <c r="I7" s="24">
        <v>3.9701414824010097E-3</v>
      </c>
      <c r="J7" s="24">
        <v>4.0161126356220008E-3</v>
      </c>
      <c r="K7" s="24">
        <v>4.0292667794948134E-3</v>
      </c>
      <c r="L7" s="24">
        <v>4.0978255876444368E-3</v>
      </c>
      <c r="M7" s="24">
        <v>4.1652664073586702E-3</v>
      </c>
      <c r="N7" s="24">
        <v>4.2315598161451699E-3</v>
      </c>
      <c r="O7" s="24">
        <v>4.2970691750486905E-3</v>
      </c>
      <c r="P7" s="24">
        <v>4.3055196249846541E-3</v>
      </c>
      <c r="Q7" s="24">
        <v>4.3336931734858728E-3</v>
      </c>
      <c r="R7" s="24">
        <v>4.3616872213495137E-3</v>
      </c>
      <c r="S7" s="24">
        <v>4.3889090622222671E-3</v>
      </c>
      <c r="T7" s="24">
        <v>4.4182036224326713E-3</v>
      </c>
      <c r="U7" s="24">
        <v>4.4290378337835347E-3</v>
      </c>
      <c r="V7" s="24">
        <v>4.4644621339203026E-3</v>
      </c>
      <c r="W7" s="24">
        <v>4.4992110112726793E-3</v>
      </c>
      <c r="X7" s="24">
        <v>4.5358303647640187E-3</v>
      </c>
      <c r="Y7" s="24">
        <v>4.5749988349475246E-3</v>
      </c>
      <c r="Z7" s="24">
        <v>4.6134408414514163E-3</v>
      </c>
      <c r="AA7" s="24">
        <v>4.6292190908428163E-3</v>
      </c>
      <c r="AB7" s="24">
        <v>4.6464685144938936E-3</v>
      </c>
      <c r="AC7" s="24">
        <v>4.6649506258836931E-3</v>
      </c>
      <c r="AD7" s="24">
        <v>4.6856608292664744E-3</v>
      </c>
      <c r="AE7" s="24">
        <v>4.7080395883471711E-3</v>
      </c>
      <c r="AF7" s="24">
        <v>4.7329978183574175E-3</v>
      </c>
      <c r="AG7" s="24">
        <v>4.7618306481741193E-3</v>
      </c>
      <c r="AH7" s="24">
        <v>4.7908996493749162E-3</v>
      </c>
      <c r="AI7" s="24">
        <v>4.8241474873821789E-3</v>
      </c>
      <c r="AJ7" s="24">
        <v>4.8586148660456855E-3</v>
      </c>
    </row>
  </sheetData>
  <phoneticPr fontId="40" type="noConversion"/>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17"/>
  <sheetViews>
    <sheetView workbookViewId="0">
      <selection activeCell="F9" sqref="F9"/>
    </sheetView>
  </sheetViews>
  <sheetFormatPr defaultColWidth="11" defaultRowHeight="13.5"/>
  <cols>
    <col min="1" max="1" width="21.5" customWidth="1"/>
    <col min="2" max="2" width="3.125" customWidth="1"/>
  </cols>
  <sheetData>
    <row r="1" spans="1:43" s="8" customFormat="1">
      <c r="C1" s="8">
        <v>2010</v>
      </c>
      <c r="D1" s="8">
        <v>2011</v>
      </c>
      <c r="E1" s="8">
        <v>2012</v>
      </c>
      <c r="F1" s="8">
        <v>2013</v>
      </c>
      <c r="G1" s="8">
        <v>2014</v>
      </c>
      <c r="H1" s="8">
        <v>2015</v>
      </c>
      <c r="I1" s="8">
        <v>2016</v>
      </c>
      <c r="J1" s="8">
        <v>2017</v>
      </c>
      <c r="K1" s="8">
        <v>2018</v>
      </c>
      <c r="L1" s="8">
        <v>2019</v>
      </c>
      <c r="M1" s="8">
        <v>2020</v>
      </c>
      <c r="N1" s="8">
        <v>2021</v>
      </c>
      <c r="O1" s="8">
        <v>2022</v>
      </c>
      <c r="P1" s="8">
        <v>2023</v>
      </c>
      <c r="Q1" s="8">
        <v>2024</v>
      </c>
      <c r="R1" s="8">
        <v>2025</v>
      </c>
      <c r="S1" s="8">
        <v>2026</v>
      </c>
      <c r="T1" s="8">
        <v>2027</v>
      </c>
      <c r="U1" s="8">
        <v>2028</v>
      </c>
      <c r="V1" s="8">
        <v>2029</v>
      </c>
      <c r="W1" s="8">
        <v>2030</v>
      </c>
      <c r="X1" s="8">
        <v>2031</v>
      </c>
      <c r="Y1" s="8">
        <v>2032</v>
      </c>
      <c r="Z1" s="8">
        <v>2033</v>
      </c>
      <c r="AA1" s="8">
        <v>2034</v>
      </c>
      <c r="AB1" s="8">
        <v>2035</v>
      </c>
      <c r="AC1" s="8">
        <v>2036</v>
      </c>
      <c r="AD1" s="8">
        <v>2037</v>
      </c>
      <c r="AE1" s="8">
        <v>2038</v>
      </c>
      <c r="AF1" s="8">
        <v>2039</v>
      </c>
      <c r="AG1" s="8">
        <v>2040</v>
      </c>
      <c r="AH1" s="8">
        <v>2041</v>
      </c>
      <c r="AI1" s="8">
        <v>2042</v>
      </c>
      <c r="AJ1" s="8">
        <v>2043</v>
      </c>
      <c r="AK1" s="8">
        <v>2044</v>
      </c>
      <c r="AL1" s="8">
        <v>2045</v>
      </c>
      <c r="AM1" s="8">
        <v>2046</v>
      </c>
      <c r="AN1" s="8">
        <v>2047</v>
      </c>
      <c r="AO1" s="8">
        <v>2048</v>
      </c>
      <c r="AP1" s="8">
        <v>2049</v>
      </c>
      <c r="AQ1" s="8">
        <v>2050</v>
      </c>
    </row>
    <row r="2" spans="1:43" s="6" customFormat="1" ht="32.1" customHeight="1">
      <c r="A2" s="9" t="s">
        <v>49</v>
      </c>
      <c r="B2" s="9"/>
      <c r="E2" s="6">
        <v>4.74</v>
      </c>
      <c r="F2" s="6">
        <v>4.63</v>
      </c>
      <c r="G2" s="6">
        <v>4.51</v>
      </c>
      <c r="H2" s="6">
        <v>4.71</v>
      </c>
      <c r="I2" s="6">
        <v>4.72</v>
      </c>
      <c r="J2" s="6">
        <v>4.33</v>
      </c>
      <c r="K2" s="6">
        <v>4.4486666666666697</v>
      </c>
      <c r="L2" s="6">
        <v>4.4035238095238096</v>
      </c>
      <c r="M2" s="10">
        <f>H2*0.95</f>
        <v>4.4744999999999999</v>
      </c>
      <c r="N2" s="6">
        <f>M2*0.9892</f>
        <v>4.4261754</v>
      </c>
      <c r="O2" s="6">
        <f t="shared" ref="O2:V2" si="0">N2*0.9892</f>
        <v>4.3783727056799995</v>
      </c>
      <c r="P2" s="6">
        <f t="shared" si="0"/>
        <v>4.3310862804586554</v>
      </c>
      <c r="Q2" s="6">
        <f t="shared" si="0"/>
        <v>4.2843105486297022</v>
      </c>
      <c r="R2" s="6">
        <f t="shared" si="0"/>
        <v>4.2380399947045015</v>
      </c>
      <c r="S2" s="6">
        <f t="shared" si="0"/>
        <v>4.1922691627616926</v>
      </c>
      <c r="T2" s="6">
        <f t="shared" si="0"/>
        <v>4.1469926558038663</v>
      </c>
      <c r="U2" s="6">
        <f t="shared" si="0"/>
        <v>4.1022051351211841</v>
      </c>
      <c r="V2" s="6">
        <f t="shared" si="0"/>
        <v>4.057901319661875</v>
      </c>
      <c r="W2" s="6">
        <f>N2*0.9</f>
        <v>3.9835578599999999</v>
      </c>
      <c r="X2" s="6">
        <f>W2*0.9885</f>
        <v>3.9377469446100002</v>
      </c>
      <c r="Y2" s="6">
        <f t="shared" ref="Y2:AP2" si="1">X2*0.9885</f>
        <v>3.8924628547469853</v>
      </c>
      <c r="Z2" s="6">
        <f t="shared" si="1"/>
        <v>3.847699531917395</v>
      </c>
      <c r="AA2" s="6">
        <f t="shared" si="1"/>
        <v>3.8034509873003453</v>
      </c>
      <c r="AB2" s="6">
        <f t="shared" si="1"/>
        <v>3.7597113009463916</v>
      </c>
      <c r="AC2" s="6">
        <f t="shared" si="1"/>
        <v>3.7164746209855082</v>
      </c>
      <c r="AD2" s="6">
        <f t="shared" si="1"/>
        <v>3.6737351628441748</v>
      </c>
      <c r="AE2" s="6">
        <f t="shared" si="1"/>
        <v>3.6314872084714671</v>
      </c>
      <c r="AF2" s="6">
        <f t="shared" si="1"/>
        <v>3.5897251055740456</v>
      </c>
      <c r="AG2" s="6">
        <f t="shared" si="1"/>
        <v>3.5484432668599442</v>
      </c>
      <c r="AH2" s="6">
        <f t="shared" si="1"/>
        <v>3.5076361692910552</v>
      </c>
      <c r="AI2" s="6">
        <f t="shared" si="1"/>
        <v>3.4672983533442081</v>
      </c>
      <c r="AJ2" s="6">
        <f t="shared" si="1"/>
        <v>3.4274244222807497</v>
      </c>
      <c r="AK2" s="6">
        <f t="shared" si="1"/>
        <v>3.3880090414245214</v>
      </c>
      <c r="AL2" s="6">
        <f t="shared" si="1"/>
        <v>3.3490469374481395</v>
      </c>
      <c r="AM2" s="6">
        <f t="shared" si="1"/>
        <v>3.3105328976674859</v>
      </c>
      <c r="AN2" s="6">
        <f t="shared" si="1"/>
        <v>3.2724617693443099</v>
      </c>
      <c r="AO2" s="6">
        <f t="shared" si="1"/>
        <v>3.2348284589968506</v>
      </c>
      <c r="AP2" s="6">
        <f t="shared" si="1"/>
        <v>3.1976279317183871</v>
      </c>
      <c r="AQ2" s="6">
        <f>W2*0.8</f>
        <v>3.1868462879999999</v>
      </c>
    </row>
    <row r="3" spans="1:43">
      <c r="M3" t="s">
        <v>50</v>
      </c>
      <c r="W3" t="s">
        <v>51</v>
      </c>
      <c r="AQ3" t="s">
        <v>52</v>
      </c>
    </row>
    <row r="5" spans="1:43">
      <c r="A5" t="s">
        <v>53</v>
      </c>
      <c r="E5" s="6"/>
      <c r="F5">
        <f t="shared" ref="F5:K5" si="2">F2*($M$5/$M$2)</f>
        <v>4.7925373684210522</v>
      </c>
      <c r="G5">
        <f t="shared" si="2"/>
        <v>4.6683247368421048</v>
      </c>
      <c r="H5">
        <f t="shared" si="2"/>
        <v>4.875345789473684</v>
      </c>
      <c r="I5">
        <f t="shared" si="2"/>
        <v>4.8856968421052631</v>
      </c>
      <c r="J5">
        <f t="shared" si="2"/>
        <v>4.4820057894736847</v>
      </c>
      <c r="K5">
        <f t="shared" si="2"/>
        <v>4.6048382807017578</v>
      </c>
      <c r="L5">
        <f>L2*($M$5/$M$2)</f>
        <v>4.5581106716791986</v>
      </c>
      <c r="M5">
        <f>H2-0.05*0.333*H2</f>
        <v>4.6315784999999998</v>
      </c>
      <c r="N5">
        <f>N2*($M$5/$M$2)</f>
        <v>4.5815574522000002</v>
      </c>
      <c r="O5">
        <f t="shared" ref="O5:AQ5" si="3">O2*($M$5/$M$2)</f>
        <v>4.5320766317162393</v>
      </c>
      <c r="P5">
        <f t="shared" si="3"/>
        <v>4.4831302040937038</v>
      </c>
      <c r="Q5">
        <f t="shared" si="3"/>
        <v>4.4347123978894922</v>
      </c>
      <c r="R5">
        <f t="shared" si="3"/>
        <v>4.3868175039922859</v>
      </c>
      <c r="S5">
        <f t="shared" si="3"/>
        <v>4.3394398749491687</v>
      </c>
      <c r="T5">
        <f t="shared" si="3"/>
        <v>4.2925739242997176</v>
      </c>
      <c r="U5">
        <f t="shared" si="3"/>
        <v>4.2462141259172803</v>
      </c>
      <c r="V5">
        <f t="shared" si="3"/>
        <v>4.200355013357373</v>
      </c>
      <c r="W5">
        <f t="shared" si="3"/>
        <v>4.1234017069800002</v>
      </c>
      <c r="X5">
        <f t="shared" si="3"/>
        <v>4.0759825873497304</v>
      </c>
      <c r="Y5">
        <f t="shared" si="3"/>
        <v>4.0291087875952085</v>
      </c>
      <c r="Z5">
        <f t="shared" si="3"/>
        <v>3.9827740365378634</v>
      </c>
      <c r="AA5">
        <f t="shared" si="3"/>
        <v>3.9369721351176783</v>
      </c>
      <c r="AB5">
        <f t="shared" si="3"/>
        <v>3.8916969555638254</v>
      </c>
      <c r="AC5">
        <f t="shared" si="3"/>
        <v>3.8469424405748418</v>
      </c>
      <c r="AD5">
        <f t="shared" si="3"/>
        <v>3.8027026025082309</v>
      </c>
      <c r="AE5">
        <f t="shared" si="3"/>
        <v>3.7589715225793867</v>
      </c>
      <c r="AF5">
        <f t="shared" si="3"/>
        <v>3.7157433500697241</v>
      </c>
      <c r="AG5">
        <f t="shared" si="3"/>
        <v>3.6730123015439222</v>
      </c>
      <c r="AH5">
        <f t="shared" si="3"/>
        <v>3.6307726600761674</v>
      </c>
      <c r="AI5">
        <f t="shared" si="3"/>
        <v>3.5890187744852917</v>
      </c>
      <c r="AJ5">
        <f t="shared" si="3"/>
        <v>3.5477450585787107</v>
      </c>
      <c r="AK5">
        <f t="shared" si="3"/>
        <v>3.5069459904050562</v>
      </c>
      <c r="AL5">
        <f t="shared" si="3"/>
        <v>3.4666161115153979</v>
      </c>
      <c r="AM5">
        <f t="shared" si="3"/>
        <v>3.4267500262329711</v>
      </c>
      <c r="AN5">
        <f t="shared" si="3"/>
        <v>3.3873424009312916</v>
      </c>
      <c r="AO5">
        <f t="shared" si="3"/>
        <v>3.3483879633205822</v>
      </c>
      <c r="AP5">
        <f t="shared" si="3"/>
        <v>3.3098815017423959</v>
      </c>
      <c r="AQ5">
        <f t="shared" si="3"/>
        <v>3.298721365584</v>
      </c>
    </row>
    <row r="7" spans="1:43">
      <c r="A7" t="s">
        <v>54</v>
      </c>
      <c r="E7" s="6"/>
      <c r="F7">
        <f t="shared" ref="F7:K7" si="4">F2*($M$7/$M$2)</f>
        <v>4.4674626315789476</v>
      </c>
      <c r="G7">
        <f t="shared" si="4"/>
        <v>4.3516752631578948</v>
      </c>
      <c r="H7">
        <f t="shared" si="4"/>
        <v>4.5446542105263159</v>
      </c>
      <c r="I7">
        <f t="shared" si="4"/>
        <v>4.5543031578947364</v>
      </c>
      <c r="J7">
        <f t="shared" si="4"/>
        <v>4.1779942105263155</v>
      </c>
      <c r="K7">
        <f t="shared" si="4"/>
        <v>4.2924950526315815</v>
      </c>
      <c r="L7">
        <f>L2*($M$7/$M$2)</f>
        <v>4.2489369473684206</v>
      </c>
      <c r="M7" s="7">
        <f>2*M2-M5</f>
        <v>4.3174215</v>
      </c>
      <c r="N7">
        <f>N2*($M$7/$M$2)</f>
        <v>4.2707933477999998</v>
      </c>
      <c r="O7">
        <f t="shared" ref="O7:AQ7" si="5">O2*($M$7/$M$2)</f>
        <v>4.2246687796437596</v>
      </c>
      <c r="P7">
        <f t="shared" si="5"/>
        <v>4.179042356823607</v>
      </c>
      <c r="Q7">
        <f t="shared" si="5"/>
        <v>4.1339086993699121</v>
      </c>
      <c r="R7">
        <f t="shared" si="5"/>
        <v>4.0892624854167172</v>
      </c>
      <c r="S7">
        <f t="shared" si="5"/>
        <v>4.0450984505742165</v>
      </c>
      <c r="T7">
        <f t="shared" si="5"/>
        <v>4.001411387308015</v>
      </c>
      <c r="U7">
        <f t="shared" si="5"/>
        <v>3.9581961443250879</v>
      </c>
      <c r="V7">
        <f t="shared" si="5"/>
        <v>3.9154476259663764</v>
      </c>
      <c r="W7">
        <f t="shared" si="5"/>
        <v>3.84371401302</v>
      </c>
      <c r="X7">
        <f t="shared" si="5"/>
        <v>3.79951130187027</v>
      </c>
      <c r="Y7">
        <f t="shared" si="5"/>
        <v>3.755816921898762</v>
      </c>
      <c r="Z7">
        <f t="shared" si="5"/>
        <v>3.7126250272969266</v>
      </c>
      <c r="AA7">
        <f t="shared" si="5"/>
        <v>3.6699298394830122</v>
      </c>
      <c r="AB7">
        <f t="shared" si="5"/>
        <v>3.6277256463289578</v>
      </c>
      <c r="AC7">
        <f t="shared" si="5"/>
        <v>3.5860068013961746</v>
      </c>
      <c r="AD7">
        <f t="shared" si="5"/>
        <v>3.5447677231801187</v>
      </c>
      <c r="AE7">
        <f t="shared" si="5"/>
        <v>3.5040028943635475</v>
      </c>
      <c r="AF7">
        <f t="shared" si="5"/>
        <v>3.463706861078367</v>
      </c>
      <c r="AG7">
        <f t="shared" si="5"/>
        <v>3.4238742321759661</v>
      </c>
      <c r="AH7">
        <f t="shared" si="5"/>
        <v>3.3844996785059429</v>
      </c>
      <c r="AI7">
        <f t="shared" si="5"/>
        <v>3.3455779322031245</v>
      </c>
      <c r="AJ7">
        <f t="shared" si="5"/>
        <v>3.3071037859827888</v>
      </c>
      <c r="AK7">
        <f t="shared" si="5"/>
        <v>3.2690720924439867</v>
      </c>
      <c r="AL7">
        <f t="shared" si="5"/>
        <v>3.2314777633808811</v>
      </c>
      <c r="AM7">
        <f t="shared" si="5"/>
        <v>3.1943157691020008</v>
      </c>
      <c r="AN7">
        <f t="shared" si="5"/>
        <v>3.1575811377573282</v>
      </c>
      <c r="AO7">
        <f t="shared" si="5"/>
        <v>3.1212689546731189</v>
      </c>
      <c r="AP7">
        <f t="shared" si="5"/>
        <v>3.0853743616943783</v>
      </c>
      <c r="AQ7">
        <f t="shared" si="5"/>
        <v>3.0749712104159999</v>
      </c>
    </row>
    <row r="11" spans="1:43">
      <c r="A11" t="s">
        <v>55</v>
      </c>
    </row>
    <row r="14" spans="1:43">
      <c r="A14" t="s">
        <v>65</v>
      </c>
    </row>
    <row r="15" spans="1:43">
      <c r="A15" t="s">
        <v>53</v>
      </c>
      <c r="F15">
        <f>62/(F5*27700)</f>
        <v>4.6703175707357275E-4</v>
      </c>
      <c r="G15">
        <f t="shared" ref="G15:AQ15" si="6">62/(G5*27700)</f>
        <v>4.7945832267198266E-4</v>
      </c>
      <c r="H15">
        <f t="shared" si="6"/>
        <v>4.5909915822731241E-4</v>
      </c>
      <c r="I15">
        <f t="shared" si="6"/>
        <v>4.581264905192037E-4</v>
      </c>
      <c r="J15">
        <f t="shared" si="6"/>
        <v>4.9938961553132593E-4</v>
      </c>
      <c r="K15">
        <f t="shared" si="6"/>
        <v>4.8606856779199163E-4</v>
      </c>
      <c r="L15">
        <f t="shared" si="6"/>
        <v>4.9105151437445628E-4</v>
      </c>
      <c r="M15">
        <f t="shared" si="6"/>
        <v>4.8326227181822362E-4</v>
      </c>
      <c r="N15">
        <f t="shared" si="6"/>
        <v>4.8853848748304043E-4</v>
      </c>
      <c r="O15">
        <f t="shared" si="6"/>
        <v>4.9387230841391075E-4</v>
      </c>
      <c r="P15">
        <f t="shared" si="6"/>
        <v>4.992643635401443E-4</v>
      </c>
      <c r="Q15">
        <f t="shared" si="6"/>
        <v>5.0471528865764692E-4</v>
      </c>
      <c r="R15">
        <f t="shared" si="6"/>
        <v>5.1022572650388884E-4</v>
      </c>
      <c r="S15">
        <f t="shared" si="6"/>
        <v>5.1579632683369282E-4</v>
      </c>
      <c r="T15">
        <f t="shared" si="6"/>
        <v>5.2142774649584797E-4</v>
      </c>
      <c r="U15">
        <f t="shared" si="6"/>
        <v>5.2712064951056204E-4</v>
      </c>
      <c r="V15">
        <f t="shared" si="6"/>
        <v>5.3287570714775792E-4</v>
      </c>
      <c r="W15">
        <f t="shared" si="6"/>
        <v>5.4282054164782269E-4</v>
      </c>
      <c r="X15">
        <f t="shared" si="6"/>
        <v>5.4913560106001282E-4</v>
      </c>
      <c r="Y15">
        <f t="shared" si="6"/>
        <v>5.5552412853820217E-4</v>
      </c>
      <c r="Z15">
        <f t="shared" si="6"/>
        <v>5.6198697879433703E-4</v>
      </c>
      <c r="AA15">
        <f t="shared" si="6"/>
        <v>5.6852501648390187E-4</v>
      </c>
      <c r="AB15">
        <f t="shared" si="6"/>
        <v>5.7513911632160026E-4</v>
      </c>
      <c r="AC15">
        <f t="shared" si="6"/>
        <v>5.8183016319838154E-4</v>
      </c>
      <c r="AD15">
        <f t="shared" si="6"/>
        <v>5.885990522998297E-4</v>
      </c>
      <c r="AE15">
        <f t="shared" si="6"/>
        <v>5.9544668922592776E-4</v>
      </c>
      <c r="AF15">
        <f t="shared" si="6"/>
        <v>6.0237399011221814E-4</v>
      </c>
      <c r="AG15">
        <f t="shared" si="6"/>
        <v>6.0938188175237043E-4</v>
      </c>
      <c r="AH15">
        <f t="shared" si="6"/>
        <v>6.164713017221754E-4</v>
      </c>
      <c r="AI15">
        <f t="shared" si="6"/>
        <v>6.2364319850498264E-4</v>
      </c>
      <c r="AJ15">
        <f t="shared" si="6"/>
        <v>6.3089853161859655E-4</v>
      </c>
      <c r="AK15">
        <f t="shared" si="6"/>
        <v>6.3823827174364837E-4</v>
      </c>
      <c r="AL15">
        <f t="shared" si="6"/>
        <v>6.4566340085346326E-4</v>
      </c>
      <c r="AM15">
        <f t="shared" si="6"/>
        <v>6.5317491234543571E-4</v>
      </c>
      <c r="AN15">
        <f t="shared" si="6"/>
        <v>6.607738111739361E-4</v>
      </c>
      <c r="AO15">
        <f t="shared" si="6"/>
        <v>6.6846111398476073E-4</v>
      </c>
      <c r="AP15">
        <f t="shared" si="6"/>
        <v>6.7623784925114879E-4</v>
      </c>
      <c r="AQ15">
        <f t="shared" si="6"/>
        <v>6.7852567705977839E-4</v>
      </c>
    </row>
    <row r="17" spans="1:43">
      <c r="A17" t="s">
        <v>54</v>
      </c>
      <c r="F17">
        <f>62/(F7*27700)</f>
        <v>5.0101530389821383E-4</v>
      </c>
      <c r="G17">
        <f t="shared" ref="G17:AQ17" si="7">62/(G7*27700)</f>
        <v>5.1434608803741237E-4</v>
      </c>
      <c r="H17">
        <f t="shared" si="7"/>
        <v>4.9250548981926324E-4</v>
      </c>
      <c r="I17">
        <f t="shared" si="7"/>
        <v>4.9146204598490048E-4</v>
      </c>
      <c r="J17">
        <f t="shared" si="7"/>
        <v>5.3572768061171602E-4</v>
      </c>
      <c r="K17">
        <f t="shared" si="7"/>
        <v>5.2143732737495779E-4</v>
      </c>
      <c r="L17">
        <f t="shared" si="7"/>
        <v>5.2678285786300291E-4</v>
      </c>
      <c r="M17">
        <f t="shared" si="7"/>
        <v>5.1842683138869823E-4</v>
      </c>
      <c r="N17">
        <f t="shared" si="7"/>
        <v>5.2408697067195535E-4</v>
      </c>
      <c r="O17">
        <f t="shared" si="7"/>
        <v>5.2980890686610933E-4</v>
      </c>
      <c r="P17">
        <f t="shared" si="7"/>
        <v>5.3559331466448577E-4</v>
      </c>
      <c r="Q17">
        <f t="shared" si="7"/>
        <v>5.4144087612665367E-4</v>
      </c>
      <c r="R17">
        <f t="shared" si="7"/>
        <v>5.4735228075884919E-4</v>
      </c>
      <c r="S17">
        <f t="shared" si="7"/>
        <v>5.533282255952782E-4</v>
      </c>
      <c r="T17">
        <f t="shared" si="7"/>
        <v>5.5936941528030547E-4</v>
      </c>
      <c r="U17">
        <f t="shared" si="7"/>
        <v>5.654765621515422E-4</v>
      </c>
      <c r="V17">
        <f t="shared" si="7"/>
        <v>5.7165038632383982E-4</v>
      </c>
      <c r="W17">
        <f t="shared" si="7"/>
        <v>5.8231885630217258E-4</v>
      </c>
      <c r="X17">
        <f t="shared" si="7"/>
        <v>5.8909343075586496E-4</v>
      </c>
      <c r="Y17">
        <f t="shared" si="7"/>
        <v>5.9594681917639347E-4</v>
      </c>
      <c r="Z17">
        <f t="shared" si="7"/>
        <v>6.0287993846878441E-4</v>
      </c>
      <c r="AA17">
        <f t="shared" si="7"/>
        <v>6.0989371620514361E-4</v>
      </c>
      <c r="AB17">
        <f t="shared" si="7"/>
        <v>6.1698909074875418E-4</v>
      </c>
      <c r="AC17">
        <f t="shared" si="7"/>
        <v>6.2416701137961992E-4</v>
      </c>
      <c r="AD17">
        <f t="shared" si="7"/>
        <v>6.3142843842146673E-4</v>
      </c>
      <c r="AE17">
        <f t="shared" si="7"/>
        <v>6.3877434337022434E-4</v>
      </c>
      <c r="AF17">
        <f t="shared" si="7"/>
        <v>6.4620570902400028E-4</v>
      </c>
      <c r="AG17">
        <f t="shared" si="7"/>
        <v>6.5372352961456763E-4</v>
      </c>
      <c r="AH17">
        <f t="shared" si="7"/>
        <v>6.6132881094038199E-4</v>
      </c>
      <c r="AI17">
        <f t="shared" si="7"/>
        <v>6.6902257050114526E-4</v>
      </c>
      <c r="AJ17">
        <f t="shared" si="7"/>
        <v>6.7680583763393546E-4</v>
      </c>
      <c r="AK17">
        <f t="shared" si="7"/>
        <v>6.8467965365092104E-4</v>
      </c>
      <c r="AL17">
        <f t="shared" si="7"/>
        <v>6.9264507197867582E-4</v>
      </c>
      <c r="AM17">
        <f t="shared" si="7"/>
        <v>7.0070315829911557E-4</v>
      </c>
      <c r="AN17">
        <f t="shared" si="7"/>
        <v>7.0885499069207436E-4</v>
      </c>
      <c r="AO17">
        <f t="shared" si="7"/>
        <v>7.1710165977953899E-4</v>
      </c>
      <c r="AP17">
        <f t="shared" si="7"/>
        <v>7.2544426887156195E-4</v>
      </c>
      <c r="AQ17">
        <f t="shared" si="7"/>
        <v>7.278985703777158E-4</v>
      </c>
    </row>
  </sheetData>
  <phoneticPr fontId="40"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J7"/>
  <sheetViews>
    <sheetView topLeftCell="U1" workbookViewId="0">
      <selection activeCell="B7" sqref="B7:AJ7"/>
    </sheetView>
  </sheetViews>
  <sheetFormatPr defaultColWidth="8.875" defaultRowHeight="13.5"/>
  <cols>
    <col min="1" max="1" width="31.125" customWidth="1"/>
    <col min="2" max="36" width="9.875" bestFit="1"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s="24" customFormat="1">
      <c r="A7" s="24" t="s">
        <v>14</v>
      </c>
      <c r="B7" s="24">
        <v>9.7979641522397912E-6</v>
      </c>
      <c r="C7" s="24">
        <v>9.7979641522397912E-6</v>
      </c>
      <c r="D7" s="24">
        <v>9.7979641522397912E-6</v>
      </c>
      <c r="E7" s="24">
        <v>9.7979641522397912E-6</v>
      </c>
      <c r="F7" s="24">
        <v>9.7979641522397912E-6</v>
      </c>
      <c r="G7" s="24">
        <v>9.7979641522397912E-6</v>
      </c>
      <c r="H7" s="24">
        <v>9.7979641522397912E-6</v>
      </c>
      <c r="I7" s="24">
        <v>9.7979641522397912E-6</v>
      </c>
      <c r="J7" s="24">
        <v>9.7979641522397912E-6</v>
      </c>
      <c r="K7" s="24">
        <v>9.7979641522397912E-6</v>
      </c>
      <c r="L7" s="24">
        <v>9.7979641522397912E-6</v>
      </c>
      <c r="M7" s="24">
        <v>9.7979641522397912E-6</v>
      </c>
      <c r="N7" s="24">
        <v>9.7979641522397912E-6</v>
      </c>
      <c r="O7" s="24">
        <v>9.7979641522397912E-6</v>
      </c>
      <c r="P7" s="24">
        <v>9.7979641522397912E-6</v>
      </c>
      <c r="Q7" s="24">
        <v>9.7979641522397912E-6</v>
      </c>
      <c r="R7" s="24">
        <v>9.7979641522397912E-6</v>
      </c>
      <c r="S7" s="24">
        <v>9.7979641522397912E-6</v>
      </c>
      <c r="T7" s="24">
        <v>9.7979641522397912E-6</v>
      </c>
      <c r="U7" s="24">
        <v>9.7979641522397912E-6</v>
      </c>
      <c r="V7" s="24">
        <v>9.7979641522397912E-6</v>
      </c>
      <c r="W7" s="24">
        <v>9.7979641522397912E-6</v>
      </c>
      <c r="X7" s="24">
        <v>9.7979641522397912E-6</v>
      </c>
      <c r="Y7" s="24">
        <v>9.7979641522397912E-6</v>
      </c>
      <c r="Z7" s="24">
        <v>9.7979641522397912E-6</v>
      </c>
      <c r="AA7" s="24">
        <v>9.7979641522397912E-6</v>
      </c>
      <c r="AB7" s="24">
        <v>9.7979641522397912E-6</v>
      </c>
      <c r="AC7" s="24">
        <v>9.7979641522397912E-6</v>
      </c>
      <c r="AD7" s="24">
        <v>9.7979641522397912E-6</v>
      </c>
      <c r="AE7" s="24">
        <v>9.7979641522397912E-6</v>
      </c>
      <c r="AF7" s="24">
        <v>9.7979641522397912E-6</v>
      </c>
      <c r="AG7" s="24">
        <v>9.7979641522397912E-6</v>
      </c>
      <c r="AH7" s="24">
        <v>9.7979641522397912E-6</v>
      </c>
      <c r="AI7" s="24">
        <v>9.7979641522397912E-6</v>
      </c>
      <c r="AJ7" s="24">
        <v>9.7979641522397912E-6</v>
      </c>
    </row>
  </sheetData>
  <phoneticPr fontId="40" type="noConversion"/>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J7"/>
  <sheetViews>
    <sheetView workbookViewId="0">
      <selection activeCell="B7" sqref="B7:AJ7"/>
    </sheetView>
  </sheetViews>
  <sheetFormatPr defaultColWidth="8.875" defaultRowHeight="13.5"/>
  <cols>
    <col min="1" max="1" width="31.125" customWidth="1"/>
    <col min="2" max="36" width="10"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s="24" customFormat="1">
      <c r="A7" s="24" t="s">
        <v>14</v>
      </c>
      <c r="B7" s="24">
        <v>5.3224604033574249E-3</v>
      </c>
      <c r="C7" s="24">
        <v>5.4077143049242422E-3</v>
      </c>
      <c r="D7" s="24">
        <v>5.4465973072914693E-3</v>
      </c>
      <c r="E7" s="24">
        <v>5.4857652478151331E-3</v>
      </c>
      <c r="F7" s="24">
        <v>5.5169909965581895E-3</v>
      </c>
      <c r="G7" s="24">
        <v>5.5954495032786754E-3</v>
      </c>
      <c r="H7" s="24">
        <v>5.6730000317293423E-3</v>
      </c>
      <c r="I7" s="24">
        <v>5.749845752322744E-3</v>
      </c>
      <c r="J7" s="24">
        <v>5.8268143584821455E-3</v>
      </c>
      <c r="K7" s="24">
        <v>5.856341140964073E-3</v>
      </c>
      <c r="L7" s="24">
        <v>5.966629253937393E-3</v>
      </c>
      <c r="M7" s="24">
        <v>6.0756609596203815E-3</v>
      </c>
      <c r="N7" s="24">
        <v>6.1833854197008284E-3</v>
      </c>
      <c r="O7" s="24">
        <v>6.2903276445200537E-3</v>
      </c>
      <c r="P7" s="24">
        <v>6.3139597828294793E-3</v>
      </c>
      <c r="Q7" s="24">
        <v>6.3666264062146212E-3</v>
      </c>
      <c r="R7" s="24">
        <v>6.4192016957327425E-3</v>
      </c>
      <c r="S7" s="24">
        <v>6.470802398197222E-3</v>
      </c>
      <c r="T7" s="24">
        <v>6.5256312262473174E-3</v>
      </c>
      <c r="U7" s="24">
        <v>6.5533191736422578E-3</v>
      </c>
      <c r="V7" s="24">
        <v>6.6175346822383279E-3</v>
      </c>
      <c r="W7" s="24">
        <v>6.6809541800090366E-3</v>
      </c>
      <c r="X7" s="24">
        <v>6.7473636653362975E-3</v>
      </c>
      <c r="Y7" s="24">
        <v>6.8177885277586414E-3</v>
      </c>
      <c r="Z7" s="24">
        <v>6.8873554062736818E-3</v>
      </c>
      <c r="AA7" s="24">
        <v>6.9232569663024868E-3</v>
      </c>
      <c r="AB7" s="24">
        <v>6.9614702797498474E-3</v>
      </c>
      <c r="AC7" s="24">
        <v>7.0016463178569945E-3</v>
      </c>
      <c r="AD7" s="24">
        <v>7.0452932024450913E-3</v>
      </c>
      <c r="AE7" s="24">
        <v>7.0915886816565795E-3</v>
      </c>
      <c r="AF7" s="24">
        <v>7.141916217624257E-3</v>
      </c>
      <c r="AG7" s="24">
        <v>7.1982614600046759E-3</v>
      </c>
      <c r="AH7" s="24">
        <v>7.2551413733955416E-3</v>
      </c>
      <c r="AI7" s="24">
        <v>7.3185423448499541E-3</v>
      </c>
      <c r="AJ7" s="24">
        <v>7.3839974420129234E-3</v>
      </c>
    </row>
  </sheetData>
  <phoneticPr fontId="40" type="noConversion"/>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Q9"/>
  <sheetViews>
    <sheetView workbookViewId="0">
      <selection activeCell="I13" sqref="I13"/>
    </sheetView>
  </sheetViews>
  <sheetFormatPr defaultColWidth="11" defaultRowHeight="13.5"/>
  <cols>
    <col min="1" max="1" width="17.25" customWidth="1"/>
    <col min="2" max="2" width="17.125" customWidth="1"/>
    <col min="9" max="9" width="12.75" bestFit="1" customWidth="1"/>
  </cols>
  <sheetData>
    <row r="1" spans="1:43" s="8" customFormat="1">
      <c r="C1" s="8">
        <v>2010</v>
      </c>
      <c r="D1" s="8">
        <v>2011</v>
      </c>
      <c r="E1" s="8">
        <v>2012</v>
      </c>
      <c r="F1" s="8">
        <v>2013</v>
      </c>
      <c r="G1" s="8">
        <v>2014</v>
      </c>
      <c r="H1" s="8">
        <v>2015</v>
      </c>
      <c r="I1" s="8">
        <v>2016</v>
      </c>
      <c r="J1" s="8">
        <v>2017</v>
      </c>
      <c r="K1" s="8">
        <v>2018</v>
      </c>
      <c r="L1" s="8">
        <v>2019</v>
      </c>
      <c r="M1" s="8">
        <v>2020</v>
      </c>
      <c r="N1" s="8">
        <v>2021</v>
      </c>
      <c r="O1" s="8">
        <v>2022</v>
      </c>
      <c r="P1" s="8">
        <v>2023</v>
      </c>
      <c r="Q1" s="8">
        <v>2024</v>
      </c>
      <c r="R1" s="8">
        <v>2025</v>
      </c>
      <c r="S1" s="8">
        <v>2026</v>
      </c>
      <c r="T1" s="8">
        <v>2027</v>
      </c>
      <c r="U1" s="8">
        <v>2028</v>
      </c>
      <c r="V1" s="8">
        <v>2029</v>
      </c>
      <c r="W1" s="8">
        <v>2030</v>
      </c>
      <c r="X1" s="8">
        <v>2031</v>
      </c>
      <c r="Y1" s="8">
        <v>2032</v>
      </c>
      <c r="Z1" s="8">
        <v>2033</v>
      </c>
      <c r="AA1" s="8">
        <v>2034</v>
      </c>
      <c r="AB1" s="8">
        <v>2035</v>
      </c>
      <c r="AC1" s="8">
        <v>2036</v>
      </c>
      <c r="AD1" s="8">
        <v>2037</v>
      </c>
      <c r="AE1" s="8">
        <v>2038</v>
      </c>
      <c r="AF1" s="8">
        <v>2039</v>
      </c>
      <c r="AG1" s="8">
        <v>2040</v>
      </c>
      <c r="AH1" s="8">
        <v>2041</v>
      </c>
      <c r="AI1" s="8">
        <v>2042</v>
      </c>
      <c r="AJ1" s="8">
        <v>2043</v>
      </c>
      <c r="AK1" s="8">
        <v>2044</v>
      </c>
      <c r="AL1" s="8">
        <v>2045</v>
      </c>
      <c r="AM1" s="8">
        <v>2046</v>
      </c>
      <c r="AN1" s="8">
        <v>2047</v>
      </c>
      <c r="AO1" s="8">
        <v>2048</v>
      </c>
      <c r="AP1" s="8">
        <v>2049</v>
      </c>
      <c r="AQ1" s="8">
        <v>2050</v>
      </c>
    </row>
    <row r="2" spans="1:43" s="8" customFormat="1"/>
    <row r="3" spans="1:43" s="50" customFormat="1" ht="40.5">
      <c r="A3" s="49" t="s">
        <v>73</v>
      </c>
      <c r="B3" s="51" t="s">
        <v>71</v>
      </c>
      <c r="H3" s="50">
        <v>5.2</v>
      </c>
      <c r="I3" s="50">
        <v>5</v>
      </c>
      <c r="J3" s="50">
        <v>4.4000000000000004</v>
      </c>
    </row>
    <row r="4" spans="1:43" ht="40.5">
      <c r="A4" s="28" t="s">
        <v>56</v>
      </c>
      <c r="B4" s="28" t="s">
        <v>57</v>
      </c>
      <c r="C4">
        <v>4.4815517241379315</v>
      </c>
      <c r="D4">
        <v>4.4192413793103453</v>
      </c>
      <c r="E4">
        <v>4.3569310344827592</v>
      </c>
      <c r="F4">
        <v>4.2946206896551731</v>
      </c>
      <c r="G4">
        <v>4.2323103448275869</v>
      </c>
      <c r="H4">
        <v>4.17</v>
      </c>
      <c r="I4">
        <v>4.1199599999999998</v>
      </c>
      <c r="J4">
        <v>4.0699199999999998</v>
      </c>
      <c r="K4">
        <v>4.0198799999999997</v>
      </c>
      <c r="L4">
        <v>3.9698399999999996</v>
      </c>
      <c r="M4">
        <v>3.9197999999999995</v>
      </c>
      <c r="N4">
        <v>3.8727623999999996</v>
      </c>
      <c r="O4">
        <v>3.8257247999999997</v>
      </c>
      <c r="P4">
        <v>3.7786871999999998</v>
      </c>
      <c r="Q4">
        <v>3.7316495999999999</v>
      </c>
      <c r="R4">
        <v>3.6846119999999991</v>
      </c>
      <c r="S4">
        <v>3.6403966559999992</v>
      </c>
      <c r="T4">
        <v>3.5961813119999992</v>
      </c>
      <c r="U4">
        <v>3.5519659679999993</v>
      </c>
      <c r="V4">
        <v>3.5077506239999994</v>
      </c>
      <c r="W4">
        <v>3.463535279999999</v>
      </c>
      <c r="X4">
        <v>3.4219728566399992</v>
      </c>
      <c r="Y4">
        <v>3.3804104332799993</v>
      </c>
      <c r="Z4">
        <v>3.3388480099199995</v>
      </c>
      <c r="AA4">
        <v>3.2972855865599997</v>
      </c>
      <c r="AB4">
        <v>3.255723163199999</v>
      </c>
      <c r="AC4">
        <v>3.216654485241599</v>
      </c>
      <c r="AD4">
        <v>3.1775858072831991</v>
      </c>
      <c r="AE4">
        <v>3.1385171293247991</v>
      </c>
      <c r="AF4">
        <v>3.0994484513663991</v>
      </c>
      <c r="AG4">
        <v>3.0603797734079987</v>
      </c>
      <c r="AH4">
        <v>3.0236552161271026</v>
      </c>
      <c r="AI4">
        <v>2.9869306588462066</v>
      </c>
      <c r="AJ4">
        <v>2.9502061015653105</v>
      </c>
      <c r="AK4">
        <v>2.9134815442844144</v>
      </c>
      <c r="AL4">
        <v>2.8767569870035188</v>
      </c>
      <c r="AM4">
        <v>2.8422359031594766</v>
      </c>
      <c r="AN4">
        <v>2.8077148193154344</v>
      </c>
      <c r="AO4">
        <v>2.7731937354713923</v>
      </c>
      <c r="AP4">
        <v>2.7386726516273501</v>
      </c>
      <c r="AQ4">
        <v>2.7041515677833075</v>
      </c>
    </row>
    <row r="7" spans="1:43" ht="40.5">
      <c r="A7" t="s">
        <v>32</v>
      </c>
      <c r="B7" s="28" t="s">
        <v>57</v>
      </c>
      <c r="C7" t="s">
        <v>72</v>
      </c>
      <c r="H7">
        <f>H3/1.852</f>
        <v>2.8077753779697625</v>
      </c>
      <c r="I7">
        <f>I3/1.852</f>
        <v>2.6997840172786174</v>
      </c>
      <c r="J7">
        <f>J3/1.852</f>
        <v>2.3758099352051838</v>
      </c>
    </row>
    <row r="9" spans="1:43">
      <c r="A9" t="s">
        <v>58</v>
      </c>
      <c r="C9">
        <f>62/(C$4*27700)</f>
        <v>4.9944021307597253E-4</v>
      </c>
      <c r="D9">
        <f t="shared" ref="D9:AQ9" si="0">62/(D$4*27700)</f>
        <v>5.064822117419027E-4</v>
      </c>
      <c r="E9">
        <f t="shared" si="0"/>
        <v>5.1372563171180887E-4</v>
      </c>
      <c r="F9">
        <f t="shared" si="0"/>
        <v>5.2117924020762753E-4</v>
      </c>
      <c r="G9">
        <f t="shared" si="0"/>
        <v>5.2885232075428567E-4</v>
      </c>
      <c r="H9">
        <f t="shared" si="0"/>
        <v>5.3675471175406244E-4</v>
      </c>
      <c r="I9">
        <f t="shared" si="0"/>
        <v>5.4327399975107537E-4</v>
      </c>
      <c r="J9">
        <f t="shared" si="0"/>
        <v>5.499535981086705E-4</v>
      </c>
      <c r="K9">
        <f t="shared" si="0"/>
        <v>5.5679949352081175E-4</v>
      </c>
      <c r="L9">
        <f t="shared" si="0"/>
        <v>5.6381797453157825E-4</v>
      </c>
      <c r="M9">
        <f t="shared" si="0"/>
        <v>5.7101565080219417E-4</v>
      </c>
      <c r="N9">
        <f t="shared" si="0"/>
        <v>5.7795106356497386E-4</v>
      </c>
      <c r="O9">
        <f t="shared" si="0"/>
        <v>5.8505701926454313E-4</v>
      </c>
      <c r="P9">
        <f t="shared" si="0"/>
        <v>5.9233988672426779E-4</v>
      </c>
      <c r="Q9">
        <f t="shared" si="0"/>
        <v>5.9980635588465772E-4</v>
      </c>
      <c r="R9">
        <f t="shared" si="0"/>
        <v>6.0746345830020663E-4</v>
      </c>
      <c r="S9">
        <f t="shared" si="0"/>
        <v>6.1484155698401477E-4</v>
      </c>
      <c r="T9">
        <f t="shared" si="0"/>
        <v>6.2240108432398222E-4</v>
      </c>
      <c r="U9">
        <f t="shared" si="0"/>
        <v>6.3014881566411478E-4</v>
      </c>
      <c r="V9">
        <f t="shared" si="0"/>
        <v>6.3809186796240185E-4</v>
      </c>
      <c r="W9">
        <f t="shared" si="0"/>
        <v>6.4623772159596454E-4</v>
      </c>
      <c r="X9">
        <f t="shared" si="0"/>
        <v>6.540867627489519E-4</v>
      </c>
      <c r="Y9">
        <f t="shared" si="0"/>
        <v>6.6212881311061931E-4</v>
      </c>
      <c r="Z9">
        <f t="shared" si="0"/>
        <v>6.7037108049373907E-4</v>
      </c>
      <c r="AA9">
        <f t="shared" si="0"/>
        <v>6.7882113613021476E-4</v>
      </c>
      <c r="AB9">
        <f t="shared" si="0"/>
        <v>6.8748693786804739E-4</v>
      </c>
      <c r="AC9">
        <f t="shared" si="0"/>
        <v>6.9583698164782132E-4</v>
      </c>
      <c r="AD9">
        <f t="shared" si="0"/>
        <v>7.0439235437299934E-4</v>
      </c>
      <c r="AE9">
        <f t="shared" si="0"/>
        <v>7.1316072392950977E-4</v>
      </c>
      <c r="AF9">
        <f t="shared" si="0"/>
        <v>7.2215014481937759E-4</v>
      </c>
      <c r="AG9">
        <f t="shared" si="0"/>
        <v>7.3136908283834832E-4</v>
      </c>
      <c r="AH9">
        <f t="shared" si="0"/>
        <v>7.4025210813598015E-4</v>
      </c>
      <c r="AI9">
        <f t="shared" si="0"/>
        <v>7.4935356848191434E-4</v>
      </c>
      <c r="AJ9">
        <f t="shared" si="0"/>
        <v>7.586816212016063E-4</v>
      </c>
      <c r="AK9">
        <f t="shared" si="0"/>
        <v>7.6824483491423168E-4</v>
      </c>
      <c r="AL9">
        <f t="shared" si="0"/>
        <v>7.7805221578547705E-4</v>
      </c>
      <c r="AM9">
        <f t="shared" si="0"/>
        <v>7.8750224269785122E-4</v>
      </c>
      <c r="AN9">
        <f t="shared" si="0"/>
        <v>7.9718464732118552E-4</v>
      </c>
      <c r="AO9">
        <f t="shared" si="0"/>
        <v>8.0710810766128306E-4</v>
      </c>
      <c r="AP9">
        <f t="shared" si="0"/>
        <v>8.1728173927045897E-4</v>
      </c>
      <c r="AQ9">
        <f t="shared" si="0"/>
        <v>8.2771512317603938E-4</v>
      </c>
    </row>
  </sheetData>
  <phoneticPr fontId="40" type="noConversion"/>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J14"/>
  <sheetViews>
    <sheetView tabSelected="1" workbookViewId="0">
      <selection activeCell="F17" sqref="F17"/>
    </sheetView>
  </sheetViews>
  <sheetFormatPr defaultColWidth="8.875" defaultRowHeight="13.5"/>
  <cols>
    <col min="1" max="1" width="31.125" customWidth="1"/>
    <col min="2" max="36" width="9.875" bestFit="1"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s="24" customFormat="1">
      <c r="A2" s="24" t="s">
        <v>9</v>
      </c>
      <c r="B2" s="24">
        <v>3.6164265612794451E-3</v>
      </c>
      <c r="C2" s="24">
        <v>3.6164265612794451E-3</v>
      </c>
      <c r="D2" s="24">
        <v>3.6164265612794451E-3</v>
      </c>
      <c r="E2" s="24">
        <v>3.6164265612794451E-3</v>
      </c>
      <c r="F2" s="24">
        <v>3.6164265612794451E-3</v>
      </c>
      <c r="G2" s="24">
        <v>3.6164265612794451E-3</v>
      </c>
      <c r="H2" s="24">
        <v>3.6164265612794451E-3</v>
      </c>
      <c r="I2" s="24">
        <v>3.6164265612794451E-3</v>
      </c>
      <c r="J2" s="24">
        <v>3.6164265612794451E-3</v>
      </c>
      <c r="K2" s="24">
        <v>3.6164265612794451E-3</v>
      </c>
      <c r="L2" s="24">
        <v>3.6164265612794451E-3</v>
      </c>
      <c r="M2" s="24">
        <v>3.6164265612794451E-3</v>
      </c>
      <c r="N2" s="24">
        <v>3.6164265612794451E-3</v>
      </c>
      <c r="O2" s="24">
        <v>3.6164265612794451E-3</v>
      </c>
      <c r="P2" s="24">
        <v>3.6164265612794451E-3</v>
      </c>
      <c r="Q2" s="24">
        <v>3.6164265612794451E-3</v>
      </c>
      <c r="R2" s="24">
        <v>3.6164265612794451E-3</v>
      </c>
      <c r="S2" s="24">
        <v>3.6164265612794451E-3</v>
      </c>
      <c r="T2" s="24">
        <v>3.6164265612794451E-3</v>
      </c>
      <c r="U2" s="24">
        <v>3.6164265612794451E-3</v>
      </c>
      <c r="V2" s="24">
        <v>3.6164265612794451E-3</v>
      </c>
      <c r="W2" s="24">
        <v>3.6164265612794451E-3</v>
      </c>
      <c r="X2" s="24">
        <v>3.6164265612794451E-3</v>
      </c>
      <c r="Y2" s="24">
        <v>3.6164265612794451E-3</v>
      </c>
      <c r="Z2" s="24">
        <v>3.6164265612794451E-3</v>
      </c>
      <c r="AA2" s="24">
        <v>3.6164265612794451E-3</v>
      </c>
      <c r="AB2" s="24">
        <v>3.6164265612794451E-3</v>
      </c>
      <c r="AC2" s="24">
        <v>3.6164265612794451E-3</v>
      </c>
      <c r="AD2" s="24">
        <v>3.6164265612794451E-3</v>
      </c>
      <c r="AE2" s="24">
        <v>3.6164265612794451E-3</v>
      </c>
      <c r="AF2" s="24">
        <v>3.6164265612794451E-3</v>
      </c>
      <c r="AG2" s="24">
        <v>3.6164265612794451E-3</v>
      </c>
      <c r="AH2" s="24">
        <v>3.6164265612794451E-3</v>
      </c>
      <c r="AI2" s="24">
        <v>3.6164265612794451E-3</v>
      </c>
      <c r="AJ2" s="24">
        <v>3.6164265612794451E-3</v>
      </c>
    </row>
    <row r="3" spans="1:36" s="24" customFormat="1">
      <c r="A3" s="24" t="s">
        <v>10</v>
      </c>
      <c r="B3" s="24">
        <v>1.1357372671786689E-3</v>
      </c>
      <c r="C3" s="24">
        <v>1.1357372671786689E-3</v>
      </c>
      <c r="D3" s="24">
        <v>1.1357372671786689E-3</v>
      </c>
      <c r="E3" s="24">
        <v>1.1357372671786689E-3</v>
      </c>
      <c r="F3" s="24">
        <v>1.1357372671786689E-3</v>
      </c>
      <c r="G3" s="24">
        <v>1.1357372671786689E-3</v>
      </c>
      <c r="H3" s="24">
        <v>1.1357372671786689E-3</v>
      </c>
      <c r="I3" s="24">
        <v>1.1357372671786689E-3</v>
      </c>
      <c r="J3" s="24">
        <v>1.1357372671786689E-3</v>
      </c>
      <c r="K3" s="24">
        <v>1.1357372671786689E-3</v>
      </c>
      <c r="L3" s="24">
        <v>1.1357372671786689E-3</v>
      </c>
      <c r="M3" s="24">
        <v>1.1357372671786689E-3</v>
      </c>
      <c r="N3" s="24">
        <v>1.1357372671786689E-3</v>
      </c>
      <c r="O3" s="24">
        <v>1.1357372671786689E-3</v>
      </c>
      <c r="P3" s="24">
        <v>1.1357372671786689E-3</v>
      </c>
      <c r="Q3" s="24">
        <v>1.1357372671786689E-3</v>
      </c>
      <c r="R3" s="24">
        <v>1.1357372671786689E-3</v>
      </c>
      <c r="S3" s="24">
        <v>1.1357372671786689E-3</v>
      </c>
      <c r="T3" s="24">
        <v>1.1357372671786689E-3</v>
      </c>
      <c r="U3" s="24">
        <v>1.1357372671786689E-3</v>
      </c>
      <c r="V3" s="24">
        <v>1.1357372671786689E-3</v>
      </c>
      <c r="W3" s="24">
        <v>1.1357372671786689E-3</v>
      </c>
      <c r="X3" s="24">
        <v>1.1357372671786689E-3</v>
      </c>
      <c r="Y3" s="24">
        <v>1.1357372671786689E-3</v>
      </c>
      <c r="Z3" s="24">
        <v>1.1357372671786689E-3</v>
      </c>
      <c r="AA3" s="24">
        <v>1.1357372671786689E-3</v>
      </c>
      <c r="AB3" s="24">
        <v>1.1357372671786689E-3</v>
      </c>
      <c r="AC3" s="24">
        <v>1.1357372671786689E-3</v>
      </c>
      <c r="AD3" s="24">
        <v>1.1357372671786689E-3</v>
      </c>
      <c r="AE3" s="24">
        <v>1.1357372671786689E-3</v>
      </c>
      <c r="AF3" s="24">
        <v>1.1357372671786689E-3</v>
      </c>
      <c r="AG3" s="24">
        <v>1.1357372671786689E-3</v>
      </c>
      <c r="AH3" s="24">
        <v>1.1357372671786689E-3</v>
      </c>
      <c r="AI3" s="24">
        <v>1.1357372671786689E-3</v>
      </c>
      <c r="AJ3" s="24">
        <v>1.1357372671786689E-3</v>
      </c>
    </row>
    <row r="4" spans="1:36" s="24" customFormat="1">
      <c r="A4" s="24" t="s">
        <v>11</v>
      </c>
      <c r="B4" s="24">
        <v>1.1357372671786689E-3</v>
      </c>
      <c r="C4" s="24">
        <v>1.1357372671786689E-3</v>
      </c>
      <c r="D4" s="24">
        <v>1.1357372671786689E-3</v>
      </c>
      <c r="E4" s="24">
        <v>1.1357372671786689E-3</v>
      </c>
      <c r="F4" s="24">
        <v>1.1357372671786689E-3</v>
      </c>
      <c r="G4" s="24">
        <v>1.1357372671786689E-3</v>
      </c>
      <c r="H4" s="24">
        <v>1.1357372671786689E-3</v>
      </c>
      <c r="I4" s="24">
        <v>1.1357372671786689E-3</v>
      </c>
      <c r="J4" s="24">
        <v>1.1357372671786689E-3</v>
      </c>
      <c r="K4" s="24">
        <v>1.1357372671786689E-3</v>
      </c>
      <c r="L4" s="24">
        <v>1.1357372671786689E-3</v>
      </c>
      <c r="M4" s="24">
        <v>1.1357372671786689E-3</v>
      </c>
      <c r="N4" s="24">
        <v>1.1357372671786689E-3</v>
      </c>
      <c r="O4" s="24">
        <v>1.1357372671786689E-3</v>
      </c>
      <c r="P4" s="24">
        <v>1.1357372671786689E-3</v>
      </c>
      <c r="Q4" s="24">
        <v>1.1357372671786689E-3</v>
      </c>
      <c r="R4" s="24">
        <v>1.1357372671786689E-3</v>
      </c>
      <c r="S4" s="24">
        <v>1.1357372671786689E-3</v>
      </c>
      <c r="T4" s="24">
        <v>1.1357372671786689E-3</v>
      </c>
      <c r="U4" s="24">
        <v>1.1357372671786689E-3</v>
      </c>
      <c r="V4" s="24">
        <v>1.1357372671786689E-3</v>
      </c>
      <c r="W4" s="24">
        <v>1.1357372671786689E-3</v>
      </c>
      <c r="X4" s="24">
        <v>1.1357372671786689E-3</v>
      </c>
      <c r="Y4" s="24">
        <v>1.1357372671786689E-3</v>
      </c>
      <c r="Z4" s="24">
        <v>1.1357372671786689E-3</v>
      </c>
      <c r="AA4" s="24">
        <v>1.1357372671786689E-3</v>
      </c>
      <c r="AB4" s="24">
        <v>1.1357372671786689E-3</v>
      </c>
      <c r="AC4" s="24">
        <v>1.1357372671786689E-3</v>
      </c>
      <c r="AD4" s="24">
        <v>1.1357372671786689E-3</v>
      </c>
      <c r="AE4" s="24">
        <v>1.1357372671786689E-3</v>
      </c>
      <c r="AF4" s="24">
        <v>1.1357372671786689E-3</v>
      </c>
      <c r="AG4" s="24">
        <v>1.1357372671786689E-3</v>
      </c>
      <c r="AH4" s="24">
        <v>1.1357372671786689E-3</v>
      </c>
      <c r="AI4" s="24">
        <v>1.1357372671786689E-3</v>
      </c>
      <c r="AJ4" s="24">
        <v>1.1357372671786689E-3</v>
      </c>
    </row>
    <row r="5" spans="1:36" s="24" customFormat="1">
      <c r="A5" s="24" t="s">
        <v>12</v>
      </c>
      <c r="B5" s="24">
        <v>1.1357372671786689E-3</v>
      </c>
      <c r="C5" s="24">
        <v>1.1357372671786689E-3</v>
      </c>
      <c r="D5" s="24">
        <v>1.1357372671786689E-3</v>
      </c>
      <c r="E5" s="24">
        <v>1.1357372671786689E-3</v>
      </c>
      <c r="F5" s="24">
        <v>1.1357372671786689E-3</v>
      </c>
      <c r="G5" s="24">
        <v>1.1357372671786689E-3</v>
      </c>
      <c r="H5" s="24">
        <v>1.1357372671786689E-3</v>
      </c>
      <c r="I5" s="24">
        <v>1.1357372671786689E-3</v>
      </c>
      <c r="J5" s="24">
        <v>1.1357372671786689E-3</v>
      </c>
      <c r="K5" s="24">
        <v>1.1357372671786689E-3</v>
      </c>
      <c r="L5" s="24">
        <v>1.1357372671786689E-3</v>
      </c>
      <c r="M5" s="24">
        <v>1.1357372671786689E-3</v>
      </c>
      <c r="N5" s="24">
        <v>1.1357372671786689E-3</v>
      </c>
      <c r="O5" s="24">
        <v>1.1357372671786689E-3</v>
      </c>
      <c r="P5" s="24">
        <v>1.1357372671786689E-3</v>
      </c>
      <c r="Q5" s="24">
        <v>1.1357372671786689E-3</v>
      </c>
      <c r="R5" s="24">
        <v>1.1357372671786689E-3</v>
      </c>
      <c r="S5" s="24">
        <v>1.1357372671786689E-3</v>
      </c>
      <c r="T5" s="24">
        <v>1.1357372671786689E-3</v>
      </c>
      <c r="U5" s="24">
        <v>1.1357372671786689E-3</v>
      </c>
      <c r="V5" s="24">
        <v>1.1357372671786689E-3</v>
      </c>
      <c r="W5" s="24">
        <v>1.1357372671786689E-3</v>
      </c>
      <c r="X5" s="24">
        <v>1.1357372671786689E-3</v>
      </c>
      <c r="Y5" s="24">
        <v>1.1357372671786689E-3</v>
      </c>
      <c r="Z5" s="24">
        <v>1.1357372671786689E-3</v>
      </c>
      <c r="AA5" s="24">
        <v>1.1357372671786689E-3</v>
      </c>
      <c r="AB5" s="24">
        <v>1.1357372671786689E-3</v>
      </c>
      <c r="AC5" s="24">
        <v>1.1357372671786689E-3</v>
      </c>
      <c r="AD5" s="24">
        <v>1.1357372671786689E-3</v>
      </c>
      <c r="AE5" s="24">
        <v>1.1357372671786689E-3</v>
      </c>
      <c r="AF5" s="24">
        <v>1.1357372671786689E-3</v>
      </c>
      <c r="AG5" s="24">
        <v>1.1357372671786689E-3</v>
      </c>
      <c r="AH5" s="24">
        <v>1.1357372671786689E-3</v>
      </c>
      <c r="AI5" s="24">
        <v>1.1357372671786689E-3</v>
      </c>
      <c r="AJ5" s="24">
        <v>1.1357372671786689E-3</v>
      </c>
    </row>
    <row r="6" spans="1:36" s="24" customFormat="1">
      <c r="A6" s="24" t="s">
        <v>13</v>
      </c>
      <c r="B6" s="24">
        <v>2.5001163789340961E-3</v>
      </c>
      <c r="C6" s="24">
        <v>2.5001163789340961E-3</v>
      </c>
      <c r="D6" s="24">
        <v>2.5001163789340961E-3</v>
      </c>
      <c r="E6" s="24">
        <v>2.5001163789340961E-3</v>
      </c>
      <c r="F6" s="24">
        <v>2.5001163789340961E-3</v>
      </c>
      <c r="G6" s="24">
        <v>2.5001163789340961E-3</v>
      </c>
      <c r="H6" s="24">
        <v>2.5001163789340961E-3</v>
      </c>
      <c r="I6" s="24">
        <v>2.5001163789340961E-3</v>
      </c>
      <c r="J6" s="24">
        <v>2.5001163789340961E-3</v>
      </c>
      <c r="K6" s="24">
        <v>2.5001163789340961E-3</v>
      </c>
      <c r="L6" s="24">
        <v>2.5001163789340961E-3</v>
      </c>
      <c r="M6" s="24">
        <v>2.5001163789340961E-3</v>
      </c>
      <c r="N6" s="24">
        <v>2.5001163789340961E-3</v>
      </c>
      <c r="O6" s="24">
        <v>2.5001163789340961E-3</v>
      </c>
      <c r="P6" s="24">
        <v>2.5001163789340961E-3</v>
      </c>
      <c r="Q6" s="24">
        <v>2.5001163789340961E-3</v>
      </c>
      <c r="R6" s="24">
        <v>2.5001163789340961E-3</v>
      </c>
      <c r="S6" s="24">
        <v>2.5001163789340961E-3</v>
      </c>
      <c r="T6" s="24">
        <v>2.5001163789340961E-3</v>
      </c>
      <c r="U6" s="24">
        <v>2.5001163789340961E-3</v>
      </c>
      <c r="V6" s="24">
        <v>2.5001163789340961E-3</v>
      </c>
      <c r="W6" s="24">
        <v>2.5001163789340961E-3</v>
      </c>
      <c r="X6" s="24">
        <v>2.5001163789340961E-3</v>
      </c>
      <c r="Y6" s="24">
        <v>2.5001163789340961E-3</v>
      </c>
      <c r="Z6" s="24">
        <v>2.5001163789340961E-3</v>
      </c>
      <c r="AA6" s="24">
        <v>2.5001163789340961E-3</v>
      </c>
      <c r="AB6" s="24">
        <v>2.5001163789340961E-3</v>
      </c>
      <c r="AC6" s="24">
        <v>2.5001163789340961E-3</v>
      </c>
      <c r="AD6" s="24">
        <v>2.5001163789340961E-3</v>
      </c>
      <c r="AE6" s="24">
        <v>2.5001163789340961E-3</v>
      </c>
      <c r="AF6" s="24">
        <v>2.5001163789340961E-3</v>
      </c>
      <c r="AG6" s="24">
        <v>2.5001163789340961E-3</v>
      </c>
      <c r="AH6" s="24">
        <v>2.5001163789340961E-3</v>
      </c>
      <c r="AI6" s="24">
        <v>2.5001163789340961E-3</v>
      </c>
      <c r="AJ6" s="24">
        <v>2.5001163789340961E-3</v>
      </c>
    </row>
    <row r="7" spans="1:36">
      <c r="A7" t="s">
        <v>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13" spans="1:36">
      <c r="B13" s="4"/>
    </row>
    <row r="14" spans="1:36">
      <c r="B14" s="3"/>
    </row>
  </sheetData>
  <phoneticPr fontId="40" type="noConversion"/>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J7"/>
  <sheetViews>
    <sheetView workbookViewId="0"/>
  </sheetViews>
  <sheetFormatPr defaultColWidth="8.875" defaultRowHeight="13.5"/>
  <cols>
    <col min="1" max="1" width="31.1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honeticPr fontId="40"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J14"/>
  <sheetViews>
    <sheetView topLeftCell="U1" workbookViewId="0">
      <selection activeCell="B2" sqref="B2:AJ6"/>
    </sheetView>
  </sheetViews>
  <sheetFormatPr defaultColWidth="8.875" defaultRowHeight="13.5"/>
  <cols>
    <col min="1" max="1" width="31.125" customWidth="1"/>
    <col min="2" max="2" width="10.5" bestFit="1" customWidth="1"/>
    <col min="3" max="9" width="10.875" customWidth="1"/>
    <col min="10" max="10" width="10" customWidth="1"/>
    <col min="11" max="11" width="10.625" customWidth="1"/>
    <col min="12" max="12" width="10.375" customWidth="1"/>
    <col min="13" max="13" width="10.125" customWidth="1"/>
    <col min="14" max="36" width="10"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s="24" customFormat="1">
      <c r="A2" s="24" t="s">
        <v>9</v>
      </c>
      <c r="B2" s="26">
        <f>'Road V Efficiency by fuel type'!N57</f>
        <v>1.5142633841344275E-3</v>
      </c>
      <c r="C2" s="26">
        <f>'Road V Efficiency by fuel type'!O57</f>
        <v>1.5142633841344275E-3</v>
      </c>
      <c r="D2" s="26">
        <f>'Road V Efficiency by fuel type'!P57</f>
        <v>1.5142633841344275E-3</v>
      </c>
      <c r="E2" s="26">
        <f>'Road V Efficiency by fuel type'!Q57</f>
        <v>1.5142633841344275E-3</v>
      </c>
      <c r="F2" s="26">
        <f>'Road V Efficiency by fuel type'!R57</f>
        <v>1.5142633841344275E-3</v>
      </c>
      <c r="G2" s="26">
        <f>'Road V Efficiency by fuel type'!S57</f>
        <v>1.5244262256386854E-3</v>
      </c>
      <c r="H2" s="26">
        <f>'Road V Efficiency by fuel type'!T57</f>
        <v>1.534726402838947E-3</v>
      </c>
      <c r="I2" s="26">
        <f>'Road V Efficiency by fuel type'!U57</f>
        <v>1.545166718504518E-3</v>
      </c>
      <c r="J2" s="26">
        <f>'Road V Efficiency by fuel type'!V57</f>
        <v>1.5557500521929052E-3</v>
      </c>
      <c r="K2" s="26">
        <f>'Road V Efficiency by fuel type'!W57</f>
        <v>1.5664793628976837E-3</v>
      </c>
      <c r="L2" s="26">
        <f>'Road V Efficiency by fuel type'!X57</f>
        <v>1.5773576918066956E-3</v>
      </c>
      <c r="M2" s="26">
        <f>'Road V Efficiency by fuel type'!Y57</f>
        <v>1.5883881651759732E-3</v>
      </c>
      <c r="N2" s="26">
        <f>'Road V Efficiency by fuel type'!Z57</f>
        <v>1.5995739973250994E-3</v>
      </c>
      <c r="O2" s="26">
        <f>'Road V Efficiency by fuel type'!AA57</f>
        <v>1.6109184937600292E-3</v>
      </c>
      <c r="P2" s="26">
        <f>'Road V Efficiency by fuel type'!AB57</f>
        <v>1.622425054429744E-3</v>
      </c>
      <c r="Q2" s="26">
        <f>'Road V Efficiency by fuel type'!AC57</f>
        <v>1.6340971771234834E-3</v>
      </c>
      <c r="R2" s="26">
        <f>'Road V Efficiency by fuel type'!AD57</f>
        <v>1.6459384610156822E-3</v>
      </c>
      <c r="S2" s="26">
        <f>'Road V Efficiency by fuel type'!AE57</f>
        <v>1.6579526103661616E-3</v>
      </c>
      <c r="T2" s="26">
        <f>'Road V Efficiency by fuel type'!AF57</f>
        <v>1.6701434383835602E-3</v>
      </c>
      <c r="U2" s="26">
        <f>'Road V Efficiency by fuel type'!AG57</f>
        <v>1.6825148712604754E-3</v>
      </c>
      <c r="V2" s="26">
        <f>'Road V Efficiency by fuel type'!AH57</f>
        <v>1.6950709523892845E-3</v>
      </c>
      <c r="W2" s="26">
        <f>'Road V Efficiency by fuel type'!AI57</f>
        <v>1.7078158467681516E-3</v>
      </c>
      <c r="X2" s="26">
        <f>'Road V Efficiency by fuel type'!AJ57</f>
        <v>1.7207538456073042E-3</v>
      </c>
      <c r="Y2" s="26">
        <f>'Road V Efficiency by fuel type'!AK57</f>
        <v>1.7338893711462914E-3</v>
      </c>
      <c r="Z2" s="26">
        <f>'Road V Efficiency by fuel type'!AL57</f>
        <v>1.7472269816935703E-3</v>
      </c>
      <c r="AA2" s="26">
        <f>'Road V Efficiency by fuel type'!AM57</f>
        <v>1.7607713769004973E-3</v>
      </c>
      <c r="AB2" s="26">
        <f>'Road V Efficiency by fuel type'!AN57</f>
        <v>1.7745274032825323E-3</v>
      </c>
      <c r="AC2" s="26">
        <f>'Road V Efficiency by fuel type'!AO57</f>
        <v>1.7885000600012927E-3</v>
      </c>
      <c r="AD2" s="26">
        <f>'Road V Efficiency by fuel type'!AP57</f>
        <v>1.8026945049219379E-3</v>
      </c>
      <c r="AE2" s="26">
        <f>'Road V Efficiency by fuel type'!AQ57</f>
        <v>1.8171160609613134E-3</v>
      </c>
      <c r="AF2" s="26">
        <f>'Road V Efficiency by fuel type'!AR57</f>
        <v>1.8317702227432595E-3</v>
      </c>
      <c r="AG2" s="26">
        <f>'Road V Efficiency by fuel type'!AS57</f>
        <v>1.8466626635785703E-3</v>
      </c>
      <c r="AH2" s="26">
        <f>'Road V Efficiency by fuel type'!AT57</f>
        <v>1.8617992427882308E-3</v>
      </c>
      <c r="AI2" s="26">
        <f>'Road V Efficiency by fuel type'!AU57</f>
        <v>1.8771860133897863E-3</v>
      </c>
      <c r="AJ2" s="26">
        <f>'Road V Efficiency by fuel type'!AV57</f>
        <v>1.8928292301680345E-3</v>
      </c>
    </row>
    <row r="3" spans="1:36" s="24" customFormat="1">
      <c r="A3" s="24" t="s">
        <v>10</v>
      </c>
      <c r="B3" s="24">
        <f>'Road V Efficiency by fuel type'!N58</f>
        <v>2.1515239174503301E-4</v>
      </c>
      <c r="C3" s="24">
        <f>'Road V Efficiency by fuel type'!O58</f>
        <v>2.1642548282044743E-4</v>
      </c>
      <c r="D3" s="24">
        <f>'Road V Efficiency by fuel type'!P58</f>
        <v>2.1771372974199773E-4</v>
      </c>
      <c r="E3" s="24">
        <f>'Road V Efficiency by fuel type'!Q58</f>
        <v>2.1901740477039291E-4</v>
      </c>
      <c r="F3" s="24">
        <f>'Road V Efficiency by fuel type'!R58</f>
        <v>2.2033678672684102E-4</v>
      </c>
      <c r="G3" s="24">
        <f>'Road V Efficiency by fuel type'!S58</f>
        <v>2.216721611918522E-4</v>
      </c>
      <c r="H3" s="24">
        <f>'Road V Efficiency by fuel type'!T58</f>
        <v>2.2302382071131473E-4</v>
      </c>
      <c r="I3" s="24">
        <f>'Road V Efficiency by fuel type'!U58</f>
        <v>2.243920650101571E-4</v>
      </c>
      <c r="J3" s="24">
        <f>'Road V Efficiency by fuel type'!V58</f>
        <v>2.2577720121392356E-4</v>
      </c>
      <c r="K3" s="24">
        <f>'Road V Efficiency by fuel type'!W58</f>
        <v>2.2717954407860629E-4</v>
      </c>
      <c r="L3" s="24">
        <f>'Road V Efficiency by fuel type'!X58</f>
        <v>2.2859941622909759E-4</v>
      </c>
      <c r="M3" s="24">
        <f>'Road V Efficiency by fuel type'!Y58</f>
        <v>2.300371484066391E-4</v>
      </c>
      <c r="N3" s="24">
        <f>'Road V Efficiency by fuel type'!Z58</f>
        <v>2.3149307972566841E-4</v>
      </c>
      <c r="O3" s="24">
        <f>'Road V Efficiency by fuel type'!AA58</f>
        <v>2.329675579404816E-4</v>
      </c>
      <c r="P3" s="24">
        <f>'Road V Efficiency by fuel type'!AB58</f>
        <v>2.3446093972215136E-4</v>
      </c>
      <c r="Q3" s="24">
        <f>'Road V Efficiency by fuel type'!AC58</f>
        <v>2.3597359094616526E-4</v>
      </c>
      <c r="R3" s="24">
        <f>'Road V Efficiency by fuel type'!AD58</f>
        <v>2.375058869912702E-4</v>
      </c>
      <c r="S3" s="24">
        <f>'Road V Efficiency by fuel type'!AE58</f>
        <v>2.3905821305003668E-4</v>
      </c>
      <c r="T3" s="24">
        <f>'Road V Efficiency by fuel type'!AF58</f>
        <v>2.4063096445168166E-4</v>
      </c>
      <c r="U3" s="24">
        <f>'Road V Efficiency by fuel type'!AG58</f>
        <v>2.4222454699771929E-4</v>
      </c>
      <c r="V3" s="24">
        <f>'Road V Efficiency by fuel type'!AH58</f>
        <v>2.4383937731103743E-4</v>
      </c>
      <c r="W3" s="24">
        <f>'Road V Efficiency by fuel type'!AI58</f>
        <v>2.4547588319903094E-4</v>
      </c>
      <c r="X3" s="24">
        <f>'Road V Efficiency by fuel type'!AJ58</f>
        <v>2.4713450403145685E-4</v>
      </c>
      <c r="Y3" s="24">
        <f>'Road V Efficiency by fuel type'!AK58</f>
        <v>2.4881569113371167E-4</v>
      </c>
      <c r="Z3" s="24">
        <f>'Road V Efficiency by fuel type'!AL58</f>
        <v>2.5051990819627133E-4</v>
      </c>
      <c r="AA3" s="24">
        <f>'Road V Efficiency by fuel type'!AM58</f>
        <v>2.5224763170107316E-4</v>
      </c>
      <c r="AB3" s="24">
        <f>'Road V Efficiency by fuel type'!AN58</f>
        <v>2.5399935136566397E-4</v>
      </c>
      <c r="AC3" s="24">
        <f>'Road V Efficiency by fuel type'!AO58</f>
        <v>2.5577557060598328E-4</v>
      </c>
      <c r="AD3" s="24">
        <f>'Road V Efficiency by fuel type'!AP58</f>
        <v>2.5757680701870151E-4</v>
      </c>
      <c r="AE3" s="24">
        <f>'Road V Efficiency by fuel type'!AQ58</f>
        <v>2.5940359288408239E-4</v>
      </c>
      <c r="AF3" s="24">
        <f>'Road V Efficiency by fuel type'!AR58</f>
        <v>2.6125647569039725E-4</v>
      </c>
      <c r="AG3" s="24">
        <f>'Road V Efficiency by fuel type'!AS58</f>
        <v>2.6313601868097563E-4</v>
      </c>
      <c r="AH3" s="24">
        <f>'Road V Efficiency by fuel type'!AT58</f>
        <v>2.6504280142504064E-4</v>
      </c>
      <c r="AI3" s="24">
        <f>'Road V Efficiency by fuel type'!AU58</f>
        <v>2.6697742041354458E-4</v>
      </c>
      <c r="AJ3" s="24">
        <f>'Road V Efficiency by fuel type'!AV58</f>
        <v>2.6894048968129124E-4</v>
      </c>
    </row>
    <row r="4" spans="1:36" s="24" customFormat="1">
      <c r="A4" s="24" t="s">
        <v>11</v>
      </c>
      <c r="B4" s="24">
        <f>'Road V Efficiency by fuel type'!N59</f>
        <v>1.5389269759124118E-4</v>
      </c>
      <c r="C4" s="24">
        <f>'Road V Efficiency by fuel type'!O59</f>
        <v>1.5515225475444067E-4</v>
      </c>
      <c r="D4" s="24">
        <f>'Road V Efficiency by fuel type'!P59</f>
        <v>1.5643260011924452E-4</v>
      </c>
      <c r="E4" s="24">
        <f>'Road V Efficiency by fuel type'!Q59</f>
        <v>1.5773425261229136E-4</v>
      </c>
      <c r="F4" s="24">
        <f>'Road V Efficiency by fuel type'!R59</f>
        <v>1.5905774857678711E-4</v>
      </c>
      <c r="G4" s="24">
        <f>'Road V Efficiency by fuel type'!S59</f>
        <v>1.6040364250937116E-4</v>
      </c>
      <c r="H4" s="24">
        <f>'Road V Efficiency by fuel type'!T59</f>
        <v>1.6177250783471265E-4</v>
      </c>
      <c r="I4" s="24">
        <f>'Road V Efficiency by fuel type'!U59</f>
        <v>1.631649377201095E-4</v>
      </c>
      <c r="J4" s="24">
        <f>'Road V Efficiency by fuel type'!V59</f>
        <v>1.6458154593252224E-4</v>
      </c>
      <c r="K4" s="24">
        <f>'Road V Efficiency by fuel type'!W59</f>
        <v>1.6602296774064363E-4</v>
      </c>
      <c r="L4" s="24">
        <f>'Road V Efficiency by fuel type'!X59</f>
        <v>1.6748986086478952E-4</v>
      </c>
      <c r="M4" s="24">
        <f>'Road V Efficiency by fuel type'!Y59</f>
        <v>1.6898290647759541E-4</v>
      </c>
      <c r="N4" s="24">
        <f>'Road V Efficiency by fuel type'!Z59</f>
        <v>1.7050281025871654E-4</v>
      </c>
      <c r="O4" s="24">
        <f>'Road V Efficiency by fuel type'!AA59</f>
        <v>1.7205030350696379E-4</v>
      </c>
      <c r="P4" s="24">
        <f>'Road V Efficiency by fuel type'!AB59</f>
        <v>1.7362614431355657E-4</v>
      </c>
      <c r="Q4" s="24">
        <f>'Road V Efficiency by fuel type'!AC59</f>
        <v>1.7523111880044824E-4</v>
      </c>
      <c r="R4" s="24">
        <f>'Road V Efficiency by fuel type'!AD59</f>
        <v>1.7686604242797386E-4</v>
      </c>
      <c r="S4" s="24">
        <f>'Road V Efficiency by fuel type'!AE59</f>
        <v>1.7853176137638978E-4</v>
      </c>
      <c r="T4" s="24">
        <f>'Road V Efficiency by fuel type'!AF59</f>
        <v>1.8022915400622367E-4</v>
      </c>
      <c r="U4" s="24">
        <f>'Road V Efficiency by fuel type'!AG59</f>
        <v>1.8195913240272993E-4</v>
      </c>
      <c r="V4" s="24">
        <f>'Road V Efficiency by fuel type'!AH59</f>
        <v>1.8372264401015614E-4</v>
      </c>
      <c r="W4" s="24">
        <f>'Road V Efficiency by fuel type'!AI59</f>
        <v>1.8552067336197368E-4</v>
      </c>
      <c r="X4" s="24">
        <f>'Road V Efficiency by fuel type'!AJ59</f>
        <v>1.8735424391371156E-4</v>
      </c>
      <c r="Y4" s="24">
        <f>'Road V Efficiency by fuel type'!AK59</f>
        <v>1.8922441998556229E-4</v>
      </c>
      <c r="Z4" s="24">
        <f>'Road V Efficiency by fuel type'!AL59</f>
        <v>1.9113230882250839E-4</v>
      </c>
      <c r="AA4" s="24">
        <f>'Road V Efficiency by fuel type'!AM59</f>
        <v>1.9307906278034714E-4</v>
      </c>
      <c r="AB4" s="24">
        <f>'Road V Efficiency by fuel type'!AN59</f>
        <v>1.9506588164668355E-4</v>
      </c>
      <c r="AC4" s="24">
        <f>'Road V Efficiency by fuel type'!AO59</f>
        <v>1.9709401510671328E-4</v>
      </c>
      <c r="AD4" s="24">
        <f>'Road V Efficiency by fuel type'!AP59</f>
        <v>1.9916476536444532E-4</v>
      </c>
      <c r="AE4" s="24">
        <f>'Road V Efficiency by fuel type'!AQ59</f>
        <v>2.0127948993091654E-4</v>
      </c>
      <c r="AF4" s="24">
        <f>'Road V Efficiency by fuel type'!AR59</f>
        <v>2.0343960459194379E-4</v>
      </c>
      <c r="AG4" s="24">
        <f>'Road V Efficiency by fuel type'!AS59</f>
        <v>2.0564658656904665E-4</v>
      </c>
      <c r="AH4" s="24">
        <f>'Road V Efficiency by fuel type'!AT59</f>
        <v>2.0790197788837217E-4</v>
      </c>
      <c r="AI4" s="24">
        <f>'Road V Efficiency by fuel type'!AU59</f>
        <v>2.1020738897376513E-4</v>
      </c>
      <c r="AJ4" s="24">
        <f>'Road V Efficiency by fuel type'!AV59</f>
        <v>2.1256450248157988E-4</v>
      </c>
    </row>
    <row r="5" spans="1:36" s="24" customFormat="1">
      <c r="A5" s="24" t="s">
        <v>12</v>
      </c>
      <c r="B5" s="24">
        <f>'Road V Efficiency by fuel type'!N60</f>
        <v>1.7417906805286738E-4</v>
      </c>
      <c r="C5" s="24">
        <f>'Road V Efficiency by fuel type'!O60</f>
        <v>1.752097134259613E-4</v>
      </c>
      <c r="D5" s="24">
        <f>'Road V Efficiency by fuel type'!P60</f>
        <v>1.7625262838683007E-4</v>
      </c>
      <c r="E5" s="24">
        <f>'Road V Efficiency by fuel type'!Q60</f>
        <v>1.7730803334723027E-4</v>
      </c>
      <c r="F5" s="24">
        <f>'Road V Efficiency by fuel type'!R60</f>
        <v>1.7837615403004493E-4</v>
      </c>
      <c r="G5" s="24">
        <f>'Road V Efficiency by fuel type'!S60</f>
        <v>1.79457221630227E-4</v>
      </c>
      <c r="H5" s="24">
        <f>'Road V Efficiency by fuel type'!T60</f>
        <v>1.8055147298163082E-4</v>
      </c>
      <c r="I5" s="24">
        <f>'Road V Efficiency by fuel type'!U60</f>
        <v>1.8165915072998441E-4</v>
      </c>
      <c r="J5" s="24">
        <f>'Road V Efficiency by fuel type'!V60</f>
        <v>1.8278050351226826E-4</v>
      </c>
      <c r="K5" s="24">
        <f>'Road V Efficiency by fuel type'!W60</f>
        <v>1.8391578614277923E-4</v>
      </c>
      <c r="L5" s="24">
        <f>'Road V Efficiency by fuel type'!X60</f>
        <v>1.8506525980617158E-4</v>
      </c>
      <c r="M5" s="24">
        <f>'Road V Efficiency by fuel type'!Y60</f>
        <v>1.8622919225778274E-4</v>
      </c>
      <c r="N5" s="24">
        <f>'Road V Efficiency by fuel type'!Z60</f>
        <v>1.8740785803156618E-4</v>
      </c>
      <c r="O5" s="24">
        <f>'Road V Efficiency by fuel type'!AA60</f>
        <v>1.8860153865597103E-4</v>
      </c>
      <c r="P5" s="24">
        <f>'Road V Efficiency by fuel type'!AB60</f>
        <v>1.8981052287812472E-4</v>
      </c>
      <c r="Q5" s="24">
        <f>'Road V Efficiency by fuel type'!AC60</f>
        <v>1.9103510689669326E-4</v>
      </c>
      <c r="R5" s="24">
        <f>'Road V Efficiency by fuel type'!AD60</f>
        <v>1.9227559460381464E-4</v>
      </c>
      <c r="S5" s="24">
        <f>'Road V Efficiency by fuel type'!AE60</f>
        <v>1.9353229783651934E-4</v>
      </c>
      <c r="T5" s="24">
        <f>'Road V Efficiency by fuel type'!AF60</f>
        <v>1.9480553663807536E-4</v>
      </c>
      <c r="U5" s="24">
        <f>'Road V Efficiency by fuel type'!AG60</f>
        <v>1.9609563952971824E-4</v>
      </c>
      <c r="V5" s="24">
        <f>'Road V Efficiency by fuel type'!AH60</f>
        <v>1.9740294379324972E-4</v>
      </c>
      <c r="W5" s="24">
        <f>'Road V Efficiency by fuel type'!AI60</f>
        <v>1.9872779576501646E-4</v>
      </c>
      <c r="X5" s="24">
        <f>'Road V Efficiency by fuel type'!AJ60</f>
        <v>2.0007055114180711E-4</v>
      </c>
      <c r="Y5" s="24">
        <f>'Road V Efficiency by fuel type'!AK60</f>
        <v>2.014315752992344E-4</v>
      </c>
      <c r="Z5" s="24">
        <f>'Road V Efficiency by fuel type'!AL60</f>
        <v>2.0281124362320178E-4</v>
      </c>
      <c r="AA5" s="24">
        <f>'Road V Efficiency by fuel type'!AM60</f>
        <v>2.042099418550859E-4</v>
      </c>
      <c r="AB5" s="24">
        <f>'Road V Efficiency by fuel type'!AN60</f>
        <v>2.0562806645130178E-4</v>
      </c>
      <c r="AC5" s="24">
        <f>'Road V Efficiency by fuel type'!AO60</f>
        <v>2.0706602495795424E-4</v>
      </c>
      <c r="AD5" s="24">
        <f>'Road V Efficiency by fuel type'!AP60</f>
        <v>2.0852423640132012E-4</v>
      </c>
      <c r="AE5" s="24">
        <f>'Road V Efficiency by fuel type'!AQ60</f>
        <v>2.1000313169494651E-4</v>
      </c>
      <c r="AF5" s="24">
        <f>'Road V Efficiency by fuel type'!AR60</f>
        <v>2.1150315406419612E-4</v>
      </c>
      <c r="AG5" s="24">
        <f>'Road V Efficiency by fuel type'!AS60</f>
        <v>2.1302475948911838E-4</v>
      </c>
      <c r="AH5" s="24">
        <f>'Road V Efficiency by fuel type'!AT60</f>
        <v>2.1456841716657578E-4</v>
      </c>
      <c r="AI5" s="24">
        <f>'Road V Efficiency by fuel type'!AU60</f>
        <v>2.161346099926092E-4</v>
      </c>
      <c r="AJ5" s="24">
        <f>'Road V Efficiency by fuel type'!AV60</f>
        <v>2.1772383506608422E-4</v>
      </c>
    </row>
    <row r="6" spans="1:36" s="24" customFormat="1">
      <c r="A6" s="24" t="s">
        <v>13</v>
      </c>
      <c r="B6" s="24">
        <f>B$4*0.45+B$2*0.55</f>
        <v>9.0209657518999374E-4</v>
      </c>
      <c r="C6" s="24">
        <f t="shared" ref="C6:AJ6" si="0">C$4*0.45+C$2*0.55</f>
        <v>9.0266337591343357E-4</v>
      </c>
      <c r="D6" s="24">
        <f t="shared" si="0"/>
        <v>9.0323953132759522E-4</v>
      </c>
      <c r="E6" s="24">
        <f t="shared" si="0"/>
        <v>9.0382527494946633E-4</v>
      </c>
      <c r="F6" s="24">
        <f t="shared" si="0"/>
        <v>9.044208481334894E-4</v>
      </c>
      <c r="G6" s="24">
        <f t="shared" si="0"/>
        <v>9.1061606323049413E-4</v>
      </c>
      <c r="H6" s="24">
        <f t="shared" si="0"/>
        <v>9.168971500870416E-4</v>
      </c>
      <c r="I6" s="24">
        <f t="shared" si="0"/>
        <v>9.2326591715153423E-4</v>
      </c>
      <c r="J6" s="24">
        <f t="shared" si="0"/>
        <v>9.2972422437573299E-4</v>
      </c>
      <c r="K6" s="24">
        <f t="shared" si="0"/>
        <v>9.3627398507701578E-4</v>
      </c>
      <c r="L6" s="24">
        <f t="shared" si="0"/>
        <v>9.4291716788283799E-4</v>
      </c>
      <c r="M6" s="24">
        <f t="shared" si="0"/>
        <v>9.4965579876170325E-4</v>
      </c>
      <c r="N6" s="24">
        <f t="shared" si="0"/>
        <v>9.5649196314522727E-4</v>
      </c>
      <c r="O6" s="24">
        <f t="shared" si="0"/>
        <v>9.6342780814614982E-4</v>
      </c>
      <c r="P6" s="24">
        <f t="shared" si="0"/>
        <v>9.7046554487745967E-4</v>
      </c>
      <c r="Q6" s="24">
        <f t="shared" si="0"/>
        <v>9.7760745087811774E-4</v>
      </c>
      <c r="R6" s="24">
        <f t="shared" si="0"/>
        <v>9.8485587265121364E-4</v>
      </c>
      <c r="S6" s="24">
        <f t="shared" si="0"/>
        <v>9.9221322832076424E-4</v>
      </c>
      <c r="T6" s="24">
        <f t="shared" si="0"/>
        <v>9.9968201041375883E-4</v>
      </c>
      <c r="U6" s="24">
        <f t="shared" si="0"/>
        <v>1.0072647887744901E-3</v>
      </c>
      <c r="V6" s="24">
        <f t="shared" si="0"/>
        <v>1.0149642136186769E-3</v>
      </c>
      <c r="W6" s="24">
        <f t="shared" si="0"/>
        <v>1.0227830187353715E-3</v>
      </c>
      <c r="X6" s="24">
        <f t="shared" si="0"/>
        <v>1.0307240248451875E-3</v>
      </c>
      <c r="Y6" s="24">
        <f t="shared" si="0"/>
        <v>1.0387901431239634E-3</v>
      </c>
      <c r="Z6" s="24">
        <f t="shared" si="0"/>
        <v>1.0469843789015925E-3</v>
      </c>
      <c r="AA6" s="24">
        <f t="shared" si="0"/>
        <v>1.0553098355464297E-3</v>
      </c>
      <c r="AB6" s="24">
        <f t="shared" si="0"/>
        <v>1.0637697185464003E-3</v>
      </c>
      <c r="AC6" s="24">
        <f t="shared" si="0"/>
        <v>1.0723673397987322E-3</v>
      </c>
      <c r="AD6" s="24">
        <f t="shared" si="0"/>
        <v>1.0811061221210664E-3</v>
      </c>
      <c r="AE6" s="24">
        <f t="shared" si="0"/>
        <v>1.0899896039976349E-3</v>
      </c>
      <c r="AF6" s="24">
        <f t="shared" si="0"/>
        <v>1.0990214445751674E-3</v>
      </c>
      <c r="AG6" s="24">
        <f t="shared" si="0"/>
        <v>1.1082054289242847E-3</v>
      </c>
      <c r="AH6" s="24">
        <f t="shared" si="0"/>
        <v>1.1175454735832945E-3</v>
      </c>
      <c r="AI6" s="24">
        <f t="shared" si="0"/>
        <v>1.1270456324025768E-3</v>
      </c>
      <c r="AJ6" s="24">
        <f t="shared" si="0"/>
        <v>1.13671010270913E-3</v>
      </c>
    </row>
    <row r="7" spans="1:36" s="27" customFormat="1">
      <c r="A7" s="27" t="s">
        <v>14</v>
      </c>
      <c r="B7" s="27">
        <v>0</v>
      </c>
      <c r="C7" s="27">
        <v>0</v>
      </c>
      <c r="D7" s="27">
        <v>0</v>
      </c>
      <c r="E7" s="27">
        <v>0</v>
      </c>
      <c r="F7" s="27">
        <v>0</v>
      </c>
      <c r="G7" s="27">
        <v>0</v>
      </c>
      <c r="H7" s="27">
        <v>0</v>
      </c>
      <c r="I7" s="27">
        <v>0</v>
      </c>
      <c r="J7" s="27">
        <v>0</v>
      </c>
      <c r="K7" s="27">
        <v>0</v>
      </c>
      <c r="L7" s="27">
        <v>0</v>
      </c>
      <c r="M7" s="27">
        <v>0</v>
      </c>
      <c r="N7" s="27">
        <v>0</v>
      </c>
      <c r="O7" s="27">
        <v>0</v>
      </c>
      <c r="P7" s="27">
        <v>0</v>
      </c>
      <c r="Q7" s="27">
        <v>0</v>
      </c>
      <c r="R7" s="27">
        <v>0</v>
      </c>
      <c r="S7" s="27">
        <v>0</v>
      </c>
      <c r="T7" s="27">
        <v>0</v>
      </c>
      <c r="U7" s="27">
        <v>0</v>
      </c>
      <c r="V7" s="27">
        <v>0</v>
      </c>
      <c r="W7" s="27">
        <v>0</v>
      </c>
      <c r="X7" s="27">
        <v>0</v>
      </c>
      <c r="Y7" s="27">
        <v>0</v>
      </c>
      <c r="Z7" s="27">
        <v>0</v>
      </c>
      <c r="AA7" s="27">
        <v>0</v>
      </c>
      <c r="AB7" s="27">
        <v>0</v>
      </c>
      <c r="AC7" s="27">
        <v>0</v>
      </c>
      <c r="AD7" s="27">
        <v>0</v>
      </c>
      <c r="AE7" s="27">
        <v>0</v>
      </c>
      <c r="AF7" s="27">
        <v>0</v>
      </c>
      <c r="AG7" s="27">
        <v>0</v>
      </c>
      <c r="AH7" s="27">
        <v>0</v>
      </c>
      <c r="AI7" s="27">
        <v>0</v>
      </c>
      <c r="AJ7" s="27">
        <v>0</v>
      </c>
    </row>
    <row r="10" spans="1:36">
      <c r="B10" s="5"/>
    </row>
    <row r="11" spans="1:36">
      <c r="B11" s="5"/>
    </row>
    <row r="12" spans="1:36">
      <c r="B12" s="5"/>
    </row>
    <row r="13" spans="1:36">
      <c r="B13" s="5"/>
    </row>
    <row r="14" spans="1:36">
      <c r="B14" s="5"/>
    </row>
  </sheetData>
  <phoneticPr fontId="40"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AJ7"/>
  <sheetViews>
    <sheetView workbookViewId="0">
      <selection activeCell="B2" sqref="B2"/>
    </sheetView>
  </sheetViews>
  <sheetFormatPr defaultColWidth="8.875" defaultRowHeight="13.5"/>
  <cols>
    <col min="1" max="1" width="31.125" customWidth="1"/>
    <col min="2" max="39" width="10"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s="24" customFormat="1">
      <c r="A2" s="24" t="s">
        <v>9</v>
      </c>
      <c r="B2" s="26">
        <f>'Road V Efficiency by fuel type'!N117</f>
        <v>3.9581193760048513E-4</v>
      </c>
      <c r="C2" s="26">
        <f>'Road V Efficiency by fuel type'!O117</f>
        <v>3.9660178432056602E-4</v>
      </c>
      <c r="D2" s="26">
        <f>'Road V Efficiency by fuel type'!P117</f>
        <v>3.9739478963787773E-4</v>
      </c>
      <c r="E2" s="26">
        <f>'Road V Efficiency by fuel type'!Q117</f>
        <v>3.9819097253722733E-4</v>
      </c>
      <c r="F2" s="26">
        <f>'Road V Efficiency by fuel type'!R117</f>
        <v>3.9899035215587174E-4</v>
      </c>
      <c r="G2" s="26">
        <f>'Road V Efficiency by fuel type'!S117</f>
        <v>4.0155993265340292E-4</v>
      </c>
      <c r="H2" s="26">
        <f>'Road V Efficiency by fuel type'!T117</f>
        <v>4.041628249469113E-4</v>
      </c>
      <c r="I2" s="26">
        <f>'Road V Efficiency by fuel type'!U117</f>
        <v>4.0679968103905561E-4</v>
      </c>
      <c r="J2" s="26">
        <f>'Road V Efficiency by fuel type'!V117</f>
        <v>4.0947117005952837E-4</v>
      </c>
      <c r="K2" s="26">
        <f>'Road V Efficiency by fuel type'!W117</f>
        <v>4.1217797883114679E-4</v>
      </c>
      <c r="L2" s="26">
        <f>'Road V Efficiency by fuel type'!X117</f>
        <v>4.1492081245854607E-4</v>
      </c>
      <c r="M2" s="26">
        <f>'Road V Efficiency by fuel type'!Y117</f>
        <v>4.1770039494053569E-4</v>
      </c>
      <c r="N2" s="26">
        <f>'Road V Efficiency by fuel type'!Z117</f>
        <v>4.2051746980723324E-4</v>
      </c>
      <c r="O2" s="26">
        <f>'Road V Efficiency by fuel type'!AA117</f>
        <v>4.233728007831577E-4</v>
      </c>
      <c r="P2" s="26">
        <f>'Road V Efficiency by fuel type'!AB117</f>
        <v>4.2626717247751976E-4</v>
      </c>
      <c r="Q2" s="26">
        <f>'Road V Efficiency by fuel type'!AC117</f>
        <v>4.2920139110302305E-4</v>
      </c>
      <c r="R2" s="26">
        <f>'Road V Efficiency by fuel type'!AD117</f>
        <v>4.3217628522455794E-4</v>
      </c>
      <c r="S2" s="26">
        <f>'Road V Efficiency by fuel type'!AE117</f>
        <v>4.3519270653924973E-4</v>
      </c>
      <c r="T2" s="26">
        <f>'Road V Efficiency by fuel type'!AF117</f>
        <v>4.3825153068940156E-4</v>
      </c>
      <c r="U2" s="26">
        <f>'Road V Efficiency by fuel type'!AG117</f>
        <v>4.4135365810996503E-4</v>
      </c>
      <c r="V2" s="26">
        <f>'Road V Efficiency by fuel type'!AH117</f>
        <v>4.4450001491225856E-4</v>
      </c>
      <c r="W2" s="26">
        <f>'Road V Efficiency by fuel type'!AI117</f>
        <v>4.4769155380575777E-4</v>
      </c>
      <c r="X2" s="26">
        <f>'Road V Efficiency by fuel type'!AJ117</f>
        <v>4.5092925505988335E-4</v>
      </c>
      <c r="Y2" s="26">
        <f>'Road V Efficiency by fuel type'!AK117</f>
        <v>4.5421412750782704E-4</v>
      </c>
      <c r="Z2" s="26">
        <f>'Road V Efficiency by fuel type'!AL117</f>
        <v>4.5754720959457519E-4</v>
      </c>
      <c r="AA2" s="26">
        <f>'Road V Efficiency by fuel type'!AM117</f>
        <v>4.6092957047141577E-4</v>
      </c>
      <c r="AB2" s="26">
        <f>'Road V Efficiency by fuel type'!AN117</f>
        <v>4.643623111393542E-4</v>
      </c>
      <c r="AC2" s="26">
        <f>'Road V Efficiency by fuel type'!AO117</f>
        <v>4.678465656440043E-4</v>
      </c>
      <c r="AD2" s="26">
        <f>'Road V Efficiency by fuel type'!AP117</f>
        <v>4.7138350232468095E-4</v>
      </c>
      <c r="AE2" s="26">
        <f>'Road V Efficiency by fuel type'!AQ117</f>
        <v>4.7497432512058217E-4</v>
      </c>
      <c r="AF2" s="26">
        <f>'Road V Efficiency by fuel type'!AR117</f>
        <v>4.7862027493713092E-4</v>
      </c>
      <c r="AG2" s="26">
        <f>'Road V Efficiency by fuel type'!AS117</f>
        <v>4.8232263107573147E-4</v>
      </c>
      <c r="AH2" s="26">
        <f>'Road V Efficiency by fuel type'!AT117</f>
        <v>4.8608271273040316E-4</v>
      </c>
      <c r="AI2" s="26">
        <f>'Road V Efficiency by fuel type'!AU117</f>
        <v>4.8990188055496808E-4</v>
      </c>
      <c r="AJ2" s="26">
        <f>'Road V Efficiency by fuel type'!AV117</f>
        <v>4.9378153830470452E-4</v>
      </c>
    </row>
    <row r="3" spans="1:36" s="24" customFormat="1">
      <c r="A3" s="24" t="s">
        <v>10</v>
      </c>
      <c r="B3" s="24">
        <f>B$5</f>
        <v>5.1787499379670683E-5</v>
      </c>
      <c r="C3" s="24">
        <f t="shared" ref="C3:AJ3" si="0">C$5</f>
        <v>5.2086849087067626E-5</v>
      </c>
      <c r="D3" s="24">
        <f t="shared" si="0"/>
        <v>5.2389679605015685E-5</v>
      </c>
      <c r="E3" s="24">
        <f t="shared" si="0"/>
        <v>5.2696052000366657E-5</v>
      </c>
      <c r="F3" s="24">
        <f t="shared" si="0"/>
        <v>5.3006028776839405E-5</v>
      </c>
      <c r="G3" s="24">
        <f t="shared" si="0"/>
        <v>5.3319673917530757E-5</v>
      </c>
      <c r="H3" s="24">
        <f t="shared" si="0"/>
        <v>5.3637052928944635E-5</v>
      </c>
      <c r="I3" s="24">
        <f t="shared" si="0"/>
        <v>5.3958232886602981E-5</v>
      </c>
      <c r="J3" s="24">
        <f t="shared" si="0"/>
        <v>5.4283282482305412E-5</v>
      </c>
      <c r="K3" s="24">
        <f t="shared" si="0"/>
        <v>5.4612272073107267E-5</v>
      </c>
      <c r="L3" s="24">
        <f t="shared" si="0"/>
        <v>5.4945273732089631E-5</v>
      </c>
      <c r="M3" s="24">
        <f t="shared" si="0"/>
        <v>5.528236130099815E-5</v>
      </c>
      <c r="N3" s="24">
        <f t="shared" si="0"/>
        <v>5.5623610444831463E-5</v>
      </c>
      <c r="O3" s="24">
        <f t="shared" si="0"/>
        <v>5.5969098708463961E-5</v>
      </c>
      <c r="P3" s="24">
        <f t="shared" si="0"/>
        <v>5.6318905575391867E-5</v>
      </c>
      <c r="Q3" s="24">
        <f t="shared" si="0"/>
        <v>5.6673112528696218E-5</v>
      </c>
      <c r="R3" s="24">
        <f t="shared" si="0"/>
        <v>5.7031803114320886E-5</v>
      </c>
      <c r="S3" s="24">
        <f t="shared" si="0"/>
        <v>5.7395063006768777E-5</v>
      </c>
      <c r="T3" s="24">
        <f t="shared" si="0"/>
        <v>5.7762980077324981E-5</v>
      </c>
      <c r="U3" s="24">
        <f t="shared" si="0"/>
        <v>5.813564446492063E-5</v>
      </c>
      <c r="V3" s="24">
        <f t="shared" si="0"/>
        <v>5.851314864975778E-5</v>
      </c>
      <c r="W3" s="24">
        <f t="shared" si="0"/>
        <v>5.8895587529821565E-5</v>
      </c>
      <c r="X3" s="24">
        <f t="shared" si="0"/>
        <v>5.9283058500412483E-5</v>
      </c>
      <c r="Y3" s="24">
        <f t="shared" si="0"/>
        <v>5.9675661536839062E-5</v>
      </c>
      <c r="Z3" s="24">
        <f t="shared" si="0"/>
        <v>6.0073499280417986E-5</v>
      </c>
      <c r="AA3" s="24">
        <f t="shared" si="0"/>
        <v>6.0476677127937571E-5</v>
      </c>
      <c r="AB3" s="24">
        <f t="shared" si="0"/>
        <v>6.0885303324747966E-5</v>
      </c>
      <c r="AC3" s="24">
        <f t="shared" si="0"/>
        <v>6.129948906165101E-5</v>
      </c>
      <c r="AD3" s="24">
        <f t="shared" si="0"/>
        <v>6.1719348575771908E-5</v>
      </c>
      <c r="AE3" s="24">
        <f t="shared" si="0"/>
        <v>6.2144999255604822E-5</v>
      </c>
      <c r="AF3" s="24">
        <f t="shared" si="0"/>
        <v>6.2576561750435399E-5</v>
      </c>
      <c r="AG3" s="24">
        <f t="shared" si="0"/>
        <v>6.3014160084354535E-5</v>
      </c>
      <c r="AH3" s="24">
        <f t="shared" si="0"/>
        <v>6.345792177508943E-5</v>
      </c>
      <c r="AI3" s="24">
        <f t="shared" si="0"/>
        <v>6.390797795789149E-5</v>
      </c>
      <c r="AJ3" s="24">
        <f t="shared" si="0"/>
        <v>6.4364463514733562E-5</v>
      </c>
    </row>
    <row r="4" spans="1:36" s="24" customFormat="1">
      <c r="A4" s="24" t="s">
        <v>11</v>
      </c>
      <c r="B4" s="24">
        <f>'Road V Efficiency by fuel type'!N119</f>
        <v>5.350099927886316E-5</v>
      </c>
      <c r="C4" s="24">
        <f>'Road V Efficiency by fuel type'!O119</f>
        <v>5.381025360995487E-5</v>
      </c>
      <c r="D4" s="24">
        <f>'Road V Efficiency by fuel type'!P119</f>
        <v>5.4123103921640644E-5</v>
      </c>
      <c r="E4" s="24">
        <f>'Road V Efficiency by fuel type'!Q119</f>
        <v>5.4439613301299366E-5</v>
      </c>
      <c r="F4" s="24">
        <f>'Road V Efficiency by fuel type'!R119</f>
        <v>5.4759846320718769E-5</v>
      </c>
      <c r="G4" s="24">
        <f>'Road V Efficiency by fuel type'!S119</f>
        <v>5.5083869080012966E-5</v>
      </c>
      <c r="H4" s="24">
        <f>'Road V Efficiency by fuel type'!T119</f>
        <v>5.5411749253108282E-5</v>
      </c>
      <c r="I4" s="24">
        <f>'Road V Efficiency by fuel type'!U119</f>
        <v>5.5743556134863413E-5</v>
      </c>
      <c r="J4" s="24">
        <f>'Road V Efficiency by fuel type'!V119</f>
        <v>5.6079360689892724E-5</v>
      </c>
      <c r="K4" s="24">
        <f>'Road V Efficiency by fuel type'!W119</f>
        <v>5.6419235603164788E-5</v>
      </c>
      <c r="L4" s="24">
        <f>'Road V Efficiency by fuel type'!X119</f>
        <v>5.6763255332452384E-5</v>
      </c>
      <c r="M4" s="24">
        <f>'Road V Efficiency by fuel type'!Y119</f>
        <v>5.7111496162712826E-5</v>
      </c>
      <c r="N4" s="24">
        <f>'Road V Efficiency by fuel type'!Z119</f>
        <v>5.7464036262482658E-5</v>
      </c>
      <c r="O4" s="24">
        <f>'Road V Efficiency by fuel type'!AA119</f>
        <v>5.7820955742373859E-5</v>
      </c>
      <c r="P4" s="24">
        <f>'Road V Efficiency by fuel type'!AB119</f>
        <v>5.8182336715763696E-5</v>
      </c>
      <c r="Q4" s="24">
        <f>'Road V Efficiency by fuel type'!AC119</f>
        <v>5.8548263361774794E-5</v>
      </c>
      <c r="R4" s="24">
        <f>'Road V Efficiency by fuel type'!AD119</f>
        <v>5.8918821990646773E-5</v>
      </c>
      <c r="S4" s="24">
        <f>'Road V Efficiency by fuel type'!AE119</f>
        <v>5.9294101111606323E-5</v>
      </c>
      <c r="T4" s="24">
        <f>'Road V Efficiency by fuel type'!AF119</f>
        <v>5.9674191503347371E-5</v>
      </c>
      <c r="U4" s="24">
        <f>'Road V Efficiency by fuel type'!AG119</f>
        <v>6.0059186287239949E-5</v>
      </c>
      <c r="V4" s="24">
        <f>'Road V Efficiency by fuel type'!AH119</f>
        <v>6.0449181003390848E-5</v>
      </c>
      <c r="W4" s="24">
        <f>'Road V Efficiency by fuel type'!AI119</f>
        <v>6.0844273689687533E-5</v>
      </c>
      <c r="X4" s="24">
        <f>'Road V Efficiency by fuel type'!AJ119</f>
        <v>6.1244564963961774E-5</v>
      </c>
      <c r="Y4" s="24">
        <f>'Road V Efficiency by fuel type'!AK119</f>
        <v>6.1650158109418483E-5</v>
      </c>
      <c r="Z4" s="24">
        <f>'Road V Efficiency by fuel type'!AL119</f>
        <v>6.2061159163481278E-5</v>
      </c>
      <c r="AA4" s="24">
        <f>'Road V Efficiency by fuel type'!AM119</f>
        <v>6.2477677010216041E-5</v>
      </c>
      <c r="AB4" s="24">
        <f>'Road V Efficiency by fuel type'!AN119</f>
        <v>6.2899823476501285E-5</v>
      </c>
      <c r="AC4" s="24">
        <f>'Road V Efficiency by fuel type'!AO119</f>
        <v>6.3327713432123747E-5</v>
      </c>
      <c r="AD4" s="24">
        <f>'Road V Efficiency by fuel type'!AP119</f>
        <v>6.376146489398762E-5</v>
      </c>
      <c r="AE4" s="24">
        <f>'Road V Efficiency by fuel type'!AQ119</f>
        <v>6.4201199134635801E-5</v>
      </c>
      <c r="AF4" s="24">
        <f>'Road V Efficiency by fuel type'!AR119</f>
        <v>6.4647040795292999E-5</v>
      </c>
      <c r="AG4" s="24">
        <f>'Road V Efficiency by fuel type'!AS119</f>
        <v>6.5099118003651685E-5</v>
      </c>
      <c r="AH4" s="24">
        <f>'Road V Efficiency by fuel type'!AT119</f>
        <v>6.5557562496635149E-5</v>
      </c>
      <c r="AI4" s="24">
        <f>'Road V Efficiency by fuel type'!AU119</f>
        <v>6.6022509748384344E-5</v>
      </c>
      <c r="AJ4" s="24">
        <f>'Road V Efficiency by fuel type'!AV119</f>
        <v>6.6494099103729933E-5</v>
      </c>
    </row>
    <row r="5" spans="1:36" s="24" customFormat="1">
      <c r="A5" s="24" t="s">
        <v>12</v>
      </c>
      <c r="B5" s="24">
        <f>'Road V Efficiency by fuel type'!N120</f>
        <v>5.1787499379670683E-5</v>
      </c>
      <c r="C5" s="24">
        <f>'Road V Efficiency by fuel type'!O120</f>
        <v>5.2086849087067626E-5</v>
      </c>
      <c r="D5" s="24">
        <f>'Road V Efficiency by fuel type'!P120</f>
        <v>5.2389679605015685E-5</v>
      </c>
      <c r="E5" s="24">
        <f>'Road V Efficiency by fuel type'!Q120</f>
        <v>5.2696052000366657E-5</v>
      </c>
      <c r="F5" s="24">
        <f>'Road V Efficiency by fuel type'!R120</f>
        <v>5.3006028776839405E-5</v>
      </c>
      <c r="G5" s="24">
        <f>'Road V Efficiency by fuel type'!S120</f>
        <v>5.3319673917530757E-5</v>
      </c>
      <c r="H5" s="24">
        <f>'Road V Efficiency by fuel type'!T120</f>
        <v>5.3637052928944635E-5</v>
      </c>
      <c r="I5" s="24">
        <f>'Road V Efficiency by fuel type'!U120</f>
        <v>5.3958232886602981E-5</v>
      </c>
      <c r="J5" s="24">
        <f>'Road V Efficiency by fuel type'!V120</f>
        <v>5.4283282482305412E-5</v>
      </c>
      <c r="K5" s="24">
        <f>'Road V Efficiency by fuel type'!W120</f>
        <v>5.4612272073107267E-5</v>
      </c>
      <c r="L5" s="24">
        <f>'Road V Efficiency by fuel type'!X120</f>
        <v>5.4945273732089631E-5</v>
      </c>
      <c r="M5" s="24">
        <f>'Road V Efficiency by fuel type'!Y120</f>
        <v>5.528236130099815E-5</v>
      </c>
      <c r="N5" s="24">
        <f>'Road V Efficiency by fuel type'!Z120</f>
        <v>5.5623610444831463E-5</v>
      </c>
      <c r="O5" s="24">
        <f>'Road V Efficiency by fuel type'!AA120</f>
        <v>5.5969098708463961E-5</v>
      </c>
      <c r="P5" s="24">
        <f>'Road V Efficiency by fuel type'!AB120</f>
        <v>5.6318905575391867E-5</v>
      </c>
      <c r="Q5" s="24">
        <f>'Road V Efficiency by fuel type'!AC120</f>
        <v>5.6673112528696218E-5</v>
      </c>
      <c r="R5" s="24">
        <f>'Road V Efficiency by fuel type'!AD120</f>
        <v>5.7031803114320886E-5</v>
      </c>
      <c r="S5" s="24">
        <f>'Road V Efficiency by fuel type'!AE120</f>
        <v>5.7395063006768777E-5</v>
      </c>
      <c r="T5" s="24">
        <f>'Road V Efficiency by fuel type'!AF120</f>
        <v>5.7762980077324981E-5</v>
      </c>
      <c r="U5" s="24">
        <f>'Road V Efficiency by fuel type'!AG120</f>
        <v>5.813564446492063E-5</v>
      </c>
      <c r="V5" s="24">
        <f>'Road V Efficiency by fuel type'!AH120</f>
        <v>5.851314864975778E-5</v>
      </c>
      <c r="W5" s="24">
        <f>'Road V Efficiency by fuel type'!AI120</f>
        <v>5.8895587529821565E-5</v>
      </c>
      <c r="X5" s="24">
        <f>'Road V Efficiency by fuel type'!AJ120</f>
        <v>5.9283058500412483E-5</v>
      </c>
      <c r="Y5" s="24">
        <f>'Road V Efficiency by fuel type'!AK120</f>
        <v>5.9675661536839062E-5</v>
      </c>
      <c r="Z5" s="24">
        <f>'Road V Efficiency by fuel type'!AL120</f>
        <v>6.0073499280417986E-5</v>
      </c>
      <c r="AA5" s="24">
        <f>'Road V Efficiency by fuel type'!AM120</f>
        <v>6.0476677127937571E-5</v>
      </c>
      <c r="AB5" s="24">
        <f>'Road V Efficiency by fuel type'!AN120</f>
        <v>6.0885303324747966E-5</v>
      </c>
      <c r="AC5" s="24">
        <f>'Road V Efficiency by fuel type'!AO120</f>
        <v>6.129948906165101E-5</v>
      </c>
      <c r="AD5" s="24">
        <f>'Road V Efficiency by fuel type'!AP120</f>
        <v>6.1719348575771908E-5</v>
      </c>
      <c r="AE5" s="24">
        <f>'Road V Efficiency by fuel type'!AQ120</f>
        <v>6.2144999255604822E-5</v>
      </c>
      <c r="AF5" s="24">
        <f>'Road V Efficiency by fuel type'!AR120</f>
        <v>6.2576561750435399E-5</v>
      </c>
      <c r="AG5" s="24">
        <f>'Road V Efficiency by fuel type'!AS120</f>
        <v>6.3014160084354535E-5</v>
      </c>
      <c r="AH5" s="24">
        <f>'Road V Efficiency by fuel type'!AT120</f>
        <v>6.345792177508943E-5</v>
      </c>
      <c r="AI5" s="24">
        <f>'Road V Efficiency by fuel type'!AU120</f>
        <v>6.390797795789149E-5</v>
      </c>
      <c r="AJ5" s="24">
        <f>'Road V Efficiency by fuel type'!AV120</f>
        <v>6.4364463514733562E-5</v>
      </c>
    </row>
    <row r="6" spans="1:36" s="24" customFormat="1">
      <c r="A6" s="24" t="s">
        <v>13</v>
      </c>
      <c r="B6" s="24">
        <f>B$4*0.45+B$2*0.55</f>
        <v>2.4177201535575526E-4</v>
      </c>
      <c r="C6" s="24">
        <f t="shared" ref="C6:AJ6" si="1">C$4*0.45+C$2*0.55</f>
        <v>2.4234559550079102E-4</v>
      </c>
      <c r="D6" s="24">
        <f t="shared" si="1"/>
        <v>2.4292253106557107E-4</v>
      </c>
      <c r="E6" s="24">
        <f t="shared" si="1"/>
        <v>2.4350286088105976E-4</v>
      </c>
      <c r="F6" s="24">
        <f t="shared" si="1"/>
        <v>2.4408662453005291E-4</v>
      </c>
      <c r="G6" s="24">
        <f t="shared" si="1"/>
        <v>2.4564570404537746E-4</v>
      </c>
      <c r="H6" s="24">
        <f t="shared" si="1"/>
        <v>2.4722484088469997E-4</v>
      </c>
      <c r="I6" s="24">
        <f t="shared" si="1"/>
        <v>2.4882442483216915E-4</v>
      </c>
      <c r="J6" s="24">
        <f t="shared" si="1"/>
        <v>2.5044485584319238E-4</v>
      </c>
      <c r="K6" s="24">
        <f t="shared" si="1"/>
        <v>2.5208654437855487E-4</v>
      </c>
      <c r="L6" s="24">
        <f t="shared" si="1"/>
        <v>2.5374991175180394E-4</v>
      </c>
      <c r="M6" s="24">
        <f t="shared" si="1"/>
        <v>2.5543539049051539E-4</v>
      </c>
      <c r="N6" s="24">
        <f t="shared" si="1"/>
        <v>2.571434247120955E-4</v>
      </c>
      <c r="O6" s="24">
        <f t="shared" si="1"/>
        <v>2.5887447051480499E-4</v>
      </c>
      <c r="P6" s="24">
        <f t="shared" si="1"/>
        <v>2.6062899638472955E-4</v>
      </c>
      <c r="Q6" s="24">
        <f t="shared" si="1"/>
        <v>2.6240748361946136E-4</v>
      </c>
      <c r="R6" s="24">
        <f t="shared" si="1"/>
        <v>2.6421042676929793E-4</v>
      </c>
      <c r="S6" s="24">
        <f t="shared" si="1"/>
        <v>2.6603833409681024E-4</v>
      </c>
      <c r="T6" s="24">
        <f t="shared" si="1"/>
        <v>2.6789172805567719E-4</v>
      </c>
      <c r="U6" s="24">
        <f t="shared" si="1"/>
        <v>2.6977114578973876E-4</v>
      </c>
      <c r="V6" s="24">
        <f t="shared" si="1"/>
        <v>2.7167713965326812E-4</v>
      </c>
      <c r="W6" s="24">
        <f t="shared" si="1"/>
        <v>2.7361027775352621E-4</v>
      </c>
      <c r="X6" s="24">
        <f t="shared" si="1"/>
        <v>2.755711445167187E-4</v>
      </c>
      <c r="Y6" s="24">
        <f t="shared" si="1"/>
        <v>2.7756034127854323E-4</v>
      </c>
      <c r="Z6" s="24">
        <f t="shared" si="1"/>
        <v>2.7957848690058295E-4</v>
      </c>
      <c r="AA6" s="24">
        <f t="shared" si="1"/>
        <v>2.816262184138759E-4</v>
      </c>
      <c r="AB6" s="24">
        <f t="shared" si="1"/>
        <v>2.8370419169107043E-4</v>
      </c>
      <c r="AC6" s="24">
        <f t="shared" si="1"/>
        <v>2.858130821486581E-4</v>
      </c>
      <c r="AD6" s="24">
        <f t="shared" si="1"/>
        <v>2.87953585480869E-4</v>
      </c>
      <c r="AE6" s="24">
        <f t="shared" si="1"/>
        <v>2.9012641842690633E-4</v>
      </c>
      <c r="AF6" s="24">
        <f t="shared" si="1"/>
        <v>2.9233231957330387E-4</v>
      </c>
      <c r="AG6" s="24">
        <f t="shared" si="1"/>
        <v>2.9457205019329559E-4</v>
      </c>
      <c r="AH6" s="24">
        <f t="shared" si="1"/>
        <v>2.9684639512520759E-4</v>
      </c>
      <c r="AI6" s="24">
        <f t="shared" si="1"/>
        <v>2.9915616369200545E-4</v>
      </c>
      <c r="AJ6" s="24">
        <f t="shared" si="1"/>
        <v>3.0150219066426599E-4</v>
      </c>
    </row>
    <row r="7" spans="1:36">
      <c r="A7" t="s">
        <v>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honeticPr fontId="40"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J7"/>
  <sheetViews>
    <sheetView topLeftCell="U1" workbookViewId="0">
      <selection activeCell="B2" sqref="B2:AJ6"/>
    </sheetView>
  </sheetViews>
  <sheetFormatPr defaultColWidth="8.875" defaultRowHeight="13.5"/>
  <cols>
    <col min="1" max="1" width="31.125" customWidth="1"/>
    <col min="2" max="36" width="10"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s="24" customFormat="1">
      <c r="A2" s="24" t="s">
        <v>9</v>
      </c>
      <c r="B2" s="26">
        <f>'Road V Efficiency by fuel type'!N$30</f>
        <v>2.1805392731535757E-4</v>
      </c>
      <c r="C2" s="26">
        <f>'Road V Efficiency by fuel type'!O$30</f>
        <v>2.1805392731535757E-4</v>
      </c>
      <c r="D2" s="26">
        <f>'Road V Efficiency by fuel type'!P$30</f>
        <v>2.1805392731535757E-4</v>
      </c>
      <c r="E2" s="26">
        <f>'Road V Efficiency by fuel type'!Q$30</f>
        <v>2.1805392731535757E-4</v>
      </c>
      <c r="F2" s="26">
        <f>'Road V Efficiency by fuel type'!R$30</f>
        <v>2.1805392731535757E-4</v>
      </c>
      <c r="G2" s="26">
        <f>'Road V Efficiency by fuel type'!S$30</f>
        <v>3.6504563724669236E-4</v>
      </c>
      <c r="H2" s="26">
        <f>'Road V Efficiency by fuel type'!T$30</f>
        <v>3.6668261319847118E-4</v>
      </c>
      <c r="I2" s="26">
        <f>'Road V Efficiency by fuel type'!U$30</f>
        <v>3.6833433668134719E-4</v>
      </c>
      <c r="J2" s="26">
        <f>'Road V Efficiency by fuel type'!V$30</f>
        <v>3.7000100788805014E-4</v>
      </c>
      <c r="K2" s="26">
        <f>'Road V Efficiency by fuel type'!W$30</f>
        <v>3.7168283065117764E-4</v>
      </c>
      <c r="L2" s="26">
        <f>'Road V Efficiency by fuel type'!X$30</f>
        <v>3.733800125262972E-4</v>
      </c>
      <c r="M2" s="26">
        <f>'Road V Efficiency by fuel type'!Y$30</f>
        <v>3.7509276487733518E-4</v>
      </c>
      <c r="N2" s="26">
        <f>'Road V Efficiency by fuel type'!Z$30</f>
        <v>3.7682130296432751E-4</v>
      </c>
      <c r="O2" s="26">
        <f>'Road V Efficiency by fuel type'!AA$30</f>
        <v>3.7856584603360686E-4</v>
      </c>
      <c r="P2" s="26">
        <f>'Road V Efficiency by fuel type'!AB$30</f>
        <v>3.8032661741050738E-4</v>
      </c>
      <c r="Q2" s="26">
        <f>'Road V Efficiency by fuel type'!AC$30</f>
        <v>3.8210384459466852E-4</v>
      </c>
      <c r="R2" s="26">
        <f>'Road V Efficiency by fuel type'!AD$30</f>
        <v>3.8389775935802385E-4</v>
      </c>
      <c r="S2" s="26">
        <f>'Road V Efficiency by fuel type'!AE$30</f>
        <v>3.857085978455617E-4</v>
      </c>
      <c r="T2" s="26">
        <f>'Road V Efficiency by fuel type'!AF$30</f>
        <v>3.8753660067895299E-4</v>
      </c>
      <c r="U2" s="26">
        <f>'Road V Efficiency by fuel type'!AG$30</f>
        <v>3.8938201306313854E-4</v>
      </c>
      <c r="V2" s="26">
        <f>'Road V Efficiency by fuel type'!AH$30</f>
        <v>3.9124508489597645E-4</v>
      </c>
      <c r="W2" s="26">
        <f>'Road V Efficiency by fuel type'!AI$30</f>
        <v>3.9312607088105324E-4</v>
      </c>
      <c r="X2" s="26">
        <f>'Road V Efficiency by fuel type'!AJ$30</f>
        <v>3.9502523064376371E-4</v>
      </c>
      <c r="Y2" s="26">
        <f>'Road V Efficiency by fuel type'!AK$30</f>
        <v>3.9694282885077226E-4</v>
      </c>
      <c r="Z2" s="26">
        <f>'Road V Efficiency by fuel type'!AL$30</f>
        <v>3.9887913533297105E-4</v>
      </c>
      <c r="AA2" s="26">
        <f>'Road V Efficiency by fuel type'!AM$30</f>
        <v>4.0083442521205429E-4</v>
      </c>
      <c r="AB2" s="26">
        <f>'Road V Efficiency by fuel type'!AN$30</f>
        <v>4.0280897903083291E-4</v>
      </c>
      <c r="AC2" s="26">
        <f>'Road V Efficiency by fuel type'!AO$30</f>
        <v>4.0480308288742118E-4</v>
      </c>
      <c r="AD2" s="26">
        <f>'Road V Efficiency by fuel type'!AP$30</f>
        <v>4.0681702857342831E-4</v>
      </c>
      <c r="AE2" s="26">
        <f>'Road V Efficiency by fuel type'!AQ$30</f>
        <v>4.0885111371629539E-4</v>
      </c>
      <c r="AF2" s="26">
        <f>'Road V Efficiency by fuel type'!AR$30</f>
        <v>4.10905641925925E-4</v>
      </c>
      <c r="AG2" s="26">
        <f>'Road V Efficiency by fuel type'!AS$30</f>
        <v>4.1298092294575294E-4</v>
      </c>
      <c r="AH2" s="26">
        <f>'Road V Efficiency by fuel type'!AT$30</f>
        <v>4.1507727280842176E-4</v>
      </c>
      <c r="AI2" s="26">
        <f>'Road V Efficiency by fuel type'!AU$30</f>
        <v>4.1719501399621974E-4</v>
      </c>
      <c r="AJ2" s="26">
        <f>'Road V Efficiency by fuel type'!AV$30</f>
        <v>4.1933447560645683E-4</v>
      </c>
    </row>
    <row r="3" spans="1:36" s="24" customFormat="1">
      <c r="A3" s="24" t="s">
        <v>10</v>
      </c>
      <c r="B3" s="24">
        <f>'Road V Efficiency by fuel type'!N31</f>
        <v>1.2872365318078896E-4</v>
      </c>
      <c r="C3" s="24">
        <f>'Road V Efficiency by fuel type'!O31</f>
        <v>1.2948533160197709E-4</v>
      </c>
      <c r="D3" s="24">
        <f>'Road V Efficiency by fuel type'!P31</f>
        <v>1.3025607762341744E-4</v>
      </c>
      <c r="E3" s="24">
        <f>'Road V Efficiency by fuel type'!Q31</f>
        <v>1.3103605413613249E-4</v>
      </c>
      <c r="F3" s="24">
        <f>'Road V Efficiency by fuel type'!R31</f>
        <v>1.3182542795622966E-4</v>
      </c>
      <c r="G3" s="24">
        <f>'Road V Efficiency by fuel type'!S31</f>
        <v>1.3262436994384319E-4</v>
      </c>
      <c r="H3" s="24">
        <f>'Road V Efficiency by fuel type'!T31</f>
        <v>1.3343305512642761E-4</v>
      </c>
      <c r="I3" s="24">
        <f>'Road V Efficiency by fuel type'!U31</f>
        <v>1.3425166282658973E-4</v>
      </c>
      <c r="J3" s="24">
        <f>'Road V Efficiency by fuel type'!V31</f>
        <v>1.3508037679465512E-4</v>
      </c>
      <c r="K3" s="24">
        <f>'Road V Efficiency by fuel type'!W31</f>
        <v>1.3591938534617473E-4</v>
      </c>
      <c r="L3" s="24">
        <f>'Road V Efficiency by fuel type'!X31</f>
        <v>1.3676888150458829E-4</v>
      </c>
      <c r="M3" s="24">
        <f>'Road V Efficiency by fuel type'!Y31</f>
        <v>1.3762906314927122E-4</v>
      </c>
      <c r="N3" s="24">
        <f>'Road V Efficiency by fuel type'!Z31</f>
        <v>1.3850013316920332E-4</v>
      </c>
      <c r="O3" s="24">
        <f>'Road V Efficiency by fuel type'!AA31</f>
        <v>1.3938229962251038E-4</v>
      </c>
      <c r="P3" s="24">
        <f>'Road V Efficiency by fuel type'!AB31</f>
        <v>1.4027577590214183E-4</v>
      </c>
      <c r="Q3" s="24">
        <f>'Road V Efficiency by fuel type'!AC31</f>
        <v>1.4118078090796213E-4</v>
      </c>
      <c r="R3" s="24">
        <f>'Road V Efficiency by fuel type'!AD31</f>
        <v>1.4209753922554629E-4</v>
      </c>
      <c r="S3" s="24">
        <f>'Road V Efficiency by fuel type'!AE31</f>
        <v>1.4302628131198777E-4</v>
      </c>
      <c r="T3" s="24">
        <f>'Road V Efficiency by fuel type'!AF31</f>
        <v>1.439672436890403E-4</v>
      </c>
      <c r="U3" s="24">
        <f>'Road V Efficiency by fuel type'!AG31</f>
        <v>1.4492066914393461E-4</v>
      </c>
      <c r="V3" s="24">
        <f>'Road V Efficiency by fuel type'!AH31</f>
        <v>1.4588680693822749E-4</v>
      </c>
      <c r="W3" s="24">
        <f>'Road V Efficiency by fuel type'!AI31</f>
        <v>1.4686591302506125E-4</v>
      </c>
      <c r="X3" s="24">
        <f>'Road V Efficiency by fuel type'!AJ31</f>
        <v>1.4785825027523059E-4</v>
      </c>
      <c r="Y3" s="24">
        <f>'Road V Efficiency by fuel type'!AK31</f>
        <v>1.4886408871247705E-4</v>
      </c>
      <c r="Z3" s="24">
        <f>'Road V Efficiency by fuel type'!AL31</f>
        <v>1.4988370575845294E-4</v>
      </c>
      <c r="AA3" s="24">
        <f>'Road V Efficiency by fuel type'!AM31</f>
        <v>1.5091738648782157E-4</v>
      </c>
      <c r="AB3" s="24">
        <f>'Road V Efficiency by fuel type'!AN31</f>
        <v>1.5196542389398697E-4</v>
      </c>
      <c r="AC3" s="24">
        <f>'Road V Efficiency by fuel type'!AO31</f>
        <v>1.5302811916597289E-4</v>
      </c>
      <c r="AD3" s="24">
        <f>'Road V Efficiency by fuel type'!AP31</f>
        <v>1.541057819770009E-4</v>
      </c>
      <c r="AE3" s="24">
        <f>'Road V Efficiency by fuel type'!AQ31</f>
        <v>1.5519873078534841E-4</v>
      </c>
      <c r="AF3" s="24">
        <f>'Road V Efficiency by fuel type'!AR31</f>
        <v>1.5630729314810091E-4</v>
      </c>
      <c r="AG3" s="24">
        <f>'Road V Efficiency by fuel type'!AS31</f>
        <v>1.5743180604844696E-4</v>
      </c>
      <c r="AH3" s="24">
        <f>'Road V Efficiency by fuel type'!AT31</f>
        <v>1.5857261623720382E-4</v>
      </c>
      <c r="AI3" s="24">
        <f>'Road V Efficiency by fuel type'!AU31</f>
        <v>1.5973008058930017E-4</v>
      </c>
      <c r="AJ3" s="24">
        <f>'Road V Efficiency by fuel type'!AV31</f>
        <v>1.6090456647598623E-4</v>
      </c>
    </row>
    <row r="4" spans="1:36" s="24" customFormat="1">
      <c r="A4" s="24" t="s">
        <v>11</v>
      </c>
      <c r="B4" s="24">
        <f>'Road V Efficiency by fuel type'!N$32</f>
        <v>1.1605023097044417E-4</v>
      </c>
      <c r="C4" s="24">
        <f>'Road V Efficiency by fuel type'!O$32</f>
        <v>1.1673691872766574E-4</v>
      </c>
      <c r="D4" s="24">
        <f>'Road V Efficiency by fuel type'!P$32</f>
        <v>1.1743178133913995E-4</v>
      </c>
      <c r="E4" s="24">
        <f>'Road V Efficiency by fuel type'!Q$32</f>
        <v>1.1813496565853597E-4</v>
      </c>
      <c r="F4" s="24">
        <f>'Road V Efficiency by fuel type'!R$32</f>
        <v>1.1884662207816571E-4</v>
      </c>
      <c r="G4" s="24">
        <f>'Road V Efficiency by fuel type'!S$32</f>
        <v>1.1956690463621521E-4</v>
      </c>
      <c r="H4" s="24">
        <f>'Road V Efficiency by fuel type'!T$32</f>
        <v>1.2029597112789945E-4</v>
      </c>
      <c r="I4" s="24">
        <f>'Road V Efficiency by fuel type'!U$32</f>
        <v>1.2103398322070866E-4</v>
      </c>
      <c r="J4" s="24">
        <f>'Road V Efficiency by fuel type'!V$32</f>
        <v>1.2178110657392291E-4</v>
      </c>
      <c r="K4" s="24">
        <f>'Road V Efficiency by fuel type'!W$32</f>
        <v>1.225375109625808E-4</v>
      </c>
      <c r="L4" s="24">
        <f>'Road V Efficiency by fuel type'!X$32</f>
        <v>1.2330337040609692E-4</v>
      </c>
      <c r="M4" s="24">
        <f>'Road V Efficiency by fuel type'!Y$32</f>
        <v>1.2407886330173277E-4</v>
      </c>
      <c r="N4" s="24">
        <f>'Road V Efficiency by fuel type'!Z$32</f>
        <v>1.2486417256313612E-4</v>
      </c>
      <c r="O4" s="24">
        <f>'Road V Efficiency by fuel type'!AA$32</f>
        <v>1.2565948576417519E-4</v>
      </c>
      <c r="P4" s="24">
        <f>'Road V Efficiency by fuel type'!AB$32</f>
        <v>1.2646499528830453E-4</v>
      </c>
      <c r="Q4" s="24">
        <f>'Road V Efficiency by fuel type'!AC$32</f>
        <v>1.2728089848371295E-4</v>
      </c>
      <c r="R4" s="24">
        <f>'Road V Efficiency by fuel type'!AD$32</f>
        <v>1.281073978245163E-4</v>
      </c>
      <c r="S4" s="24">
        <f>'Road V Efficiency by fuel type'!AE$32</f>
        <v>1.2894470107827131E-4</v>
      </c>
      <c r="T4" s="24">
        <f>'Road V Efficiency by fuel type'!AF$32</f>
        <v>1.2979302148010205E-4</v>
      </c>
      <c r="U4" s="24">
        <f>'Road V Efficiency by fuel type'!AG$32</f>
        <v>1.3065257791374511E-4</v>
      </c>
      <c r="V4" s="24">
        <f>'Road V Efficiency by fuel type'!AH$32</f>
        <v>1.3152359509983671E-4</v>
      </c>
      <c r="W4" s="24">
        <f>'Road V Efficiency by fuel type'!AI$32</f>
        <v>1.3240630379178197E-4</v>
      </c>
      <c r="X4" s="24">
        <f>'Road V Efficiency by fuel type'!AJ$32</f>
        <v>1.3330094097956425E-4</v>
      </c>
      <c r="Y4" s="24">
        <f>'Road V Efficiency by fuel type'!AK$32</f>
        <v>1.3420775010187421E-4</v>
      </c>
      <c r="Z4" s="24">
        <f>'Road V Efficiency by fuel type'!AL$32</f>
        <v>1.3512698126695556E-4</v>
      </c>
      <c r="AA4" s="24">
        <f>'Road V Efficiency by fuel type'!AM$32</f>
        <v>1.3605889148258973E-4</v>
      </c>
      <c r="AB4" s="24">
        <f>'Road V Efficiency by fuel type'!AN$32</f>
        <v>1.3700374489566329E-4</v>
      </c>
      <c r="AC4" s="24">
        <f>'Road V Efficiency by fuel type'!AO$32</f>
        <v>1.3796181304178678E-4</v>
      </c>
      <c r="AD4" s="24">
        <f>'Road V Efficiency by fuel type'!AP$32</f>
        <v>1.3893337510546133E-4</v>
      </c>
      <c r="AE4" s="24">
        <f>'Road V Efficiency by fuel type'!AQ$32</f>
        <v>1.3991871819131569E-4</v>
      </c>
      <c r="AF4" s="24">
        <f>'Road V Efficiency by fuel type'!AR$32</f>
        <v>1.4091813760696792E-4</v>
      </c>
      <c r="AG4" s="24">
        <f>'Road V Efficiency by fuel type'!AS$32</f>
        <v>1.419319371580972E-4</v>
      </c>
      <c r="AH4" s="24">
        <f>'Road V Efficiency by fuel type'!AT$32</f>
        <v>1.4296042945634427E-4</v>
      </c>
      <c r="AI4" s="24">
        <f>'Road V Efficiency by fuel type'!AU$32</f>
        <v>1.4400393624069713E-4</v>
      </c>
      <c r="AJ4" s="24">
        <f>'Road V Efficiency by fuel type'!AV$32</f>
        <v>1.4506278871305521E-4</v>
      </c>
    </row>
    <row r="5" spans="1:36" s="24" customFormat="1">
      <c r="A5" s="24" t="s">
        <v>12</v>
      </c>
      <c r="B5" s="24">
        <f>'Road V Efficiency by fuel type'!N33</f>
        <v>1.2168373732823272E-4</v>
      </c>
      <c r="C5" s="24">
        <f>'Road V Efficiency by fuel type'!O33</f>
        <v>1.2240375944260097E-4</v>
      </c>
      <c r="D5" s="24">
        <f>'Road V Efficiency by fuel type'!P33</f>
        <v>1.2313235324880694E-4</v>
      </c>
      <c r="E5" s="24">
        <f>'Road V Efficiency by fuel type'!Q33</f>
        <v>1.2386967272933874E-4</v>
      </c>
      <c r="F5" s="24">
        <f>'Road V Efficiency by fuel type'!R33</f>
        <v>1.2461587557710581E-4</v>
      </c>
      <c r="G5" s="24">
        <f>'Road V Efficiency by fuel type'!S33</f>
        <v>1.2537112330787616E-4</v>
      </c>
      <c r="H5" s="24">
        <f>'Road V Efficiency by fuel type'!T33</f>
        <v>1.261355813768266E-4</v>
      </c>
      <c r="I5" s="24">
        <f>'Road V Efficiency by fuel type'!U33</f>
        <v>1.2690941929938384E-4</v>
      </c>
      <c r="J5" s="24">
        <f>'Road V Efficiency by fuel type'!V33</f>
        <v>1.2769281077654052E-4</v>
      </c>
      <c r="K5" s="24">
        <f>'Road V Efficiency by fuel type'!W33</f>
        <v>1.2848593382484201E-4</v>
      </c>
      <c r="L5" s="24">
        <f>'Road V Efficiency by fuel type'!X33</f>
        <v>1.2928897091124729E-4</v>
      </c>
      <c r="M5" s="24">
        <f>'Road V Efficiency by fuel type'!Y33</f>
        <v>1.3010210909307899E-4</v>
      </c>
      <c r="N5" s="24">
        <f>'Road V Efficiency by fuel type'!Z33</f>
        <v>1.3092554016328839E-4</v>
      </c>
      <c r="O5" s="24">
        <f>'Road V Efficiency by fuel type'!AA33</f>
        <v>1.3175946080127112E-4</v>
      </c>
      <c r="P5" s="24">
        <f>'Road V Efficiency by fuel type'!AB33</f>
        <v>1.3260407272948436E-4</v>
      </c>
      <c r="Q5" s="24">
        <f>'Road V Efficiency by fuel type'!AC33</f>
        <v>1.3345958287612624E-4</v>
      </c>
      <c r="R5" s="24">
        <f>'Road V Efficiency by fuel type'!AD33</f>
        <v>1.3432620354415301E-4</v>
      </c>
      <c r="S5" s="24">
        <f>'Road V Efficiency by fuel type'!AE33</f>
        <v>1.3520415258692526E-4</v>
      </c>
      <c r="T5" s="24">
        <f>'Road V Efficiency by fuel type'!AF33</f>
        <v>1.3609365359078661E-4</v>
      </c>
      <c r="U5" s="24">
        <f>'Road V Efficiency by fuel type'!AG33</f>
        <v>1.3699493606489778E-4</v>
      </c>
      <c r="V5" s="24">
        <f>'Road V Efficiency by fuel type'!AH33</f>
        <v>1.3790823563866375E-4</v>
      </c>
      <c r="W5" s="24">
        <f>'Road V Efficiency by fuel type'!AI33</f>
        <v>1.3883379426711116E-4</v>
      </c>
      <c r="X5" s="24">
        <f>'Road V Efficiency by fuel type'!AJ33</f>
        <v>1.3977186044459165E-4</v>
      </c>
      <c r="Y5" s="24">
        <f>'Road V Efficiency by fuel type'!AK33</f>
        <v>1.4072268942720792E-4</v>
      </c>
      <c r="Z5" s="24">
        <f>'Road V Efficiency by fuel type'!AL33</f>
        <v>1.4168654346438059E-4</v>
      </c>
      <c r="AA5" s="24">
        <f>'Road V Efficiency by fuel type'!AM33</f>
        <v>1.4266369203999699E-4</v>
      </c>
      <c r="AB5" s="24">
        <f>'Road V Efficiency by fuel type'!AN33</f>
        <v>1.4365441212360808E-4</v>
      </c>
      <c r="AC5" s="24">
        <f>'Road V Efficiency by fuel type'!AO33</f>
        <v>1.4465898843216477E-4</v>
      </c>
      <c r="AD5" s="24">
        <f>'Road V Efficiency by fuel type'!AP33</f>
        <v>1.4567771370281382E-4</v>
      </c>
      <c r="AE5" s="24">
        <f>'Road V Efficiency by fuel type'!AQ33</f>
        <v>1.4671088897730186E-4</v>
      </c>
      <c r="AF5" s="24">
        <f>'Road V Efficiency by fuel type'!AR33</f>
        <v>1.4775882389856832E-4</v>
      </c>
      <c r="AG5" s="24">
        <f>'Road V Efficiency by fuel type'!AS33</f>
        <v>1.4882183702014077E-4</v>
      </c>
      <c r="AH5" s="24">
        <f>'Road V Efficiency by fuel type'!AT33</f>
        <v>1.4990025612898235E-4</v>
      </c>
      <c r="AI5" s="24">
        <f>'Road V Efficiency by fuel type'!AU33</f>
        <v>1.5099441858247857E-4</v>
      </c>
      <c r="AJ5" s="24">
        <f>'Road V Efficiency by fuel type'!AV33</f>
        <v>1.5210467166029094E-4</v>
      </c>
    </row>
    <row r="6" spans="1:36" s="24" customFormat="1">
      <c r="A6" s="24" t="s">
        <v>13</v>
      </c>
      <c r="B6" s="24">
        <f>B$4*0.45+B$2*0.55</f>
        <v>1.7215226396014656E-4</v>
      </c>
      <c r="C6" s="24">
        <f t="shared" ref="C6:AJ6" si="0">C$4*0.45+C$2*0.55</f>
        <v>1.7246127345089626E-4</v>
      </c>
      <c r="D6" s="24">
        <f t="shared" si="0"/>
        <v>1.7277396162605966E-4</v>
      </c>
      <c r="E6" s="24">
        <f t="shared" si="0"/>
        <v>1.7309039456978785E-4</v>
      </c>
      <c r="F6" s="24">
        <f t="shared" si="0"/>
        <v>1.7341063995862123E-4</v>
      </c>
      <c r="G6" s="24">
        <f t="shared" si="0"/>
        <v>2.5458020757197764E-4</v>
      </c>
      <c r="H6" s="24">
        <f t="shared" si="0"/>
        <v>2.558086242667139E-4</v>
      </c>
      <c r="I6" s="24">
        <f t="shared" si="0"/>
        <v>2.5704917762405985E-4</v>
      </c>
      <c r="J6" s="24">
        <f t="shared" si="0"/>
        <v>2.5830205229669293E-4</v>
      </c>
      <c r="K6" s="24">
        <f t="shared" si="0"/>
        <v>2.5956743679130911E-4</v>
      </c>
      <c r="L6" s="24">
        <f t="shared" si="0"/>
        <v>2.6084552357220707E-4</v>
      </c>
      <c r="M6" s="24">
        <f t="shared" si="0"/>
        <v>2.6213650916831412E-4</v>
      </c>
      <c r="N6" s="24">
        <f t="shared" si="0"/>
        <v>2.6344059428379143E-4</v>
      </c>
      <c r="O6" s="24">
        <f t="shared" si="0"/>
        <v>2.6475798391236262E-4</v>
      </c>
      <c r="P6" s="24">
        <f t="shared" si="0"/>
        <v>2.6608888745551613E-4</v>
      </c>
      <c r="Q6" s="24">
        <f t="shared" si="0"/>
        <v>2.6743351884473852E-4</v>
      </c>
      <c r="R6" s="24">
        <f t="shared" si="0"/>
        <v>2.6879209666794547E-4</v>
      </c>
      <c r="S6" s="24">
        <f t="shared" si="0"/>
        <v>2.7016484430028104E-4</v>
      </c>
      <c r="T6" s="24">
        <f t="shared" si="0"/>
        <v>2.7155199003947009E-4</v>
      </c>
      <c r="U6" s="24">
        <f t="shared" si="0"/>
        <v>2.7295376724591148E-4</v>
      </c>
      <c r="V6" s="24">
        <f t="shared" si="0"/>
        <v>2.7437041448771359E-4</v>
      </c>
      <c r="W6" s="24">
        <f t="shared" si="0"/>
        <v>2.7580217569088118E-4</v>
      </c>
      <c r="X6" s="24">
        <f t="shared" si="0"/>
        <v>2.7724930029487396E-4</v>
      </c>
      <c r="Y6" s="24">
        <f t="shared" si="0"/>
        <v>2.7871204341376816E-4</v>
      </c>
      <c r="Z6" s="24">
        <f t="shared" si="0"/>
        <v>2.8019066600326408E-4</v>
      </c>
      <c r="AA6" s="24">
        <f t="shared" si="0"/>
        <v>2.8168543503379528E-4</v>
      </c>
      <c r="AB6" s="24">
        <f t="shared" si="0"/>
        <v>2.8319662367000658E-4</v>
      </c>
      <c r="AC6" s="24">
        <f t="shared" si="0"/>
        <v>2.8472451145688572E-4</v>
      </c>
      <c r="AD6" s="24">
        <f t="shared" si="0"/>
        <v>2.8626938451284319E-4</v>
      </c>
      <c r="AE6" s="24">
        <f t="shared" si="0"/>
        <v>2.8783153573005456E-4</v>
      </c>
      <c r="AF6" s="24">
        <f t="shared" si="0"/>
        <v>2.8941126498239431E-4</v>
      </c>
      <c r="AG6" s="24">
        <f t="shared" si="0"/>
        <v>2.9100887934130787E-4</v>
      </c>
      <c r="AH6" s="24">
        <f t="shared" si="0"/>
        <v>2.9262469329998687E-4</v>
      </c>
      <c r="AI6" s="24">
        <f t="shared" si="0"/>
        <v>2.9425902900623459E-4</v>
      </c>
      <c r="AJ6" s="24">
        <f t="shared" si="0"/>
        <v>2.959122165044261E-4</v>
      </c>
    </row>
    <row r="7" spans="1:36">
      <c r="A7" t="s">
        <v>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honeticPr fontId="40"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J7"/>
  <sheetViews>
    <sheetView workbookViewId="0">
      <selection activeCell="B2" sqref="B2"/>
    </sheetView>
  </sheetViews>
  <sheetFormatPr defaultColWidth="8.875" defaultRowHeight="13.5"/>
  <cols>
    <col min="1" max="1" width="31.125" customWidth="1"/>
    <col min="2" max="36" width="10"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s="24" customFormat="1">
      <c r="A2" s="24" t="s">
        <v>9</v>
      </c>
      <c r="B2" s="26">
        <f>'Road V Efficiency by fuel type'!N87</f>
        <v>2.4367456756186189E-4</v>
      </c>
      <c r="C2" s="26">
        <f>'Road V Efficiency by fuel type'!O87</f>
        <v>2.4508309107378019E-4</v>
      </c>
      <c r="D2" s="26">
        <f>'Road V Efficiency by fuel type'!P87</f>
        <v>2.4650799276606963E-4</v>
      </c>
      <c r="E2" s="26">
        <f>'Road V Efficiency by fuel type'!Q87</f>
        <v>2.4794955997522794E-4</v>
      </c>
      <c r="F2" s="26">
        <f>'Road V Efficiency by fuel type'!R87</f>
        <v>2.4940808679861155E-4</v>
      </c>
      <c r="G2" s="26">
        <f>'Road V Efficiency by fuel type'!S87</f>
        <v>2.5088387429446135E-4</v>
      </c>
      <c r="H2" s="26">
        <f>'Road V Efficiency by fuel type'!T87</f>
        <v>2.5237723068907123E-4</v>
      </c>
      <c r="I2" s="26">
        <f>'Road V Efficiency by fuel type'!U87</f>
        <v>2.5388847159140104E-4</v>
      </c>
      <c r="J2" s="26">
        <f>'Road V Efficiency by fuel type'!V87</f>
        <v>2.5541792021544564E-4</v>
      </c>
      <c r="K2" s="26">
        <f>'Road V Efficiency by fuel type'!W87</f>
        <v>2.5696590761069076E-4</v>
      </c>
      <c r="L2" s="26">
        <f>'Road V Efficiency by fuel type'!X87</f>
        <v>2.5853277290099989E-4</v>
      </c>
      <c r="M2" s="26">
        <f>'Road V Efficiency by fuel type'!Y87</f>
        <v>2.6011886353229427E-4</v>
      </c>
      <c r="N2" s="26">
        <f>'Road V Efficiency by fuel type'!Z87</f>
        <v>2.6172453552940724E-4</v>
      </c>
      <c r="O2" s="26">
        <f>'Road V Efficiency by fuel type'!AA87</f>
        <v>2.6335015376250916E-4</v>
      </c>
      <c r="P2" s="26">
        <f>'Road V Efficiency by fuel type'!AB87</f>
        <v>2.6499609222352481E-4</v>
      </c>
      <c r="Q2" s="26">
        <f>'Road V Efficiency by fuel type'!AC87</f>
        <v>2.6666273431298095E-4</v>
      </c>
      <c r="R2" s="26">
        <f>'Road V Efficiency by fuel type'!AD87</f>
        <v>2.6835047313774669E-4</v>
      </c>
      <c r="S2" s="26">
        <f>'Road V Efficiency by fuel type'!AE87</f>
        <v>2.7005971182015275E-4</v>
      </c>
      <c r="T2" s="26">
        <f>'Road V Efficiency by fuel type'!AF87</f>
        <v>2.7179086381899978E-4</v>
      </c>
      <c r="U2" s="26">
        <f>'Road V Efficiency by fuel type'!AG87</f>
        <v>2.7354435326299337E-4</v>
      </c>
      <c r="V2" s="26">
        <f>'Road V Efficiency by fuel type'!AH87</f>
        <v>2.7532061529716864E-4</v>
      </c>
      <c r="W2" s="26">
        <f>'Road V Efficiency by fuel type'!AI87</f>
        <v>2.7712009644290174E-4</v>
      </c>
      <c r="X2" s="26">
        <f>'Road V Efficiency by fuel type'!AJ87</f>
        <v>2.7894325497213138E-4</v>
      </c>
      <c r="Y2" s="26">
        <f>'Road V Efficiency by fuel type'!AK87</f>
        <v>2.8079056129645013E-4</v>
      </c>
      <c r="Z2" s="26">
        <f>'Road V Efficiency by fuel type'!AL87</f>
        <v>2.8266249837175986E-4</v>
      </c>
      <c r="AA2" s="26">
        <f>'Road V Efficiency by fuel type'!AM87</f>
        <v>2.8455956211922127E-4</v>
      </c>
      <c r="AB2" s="26">
        <f>'Road V Efficiency by fuel type'!AN87</f>
        <v>2.8648226186327007E-4</v>
      </c>
      <c r="AC2" s="26">
        <f>'Road V Efficiency by fuel type'!AO87</f>
        <v>2.8843112078751E-4</v>
      </c>
      <c r="AD2" s="26">
        <f>'Road V Efficiency by fuel type'!AP87</f>
        <v>2.9040667640934227E-4</v>
      </c>
      <c r="AE2" s="26">
        <f>'Road V Efficiency by fuel type'!AQ87</f>
        <v>2.9240948107423425E-4</v>
      </c>
      <c r="AF2" s="26">
        <f>'Road V Efficiency by fuel type'!AR87</f>
        <v>2.9444010247058316E-4</v>
      </c>
      <c r="AG2" s="26">
        <f>'Road V Efficiency by fuel type'!AS87</f>
        <v>2.9649912416618166E-4</v>
      </c>
      <c r="AH2" s="26">
        <f>'Road V Efficiency by fuel type'!AT87</f>
        <v>2.9858714616735194E-4</v>
      </c>
      <c r="AI2" s="26">
        <f>'Road V Efficiency by fuel type'!AU87</f>
        <v>3.0070478550187215E-4</v>
      </c>
      <c r="AJ2" s="26">
        <f>'Road V Efficiency by fuel type'!AV87</f>
        <v>3.0285267682688549E-4</v>
      </c>
    </row>
    <row r="3" spans="1:36" s="24" customFormat="1">
      <c r="A3" s="24" t="s">
        <v>10</v>
      </c>
      <c r="B3" s="24">
        <f>B$5</f>
        <v>5.5079326809025451E-5</v>
      </c>
      <c r="C3" s="24">
        <f t="shared" ref="C3:AJ3" si="0">C$5</f>
        <v>5.5397704420638314E-5</v>
      </c>
      <c r="D3" s="24">
        <f t="shared" si="0"/>
        <v>5.5719784097502495E-5</v>
      </c>
      <c r="E3" s="24">
        <f t="shared" si="0"/>
        <v>5.6045630788131157E-5</v>
      </c>
      <c r="F3" s="24">
        <f t="shared" si="0"/>
        <v>5.6375310969237809E-5</v>
      </c>
      <c r="G3" s="24">
        <f t="shared" si="0"/>
        <v>5.6708892690949278E-5</v>
      </c>
      <c r="H3" s="24">
        <f t="shared" si="0"/>
        <v>5.7046445623633496E-5</v>
      </c>
      <c r="I3" s="24">
        <f t="shared" si="0"/>
        <v>5.7388041106409753E-5</v>
      </c>
      <c r="J3" s="24">
        <f t="shared" si="0"/>
        <v>5.7733752197412224E-5</v>
      </c>
      <c r="K3" s="24">
        <f t="shared" si="0"/>
        <v>5.8083653725881383E-5</v>
      </c>
      <c r="L3" s="24">
        <f t="shared" si="0"/>
        <v>5.8437822346161147E-5</v>
      </c>
      <c r="M3" s="24">
        <f t="shared" si="0"/>
        <v>5.8796336593683614E-5</v>
      </c>
      <c r="N3" s="24">
        <f t="shared" si="0"/>
        <v>5.9159276943027336E-5</v>
      </c>
      <c r="O3" s="24">
        <f t="shared" si="0"/>
        <v>5.9526725868139303E-5</v>
      </c>
      <c r="P3" s="24">
        <f t="shared" si="0"/>
        <v>5.9898767904815183E-5</v>
      </c>
      <c r="Q3" s="24">
        <f t="shared" si="0"/>
        <v>6.0275489715537288E-5</v>
      </c>
      <c r="R3" s="24">
        <f t="shared" si="0"/>
        <v>6.0656980156774859E-5</v>
      </c>
      <c r="S3" s="24">
        <f t="shared" si="0"/>
        <v>6.1043330348856239E-5</v>
      </c>
      <c r="T3" s="24">
        <f t="shared" si="0"/>
        <v>6.1434633748528382E-5</v>
      </c>
      <c r="U3" s="24">
        <f t="shared" si="0"/>
        <v>6.1830986224325346E-5</v>
      </c>
      <c r="V3" s="24">
        <f t="shared" si="0"/>
        <v>6.2232486134872913E-5</v>
      </c>
      <c r="W3" s="24">
        <f t="shared" si="0"/>
        <v>6.2639234410264238E-5</v>
      </c>
      <c r="X3" s="24">
        <f t="shared" si="0"/>
        <v>6.3051334636647551E-5</v>
      </c>
      <c r="Y3" s="24">
        <f t="shared" si="0"/>
        <v>6.3468893144175029E-5</v>
      </c>
      <c r="Z3" s="24">
        <f t="shared" si="0"/>
        <v>6.3892019098469528E-5</v>
      </c>
      <c r="AA3" s="24">
        <f t="shared" si="0"/>
        <v>6.4320824595774686E-5</v>
      </c>
      <c r="AB3" s="24">
        <f t="shared" si="0"/>
        <v>6.4755424761962365E-5</v>
      </c>
      <c r="AC3" s="24">
        <f t="shared" si="0"/>
        <v>6.5195937855581148E-5</v>
      </c>
      <c r="AD3" s="24">
        <f t="shared" si="0"/>
        <v>6.5642485375139921E-5</v>
      </c>
      <c r="AE3" s="24">
        <f t="shared" si="0"/>
        <v>6.6095192170830542E-5</v>
      </c>
      <c r="AF3" s="24">
        <f t="shared" si="0"/>
        <v>6.6554186560905762E-5</v>
      </c>
      <c r="AG3" s="24">
        <f t="shared" si="0"/>
        <v>6.7019600452940072E-5</v>
      </c>
      <c r="AH3" s="24">
        <f t="shared" si="0"/>
        <v>6.7491569470214292E-5</v>
      </c>
      <c r="AI3" s="24">
        <f t="shared" si="0"/>
        <v>6.7970233083478233E-5</v>
      </c>
      <c r="AJ3" s="24">
        <f t="shared" si="0"/>
        <v>6.8455734748360198E-5</v>
      </c>
    </row>
    <row r="4" spans="1:36" s="24" customFormat="1">
      <c r="A4" s="24" t="s">
        <v>11</v>
      </c>
      <c r="B4" s="24">
        <f>'Road V Efficiency by fuel type'!N89</f>
        <v>5.5891744415720578E-5</v>
      </c>
      <c r="C4" s="24">
        <f>'Road V Efficiency by fuel type'!O89</f>
        <v>5.621481808286347E-5</v>
      </c>
      <c r="D4" s="24">
        <f>'Road V Efficiency by fuel type'!P89</f>
        <v>5.6541648420554534E-5</v>
      </c>
      <c r="E4" s="24">
        <f>'Road V Efficiency by fuel type'!Q89</f>
        <v>5.6872301335294615E-5</v>
      </c>
      <c r="F4" s="24">
        <f>'Road V Efficiency by fuel type'!R89</f>
        <v>5.7206844284325782E-5</v>
      </c>
      <c r="G4" s="24">
        <f>'Road V Efficiency by fuel type'!S89</f>
        <v>5.7545346321511134E-5</v>
      </c>
      <c r="H4" s="24">
        <f>'Road V Efficiency by fuel type'!T89</f>
        <v>5.7887878144853461E-5</v>
      </c>
      <c r="I4" s="24">
        <f>'Road V Efficiency by fuel type'!U89</f>
        <v>5.823451214572083E-5</v>
      </c>
      <c r="J4" s="24">
        <f>'Road V Efficiency by fuel type'!V89</f>
        <v>5.8585322459851697E-5</v>
      </c>
      <c r="K4" s="24">
        <f>'Road V Efficiency by fuel type'!W89</f>
        <v>5.8940385020214436E-5</v>
      </c>
      <c r="L4" s="24">
        <f>'Road V Efficiency by fuel type'!X89</f>
        <v>5.9299777611801105E-5</v>
      </c>
      <c r="M4" s="24">
        <f>'Road V Efficiency by fuel type'!Y89</f>
        <v>5.9663579928437914E-5</v>
      </c>
      <c r="N4" s="24">
        <f>'Road V Efficiency by fuel type'!Z89</f>
        <v>6.0031873631699882E-5</v>
      </c>
      <c r="O4" s="24">
        <f>'Road V Efficiency by fuel type'!AA89</f>
        <v>6.0404742412021006E-5</v>
      </c>
      <c r="P4" s="24">
        <f>'Road V Efficiency by fuel type'!AB89</f>
        <v>6.078227205209613E-5</v>
      </c>
      <c r="Q4" s="24">
        <f>'Road V Efficiency by fuel type'!AC89</f>
        <v>6.1164550492675342E-5</v>
      </c>
      <c r="R4" s="24">
        <f>'Road V Efficiency by fuel type'!AD89</f>
        <v>6.1551667900856848E-5</v>
      </c>
      <c r="S4" s="24">
        <f>'Road V Efficiency by fuel type'!AE89</f>
        <v>6.1943716740989679E-5</v>
      </c>
      <c r="T4" s="24">
        <f>'Road V Efficiency by fuel type'!AF89</f>
        <v>6.2340791848303727E-5</v>
      </c>
      <c r="U4" s="24">
        <f>'Road V Efficiency by fuel type'!AG89</f>
        <v>6.2742990505389545E-5</v>
      </c>
      <c r="V4" s="24">
        <f>'Road V Efficiency by fuel type'!AH89</f>
        <v>6.3150412521658329E-5</v>
      </c>
      <c r="W4" s="24">
        <f>'Road V Efficiency by fuel type'!AI89</f>
        <v>6.3563160315917511E-5</v>
      </c>
      <c r="X4" s="24">
        <f>'Road V Efficiency by fuel type'!AJ89</f>
        <v>6.3981339002206457E-5</v>
      </c>
      <c r="Y4" s="24">
        <f>'Road V Efficiency by fuel type'!AK89</f>
        <v>6.4405056479042259E-5</v>
      </c>
      <c r="Z4" s="24">
        <f>'Road V Efficiency by fuel type'!AL89</f>
        <v>6.4834423522235873E-5</v>
      </c>
      <c r="AA4" s="24">
        <f>'Road V Efficiency by fuel type'!AM89</f>
        <v>6.5269553881445511E-5</v>
      </c>
      <c r="AB4" s="24">
        <f>'Road V Efficiency by fuel type'!AN89</f>
        <v>6.5710564380644479E-5</v>
      </c>
      <c r="AC4" s="24">
        <f>'Road V Efficiency by fuel type'!AO89</f>
        <v>6.6157575022689658E-5</v>
      </c>
      <c r="AD4" s="24">
        <f>'Road V Efficiency by fuel type'!AP89</f>
        <v>6.6610709098187531E-5</v>
      </c>
      <c r="AE4" s="24">
        <f>'Road V Efficiency by fuel type'!AQ89</f>
        <v>6.707009329886468E-5</v>
      </c>
      <c r="AF4" s="24">
        <f>'Road V Efficiency by fuel type'!AR89</f>
        <v>6.7535857835662364E-5</v>
      </c>
      <c r="AG4" s="24">
        <f>'Road V Efficiency by fuel type'!AS89</f>
        <v>6.8008136561785877E-5</v>
      </c>
      <c r="AH4" s="24">
        <f>'Road V Efficiency by fuel type'!AT89</f>
        <v>6.8487067100953385E-5</v>
      </c>
      <c r="AI4" s="24">
        <f>'Road V Efficiency by fuel type'!AU89</f>
        <v>6.8972790981101977E-5</v>
      </c>
      <c r="AJ4" s="24">
        <f>'Road V Efficiency by fuel type'!AV89</f>
        <v>6.9465453773824139E-5</v>
      </c>
    </row>
    <row r="5" spans="1:36" s="24" customFormat="1">
      <c r="A5" s="24" t="s">
        <v>12</v>
      </c>
      <c r="B5" s="24">
        <f>'Road V Efficiency by fuel type'!N90</f>
        <v>5.5079326809025451E-5</v>
      </c>
      <c r="C5" s="24">
        <f>'Road V Efficiency by fuel type'!O90</f>
        <v>5.5397704420638314E-5</v>
      </c>
      <c r="D5" s="24">
        <f>'Road V Efficiency by fuel type'!P90</f>
        <v>5.5719784097502495E-5</v>
      </c>
      <c r="E5" s="24">
        <f>'Road V Efficiency by fuel type'!Q90</f>
        <v>5.6045630788131157E-5</v>
      </c>
      <c r="F5" s="24">
        <f>'Road V Efficiency by fuel type'!R90</f>
        <v>5.6375310969237809E-5</v>
      </c>
      <c r="G5" s="24">
        <f>'Road V Efficiency by fuel type'!S90</f>
        <v>5.6708892690949278E-5</v>
      </c>
      <c r="H5" s="24">
        <f>'Road V Efficiency by fuel type'!T90</f>
        <v>5.7046445623633496E-5</v>
      </c>
      <c r="I5" s="24">
        <f>'Road V Efficiency by fuel type'!U90</f>
        <v>5.7388041106409753E-5</v>
      </c>
      <c r="J5" s="24">
        <f>'Road V Efficiency by fuel type'!V90</f>
        <v>5.7733752197412224E-5</v>
      </c>
      <c r="K5" s="24">
        <f>'Road V Efficiency by fuel type'!W90</f>
        <v>5.8083653725881383E-5</v>
      </c>
      <c r="L5" s="24">
        <f>'Road V Efficiency by fuel type'!X90</f>
        <v>5.8437822346161147E-5</v>
      </c>
      <c r="M5" s="24">
        <f>'Road V Efficiency by fuel type'!Y90</f>
        <v>5.8796336593683614E-5</v>
      </c>
      <c r="N5" s="24">
        <f>'Road V Efficiency by fuel type'!Z90</f>
        <v>5.9159276943027336E-5</v>
      </c>
      <c r="O5" s="24">
        <f>'Road V Efficiency by fuel type'!AA90</f>
        <v>5.9526725868139303E-5</v>
      </c>
      <c r="P5" s="24">
        <f>'Road V Efficiency by fuel type'!AB90</f>
        <v>5.9898767904815183E-5</v>
      </c>
      <c r="Q5" s="24">
        <f>'Road V Efficiency by fuel type'!AC90</f>
        <v>6.0275489715537288E-5</v>
      </c>
      <c r="R5" s="24">
        <f>'Road V Efficiency by fuel type'!AD90</f>
        <v>6.0656980156774859E-5</v>
      </c>
      <c r="S5" s="24">
        <f>'Road V Efficiency by fuel type'!AE90</f>
        <v>6.1043330348856239E-5</v>
      </c>
      <c r="T5" s="24">
        <f>'Road V Efficiency by fuel type'!AF90</f>
        <v>6.1434633748528382E-5</v>
      </c>
      <c r="U5" s="24">
        <f>'Road V Efficiency by fuel type'!AG90</f>
        <v>6.1830986224325346E-5</v>
      </c>
      <c r="V5" s="24">
        <f>'Road V Efficiency by fuel type'!AH90</f>
        <v>6.2232486134872913E-5</v>
      </c>
      <c r="W5" s="24">
        <f>'Road V Efficiency by fuel type'!AI90</f>
        <v>6.2639234410264238E-5</v>
      </c>
      <c r="X5" s="24">
        <f>'Road V Efficiency by fuel type'!AJ90</f>
        <v>6.3051334636647551E-5</v>
      </c>
      <c r="Y5" s="24">
        <f>'Road V Efficiency by fuel type'!AK90</f>
        <v>6.3468893144175029E-5</v>
      </c>
      <c r="Z5" s="24">
        <f>'Road V Efficiency by fuel type'!AL90</f>
        <v>6.3892019098469528E-5</v>
      </c>
      <c r="AA5" s="24">
        <f>'Road V Efficiency by fuel type'!AM90</f>
        <v>6.4320824595774686E-5</v>
      </c>
      <c r="AB5" s="24">
        <f>'Road V Efficiency by fuel type'!AN90</f>
        <v>6.4755424761962365E-5</v>
      </c>
      <c r="AC5" s="24">
        <f>'Road V Efficiency by fuel type'!AO90</f>
        <v>6.5195937855581148E-5</v>
      </c>
      <c r="AD5" s="24">
        <f>'Road V Efficiency by fuel type'!AP90</f>
        <v>6.5642485375139921E-5</v>
      </c>
      <c r="AE5" s="24">
        <f>'Road V Efficiency by fuel type'!AQ90</f>
        <v>6.6095192170830542E-5</v>
      </c>
      <c r="AF5" s="24">
        <f>'Road V Efficiency by fuel type'!AR90</f>
        <v>6.6554186560905762E-5</v>
      </c>
      <c r="AG5" s="24">
        <f>'Road V Efficiency by fuel type'!AS90</f>
        <v>6.7019600452940072E-5</v>
      </c>
      <c r="AH5" s="24">
        <f>'Road V Efficiency by fuel type'!AT90</f>
        <v>6.7491569470214292E-5</v>
      </c>
      <c r="AI5" s="24">
        <f>'Road V Efficiency by fuel type'!AU90</f>
        <v>6.7970233083478233E-5</v>
      </c>
      <c r="AJ5" s="24">
        <f>'Road V Efficiency by fuel type'!AV90</f>
        <v>6.8455734748360198E-5</v>
      </c>
    </row>
    <row r="6" spans="1:36" s="24" customFormat="1">
      <c r="A6" s="24" t="s">
        <v>13</v>
      </c>
      <c r="B6" s="24">
        <f>B$4*0.45+B$2*0.55</f>
        <v>1.591722971460983E-4</v>
      </c>
      <c r="C6" s="24">
        <f t="shared" ref="C6:AJ6" si="1">C$4*0.45+C$2*0.55</f>
        <v>1.6009236822786768E-4</v>
      </c>
      <c r="D6" s="24">
        <f t="shared" si="1"/>
        <v>1.6102313781058786E-4</v>
      </c>
      <c r="E6" s="24">
        <f t="shared" si="1"/>
        <v>1.6196479358725796E-4</v>
      </c>
      <c r="F6" s="24">
        <f t="shared" si="1"/>
        <v>1.6291752766718298E-4</v>
      </c>
      <c r="G6" s="24">
        <f t="shared" si="1"/>
        <v>1.6388153670663375E-4</v>
      </c>
      <c r="H6" s="24">
        <f t="shared" si="1"/>
        <v>1.6485702204417326E-4</v>
      </c>
      <c r="I6" s="24">
        <f t="shared" si="1"/>
        <v>1.6584418984084496E-4</v>
      </c>
      <c r="J6" s="24">
        <f t="shared" si="1"/>
        <v>1.6684325122542839E-4</v>
      </c>
      <c r="K6" s="24">
        <f t="shared" si="1"/>
        <v>1.6785442244497643E-4</v>
      </c>
      <c r="L6" s="24">
        <f t="shared" si="1"/>
        <v>1.6887792502086045E-4</v>
      </c>
      <c r="M6" s="24">
        <f t="shared" si="1"/>
        <v>1.6991398591055892E-4</v>
      </c>
      <c r="N6" s="24">
        <f t="shared" si="1"/>
        <v>1.7096283767543892E-4</v>
      </c>
      <c r="O6" s="24">
        <f t="shared" si="1"/>
        <v>1.7202471865478949E-4</v>
      </c>
      <c r="P6" s="24">
        <f t="shared" si="1"/>
        <v>1.730998731463819E-4</v>
      </c>
      <c r="Q6" s="24">
        <f t="shared" si="1"/>
        <v>1.7418855159384344E-4</v>
      </c>
      <c r="R6" s="24">
        <f t="shared" si="1"/>
        <v>1.7529101078114629E-4</v>
      </c>
      <c r="S6" s="24">
        <f t="shared" si="1"/>
        <v>1.7640751403452939E-4</v>
      </c>
      <c r="T6" s="24">
        <f t="shared" si="1"/>
        <v>1.7753833143218658E-4</v>
      </c>
      <c r="U6" s="24">
        <f t="shared" si="1"/>
        <v>1.7868374002207165E-4</v>
      </c>
      <c r="V6" s="24">
        <f t="shared" si="1"/>
        <v>1.7984402404818903E-4</v>
      </c>
      <c r="W6" s="24">
        <f t="shared" si="1"/>
        <v>1.8101947518575883E-4</v>
      </c>
      <c r="X6" s="24">
        <f t="shared" si="1"/>
        <v>1.8221039278566516E-4</v>
      </c>
      <c r="Y6" s="24">
        <f t="shared" si="1"/>
        <v>1.834170841286166E-4</v>
      </c>
      <c r="Z6" s="24">
        <f t="shared" si="1"/>
        <v>1.8463986468947408E-4</v>
      </c>
      <c r="AA6" s="24">
        <f t="shared" si="1"/>
        <v>1.8587905841222218E-4</v>
      </c>
      <c r="AB6" s="24">
        <f t="shared" si="1"/>
        <v>1.8713499799608856E-4</v>
      </c>
      <c r="AC6" s="24">
        <f t="shared" si="1"/>
        <v>1.8840802519334087E-4</v>
      </c>
      <c r="AD6" s="24">
        <f t="shared" si="1"/>
        <v>1.8969849111932267E-4</v>
      </c>
      <c r="AE6" s="24">
        <f t="shared" si="1"/>
        <v>1.9100675657531796E-4</v>
      </c>
      <c r="AF6" s="24">
        <f t="shared" si="1"/>
        <v>1.9233319238486882E-4</v>
      </c>
      <c r="AG6" s="24">
        <f t="shared" si="1"/>
        <v>1.9367817974420357E-4</v>
      </c>
      <c r="AH6" s="24">
        <f t="shared" si="1"/>
        <v>1.9504211058747259E-4</v>
      </c>
      <c r="AI6" s="24">
        <f t="shared" si="1"/>
        <v>1.9642538796752558E-4</v>
      </c>
      <c r="AJ6" s="24">
        <f t="shared" si="1"/>
        <v>1.9782842645300791E-4</v>
      </c>
    </row>
    <row r="7" spans="1:36">
      <c r="A7" t="s">
        <v>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honeticPr fontId="40"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122"/>
  <sheetViews>
    <sheetView workbookViewId="0">
      <pane xSplit="2" ySplit="1" topLeftCell="H98" activePane="bottomRight" state="frozen"/>
      <selection pane="topRight" activeCell="C1" sqref="C1"/>
      <selection pane="bottomLeft" activeCell="A2" sqref="A2"/>
      <selection pane="bottomRight" activeCell="C58" sqref="C58"/>
    </sheetView>
  </sheetViews>
  <sheetFormatPr defaultColWidth="10.125" defaultRowHeight="13.5"/>
  <cols>
    <col min="1" max="1" width="25.375" customWidth="1"/>
    <col min="2" max="2" width="24.5" customWidth="1"/>
    <col min="3" max="3" width="10.5" bestFit="1" customWidth="1"/>
  </cols>
  <sheetData>
    <row r="1" spans="1:51" s="14" customFormat="1">
      <c r="A1" s="11"/>
      <c r="B1" s="12"/>
      <c r="C1" s="13">
        <v>2005</v>
      </c>
      <c r="D1" s="13">
        <v>2006</v>
      </c>
      <c r="E1" s="13">
        <v>2007</v>
      </c>
      <c r="F1" s="13">
        <v>2008</v>
      </c>
      <c r="G1" s="13">
        <v>2009</v>
      </c>
      <c r="H1" s="13">
        <v>2010</v>
      </c>
      <c r="I1" s="13">
        <v>2011</v>
      </c>
      <c r="J1" s="13">
        <v>2012</v>
      </c>
      <c r="K1" s="13">
        <v>2013</v>
      </c>
      <c r="L1" s="13">
        <v>2014</v>
      </c>
      <c r="M1" s="13">
        <v>2015</v>
      </c>
      <c r="N1" s="13">
        <v>2016</v>
      </c>
      <c r="O1" s="13">
        <v>2017</v>
      </c>
      <c r="P1" s="13">
        <v>2018</v>
      </c>
      <c r="Q1" s="13">
        <v>2019</v>
      </c>
      <c r="R1" s="13">
        <v>2020</v>
      </c>
      <c r="S1" s="13">
        <v>2021</v>
      </c>
      <c r="T1" s="13">
        <v>2022</v>
      </c>
      <c r="U1" s="13">
        <v>2023</v>
      </c>
      <c r="V1" s="13">
        <v>2024</v>
      </c>
      <c r="W1" s="13">
        <v>2025</v>
      </c>
      <c r="X1" s="13">
        <v>2026</v>
      </c>
      <c r="Y1" s="13">
        <v>2027</v>
      </c>
      <c r="Z1" s="13">
        <v>2028</v>
      </c>
      <c r="AA1" s="13">
        <v>2029</v>
      </c>
      <c r="AB1" s="13">
        <v>2030</v>
      </c>
      <c r="AC1" s="13">
        <v>2031</v>
      </c>
      <c r="AD1" s="13">
        <v>2032</v>
      </c>
      <c r="AE1" s="13">
        <v>2033</v>
      </c>
      <c r="AF1" s="13">
        <v>2034</v>
      </c>
      <c r="AG1" s="13">
        <v>2035</v>
      </c>
      <c r="AH1" s="13">
        <v>2036</v>
      </c>
      <c r="AI1" s="13">
        <v>2037</v>
      </c>
      <c r="AJ1" s="13">
        <v>2038</v>
      </c>
      <c r="AK1" s="13">
        <v>2039</v>
      </c>
      <c r="AL1" s="13">
        <v>2040</v>
      </c>
      <c r="AM1" s="13">
        <v>2041</v>
      </c>
      <c r="AN1" s="13">
        <v>2042</v>
      </c>
      <c r="AO1" s="13">
        <v>2043</v>
      </c>
      <c r="AP1" s="13">
        <v>2044</v>
      </c>
      <c r="AQ1" s="13">
        <v>2045</v>
      </c>
      <c r="AR1" s="13">
        <v>2046</v>
      </c>
      <c r="AS1" s="13">
        <v>2047</v>
      </c>
      <c r="AT1" s="13">
        <v>2048</v>
      </c>
      <c r="AU1" s="13">
        <v>2049</v>
      </c>
      <c r="AV1" s="13">
        <v>2050</v>
      </c>
      <c r="AW1" s="13"/>
    </row>
    <row r="3" spans="1:51">
      <c r="A3" s="19" t="s">
        <v>15</v>
      </c>
      <c r="B3" t="s">
        <v>16</v>
      </c>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row>
    <row r="4" spans="1:51">
      <c r="A4" t="s">
        <v>17</v>
      </c>
      <c r="B4" t="s">
        <v>16</v>
      </c>
      <c r="C4" s="15">
        <v>21.553398058252426</v>
      </c>
      <c r="D4" s="15">
        <v>21.553398058252426</v>
      </c>
      <c r="E4" s="15">
        <v>21.553398058252426</v>
      </c>
      <c r="F4" s="15">
        <v>21.553398058252426</v>
      </c>
      <c r="G4" s="15">
        <v>21.553398058252426</v>
      </c>
      <c r="H4" s="15">
        <v>21.553398058252426</v>
      </c>
      <c r="I4" s="15">
        <v>21.553398058252426</v>
      </c>
      <c r="J4" s="15">
        <v>21.553398058252426</v>
      </c>
      <c r="K4" s="15">
        <v>21.553398058252426</v>
      </c>
      <c r="L4" s="15">
        <v>21.553398058252426</v>
      </c>
      <c r="M4" s="15">
        <v>21.553398058252426</v>
      </c>
      <c r="N4" s="15">
        <v>21.553398058252426</v>
      </c>
      <c r="O4" s="15">
        <v>21.426613363792118</v>
      </c>
      <c r="P4" s="15">
        <v>21.299828669331809</v>
      </c>
      <c r="Q4" s="15">
        <v>21.173043974871501</v>
      </c>
      <c r="R4" s="15">
        <v>21.046259280411192</v>
      </c>
      <c r="S4" s="15">
        <v>20.919474585950883</v>
      </c>
      <c r="T4" s="15">
        <v>20.792689891490575</v>
      </c>
      <c r="U4" s="15">
        <v>20.665905197030266</v>
      </c>
      <c r="V4" s="15">
        <v>20.539120502569958</v>
      </c>
      <c r="W4" s="15">
        <v>20.412335808109653</v>
      </c>
      <c r="X4" s="15">
        <v>20.285551113649344</v>
      </c>
      <c r="Y4" s="15">
        <v>20.158766419189035</v>
      </c>
      <c r="Z4" s="15">
        <v>20.031981724728727</v>
      </c>
      <c r="AA4" s="15">
        <v>19.905197030268418</v>
      </c>
      <c r="AB4" s="15">
        <v>19.77841233580811</v>
      </c>
      <c r="AC4" s="15">
        <v>19.651627641347801</v>
      </c>
      <c r="AD4" s="15">
        <v>19.524842946887492</v>
      </c>
      <c r="AE4" s="15">
        <v>19.398058252427184</v>
      </c>
      <c r="AF4" s="15">
        <v>19.271273557966875</v>
      </c>
      <c r="AG4" s="15">
        <v>19.144488863506567</v>
      </c>
      <c r="AH4" s="15">
        <v>19.017704169046258</v>
      </c>
      <c r="AI4" s="15">
        <v>18.890919474585949</v>
      </c>
      <c r="AJ4" s="15">
        <v>18.764134780125641</v>
      </c>
      <c r="AK4" s="15">
        <v>18.637350085665332</v>
      </c>
      <c r="AL4" s="15">
        <v>18.510565391205024</v>
      </c>
      <c r="AM4" s="15">
        <v>18.383780696744715</v>
      </c>
      <c r="AN4" s="15">
        <v>18.25699600228441</v>
      </c>
      <c r="AO4" s="15">
        <v>18.130211307824098</v>
      </c>
      <c r="AP4" s="15">
        <v>18.003426613363793</v>
      </c>
      <c r="AQ4" s="15">
        <v>17.876641918903484</v>
      </c>
      <c r="AR4" s="15">
        <v>17.749857224443176</v>
      </c>
      <c r="AS4" s="15">
        <v>17.623072529982867</v>
      </c>
      <c r="AT4" s="15">
        <v>17.496287835522558</v>
      </c>
      <c r="AU4" s="15">
        <v>17.36950314106225</v>
      </c>
      <c r="AV4" s="15">
        <v>17.242718446601941</v>
      </c>
      <c r="AW4" s="15"/>
      <c r="AX4" s="16">
        <v>17.242718446601941</v>
      </c>
      <c r="AY4" s="17">
        <v>0.2</v>
      </c>
    </row>
    <row r="5" spans="1:51">
      <c r="A5" t="s">
        <v>18</v>
      </c>
      <c r="B5" t="s">
        <v>16</v>
      </c>
      <c r="C5" s="15">
        <v>20.555555555555554</v>
      </c>
      <c r="D5" s="15">
        <v>20.555555555555554</v>
      </c>
      <c r="E5" s="15">
        <v>20.555555555555554</v>
      </c>
      <c r="F5" s="15">
        <v>20.555555555555554</v>
      </c>
      <c r="G5" s="15">
        <v>20.555555555555554</v>
      </c>
      <c r="H5" s="15">
        <v>20.555555555555554</v>
      </c>
      <c r="I5" s="15">
        <v>20.555555555555554</v>
      </c>
      <c r="J5" s="15">
        <v>20.555555555555554</v>
      </c>
      <c r="K5" s="15">
        <v>20.555555555555554</v>
      </c>
      <c r="L5" s="15">
        <v>20.555555555555554</v>
      </c>
      <c r="M5" s="15">
        <v>20.555555555555554</v>
      </c>
      <c r="N5" s="15">
        <v>20.555555555555554</v>
      </c>
      <c r="O5" s="15">
        <v>20.434640522875817</v>
      </c>
      <c r="P5" s="15">
        <v>20.313725490196077</v>
      </c>
      <c r="Q5" s="15">
        <v>20.192810457516337</v>
      </c>
      <c r="R5" s="15">
        <v>20.071895424836601</v>
      </c>
      <c r="S5" s="15">
        <v>19.950980392156861</v>
      </c>
      <c r="T5" s="15">
        <v>19.830065359477125</v>
      </c>
      <c r="U5" s="15">
        <v>19.709150326797385</v>
      </c>
      <c r="V5" s="15">
        <v>19.588235294117645</v>
      </c>
      <c r="W5" s="15">
        <v>19.467320261437909</v>
      </c>
      <c r="X5" s="15">
        <v>19.346405228758169</v>
      </c>
      <c r="Y5" s="15">
        <v>19.225490196078432</v>
      </c>
      <c r="Z5" s="15">
        <v>19.104575163398692</v>
      </c>
      <c r="AA5" s="15">
        <v>18.983660130718953</v>
      </c>
      <c r="AB5" s="15">
        <v>18.862745098039216</v>
      </c>
      <c r="AC5" s="15">
        <v>18.741830065359476</v>
      </c>
      <c r="AD5" s="15">
        <v>18.620915032679736</v>
      </c>
      <c r="AE5" s="15">
        <v>18.5</v>
      </c>
      <c r="AF5" s="15">
        <v>18.37908496732026</v>
      </c>
      <c r="AG5" s="15">
        <v>18.25816993464052</v>
      </c>
      <c r="AH5" s="15">
        <v>18.137254901960784</v>
      </c>
      <c r="AI5" s="15">
        <v>18.016339869281044</v>
      </c>
      <c r="AJ5" s="15">
        <v>17.895424836601308</v>
      </c>
      <c r="AK5" s="15">
        <v>17.774509803921568</v>
      </c>
      <c r="AL5" s="15">
        <v>17.653594771241828</v>
      </c>
      <c r="AM5" s="15">
        <v>17.532679738562091</v>
      </c>
      <c r="AN5" s="15">
        <v>17.411764705882351</v>
      </c>
      <c r="AO5" s="15">
        <v>17.290849673202615</v>
      </c>
      <c r="AP5" s="15">
        <v>17.169934640522875</v>
      </c>
      <c r="AQ5" s="15">
        <v>17.049019607843135</v>
      </c>
      <c r="AR5" s="15">
        <v>16.928104575163399</v>
      </c>
      <c r="AS5" s="15">
        <v>16.807189542483659</v>
      </c>
      <c r="AT5" s="15">
        <v>16.686274509803919</v>
      </c>
      <c r="AU5" s="15">
        <v>16.565359477124183</v>
      </c>
      <c r="AV5" s="15">
        <v>16.444444444444443</v>
      </c>
      <c r="AW5" s="15"/>
      <c r="AX5" s="16">
        <v>16.444444444444443</v>
      </c>
      <c r="AY5" s="17">
        <v>0.2</v>
      </c>
    </row>
    <row r="6" spans="1:51">
      <c r="A6" t="s">
        <v>19</v>
      </c>
      <c r="B6" t="s">
        <v>69</v>
      </c>
      <c r="C6" s="15">
        <v>64.285714285714292</v>
      </c>
      <c r="D6" s="15">
        <v>64.285714285714292</v>
      </c>
      <c r="E6" s="15">
        <v>64.285714285714292</v>
      </c>
      <c r="F6" s="15">
        <v>64.285714285714292</v>
      </c>
      <c r="G6" s="15">
        <v>64.285714285714292</v>
      </c>
      <c r="H6" s="15">
        <v>64.285714285714292</v>
      </c>
      <c r="I6" s="15">
        <v>64.285714285714292</v>
      </c>
      <c r="J6" s="15">
        <v>64.285714285714292</v>
      </c>
      <c r="K6" s="15">
        <v>64.285714285714292</v>
      </c>
      <c r="L6" s="15">
        <v>64.285714285714292</v>
      </c>
      <c r="M6" s="15">
        <v>64.285714285714292</v>
      </c>
      <c r="N6" s="15">
        <v>64.285714285714292</v>
      </c>
      <c r="O6" s="15">
        <v>63.907563025210088</v>
      </c>
      <c r="P6" s="15">
        <v>63.529411764705884</v>
      </c>
      <c r="Q6" s="15">
        <v>63.15126050420168</v>
      </c>
      <c r="R6" s="15">
        <v>62.773109243697483</v>
      </c>
      <c r="S6" s="15">
        <v>62.394957983193279</v>
      </c>
      <c r="T6" s="15">
        <v>62.016806722689076</v>
      </c>
      <c r="U6" s="15">
        <v>61.638655462184879</v>
      </c>
      <c r="V6" s="15">
        <v>61.260504201680675</v>
      </c>
      <c r="W6" s="15">
        <v>60.882352941176471</v>
      </c>
      <c r="X6" s="15">
        <v>60.504201680672267</v>
      </c>
      <c r="Y6" s="15">
        <v>60.12605042016807</v>
      </c>
      <c r="Z6" s="15">
        <v>59.747899159663866</v>
      </c>
      <c r="AA6" s="15">
        <v>59.369747899159663</v>
      </c>
      <c r="AB6" s="15">
        <v>58.991596638655466</v>
      </c>
      <c r="AC6" s="15">
        <v>58.613445378151262</v>
      </c>
      <c r="AD6" s="15">
        <v>58.235294117647058</v>
      </c>
      <c r="AE6" s="15">
        <v>57.857142857142861</v>
      </c>
      <c r="AF6" s="15">
        <v>57.478991596638657</v>
      </c>
      <c r="AG6" s="15">
        <v>57.100840336134453</v>
      </c>
      <c r="AH6" s="15">
        <v>56.722689075630257</v>
      </c>
      <c r="AI6" s="15">
        <v>56.344537815126053</v>
      </c>
      <c r="AJ6" s="15">
        <v>55.966386554621849</v>
      </c>
      <c r="AK6" s="15">
        <v>55.588235294117652</v>
      </c>
      <c r="AL6" s="15">
        <v>55.210084033613448</v>
      </c>
      <c r="AM6" s="15">
        <v>54.831932773109244</v>
      </c>
      <c r="AN6" s="15">
        <v>54.453781512605048</v>
      </c>
      <c r="AO6" s="15">
        <v>54.075630252100844</v>
      </c>
      <c r="AP6" s="15">
        <v>53.69747899159664</v>
      </c>
      <c r="AQ6" s="15">
        <v>53.319327731092443</v>
      </c>
      <c r="AR6" s="15">
        <v>52.941176470588239</v>
      </c>
      <c r="AS6" s="15">
        <v>52.563025210084035</v>
      </c>
      <c r="AT6" s="15">
        <v>52.184873949579838</v>
      </c>
      <c r="AU6" s="15">
        <v>51.806722689075634</v>
      </c>
      <c r="AV6" s="15">
        <v>51.428571428571431</v>
      </c>
      <c r="AW6" s="15"/>
    </row>
    <row r="7" spans="1:51">
      <c r="A7" t="s">
        <v>20</v>
      </c>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row>
    <row r="8" spans="1:51">
      <c r="A8" t="s">
        <v>21</v>
      </c>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row>
    <row r="9" spans="1:51">
      <c r="A9" t="s">
        <v>22</v>
      </c>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row>
    <row r="10" spans="1:51">
      <c r="A10" t="s">
        <v>23</v>
      </c>
      <c r="B10" t="s">
        <v>24</v>
      </c>
      <c r="C10" s="15">
        <v>100</v>
      </c>
      <c r="D10" s="15">
        <v>100</v>
      </c>
      <c r="E10" s="15">
        <v>100</v>
      </c>
      <c r="F10" s="15">
        <v>100</v>
      </c>
      <c r="G10" s="15">
        <v>100</v>
      </c>
      <c r="H10" s="15">
        <v>100</v>
      </c>
      <c r="I10" s="15">
        <v>100</v>
      </c>
      <c r="J10" s="15">
        <v>100</v>
      </c>
      <c r="K10" s="15">
        <v>100</v>
      </c>
      <c r="L10" s="15">
        <v>100</v>
      </c>
      <c r="M10" s="15">
        <v>100</v>
      </c>
      <c r="N10" s="15">
        <v>100</v>
      </c>
      <c r="O10" s="15">
        <v>100</v>
      </c>
      <c r="P10" s="15">
        <v>100</v>
      </c>
      <c r="Q10" s="15">
        <v>100</v>
      </c>
      <c r="R10" s="15">
        <v>100</v>
      </c>
      <c r="S10" s="15">
        <v>99.333333333333343</v>
      </c>
      <c r="T10" s="15">
        <v>98.666666666666671</v>
      </c>
      <c r="U10" s="15">
        <v>98</v>
      </c>
      <c r="V10" s="15">
        <v>97.333333333333343</v>
      </c>
      <c r="W10" s="15">
        <v>96.666666666666671</v>
      </c>
      <c r="X10" s="15">
        <v>96</v>
      </c>
      <c r="Y10" s="15">
        <v>95.333333333333343</v>
      </c>
      <c r="Z10" s="15">
        <v>94.666666666666671</v>
      </c>
      <c r="AA10" s="15">
        <v>94</v>
      </c>
      <c r="AB10" s="15">
        <v>93.333333333333343</v>
      </c>
      <c r="AC10" s="15">
        <v>92.666666666666671</v>
      </c>
      <c r="AD10" s="15">
        <v>92</v>
      </c>
      <c r="AE10" s="15">
        <v>91.333333333333343</v>
      </c>
      <c r="AF10" s="15">
        <v>90.666666666666671</v>
      </c>
      <c r="AG10" s="15">
        <v>90</v>
      </c>
      <c r="AH10" s="15">
        <v>89.333333333333343</v>
      </c>
      <c r="AI10" s="15">
        <v>88.666666666666671</v>
      </c>
      <c r="AJ10" s="15">
        <v>88</v>
      </c>
      <c r="AK10" s="15">
        <v>87.333333333333343</v>
      </c>
      <c r="AL10" s="15">
        <v>86.666666666666671</v>
      </c>
      <c r="AM10" s="15">
        <v>86</v>
      </c>
      <c r="AN10" s="15">
        <v>85.333333333333343</v>
      </c>
      <c r="AO10" s="15">
        <v>84.666666666666671</v>
      </c>
      <c r="AP10" s="15">
        <v>84</v>
      </c>
      <c r="AQ10" s="15">
        <v>83.333333333333343</v>
      </c>
      <c r="AR10" s="15">
        <v>82.666666666666671</v>
      </c>
      <c r="AS10" s="15">
        <v>82</v>
      </c>
      <c r="AT10" s="15">
        <v>81.333333333333343</v>
      </c>
      <c r="AU10" s="15">
        <v>80.666666666666671</v>
      </c>
      <c r="AV10" s="15">
        <v>80</v>
      </c>
      <c r="AW10" s="15"/>
    </row>
    <row r="11" spans="1:51">
      <c r="A11" t="s">
        <v>25</v>
      </c>
      <c r="B11" t="s">
        <v>24</v>
      </c>
      <c r="C11" s="15">
        <v>100</v>
      </c>
      <c r="D11" s="15">
        <v>100</v>
      </c>
      <c r="E11" s="15">
        <v>100</v>
      </c>
      <c r="F11" s="15">
        <v>100</v>
      </c>
      <c r="G11" s="15">
        <v>100</v>
      </c>
      <c r="H11" s="15">
        <v>100</v>
      </c>
      <c r="I11" s="15">
        <v>100</v>
      </c>
      <c r="J11" s="15">
        <v>100</v>
      </c>
      <c r="K11" s="15">
        <v>100</v>
      </c>
      <c r="L11" s="15">
        <v>100</v>
      </c>
      <c r="M11" s="15">
        <v>100</v>
      </c>
      <c r="N11" s="15">
        <v>100</v>
      </c>
      <c r="O11" s="15">
        <v>100</v>
      </c>
      <c r="P11" s="15">
        <v>100</v>
      </c>
      <c r="Q11" s="15">
        <v>100</v>
      </c>
      <c r="R11" s="15">
        <v>100</v>
      </c>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row>
    <row r="12" spans="1:51">
      <c r="A12" s="19" t="s">
        <v>26</v>
      </c>
      <c r="B12" t="s">
        <v>27</v>
      </c>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row>
    <row r="13" spans="1:51">
      <c r="A13" t="s">
        <v>17</v>
      </c>
      <c r="B13" t="s">
        <v>27</v>
      </c>
      <c r="C13" s="15">
        <v>16.941747572815533</v>
      </c>
      <c r="D13" s="15">
        <v>16.941747572815533</v>
      </c>
      <c r="E13" s="15">
        <v>16.941747572815533</v>
      </c>
      <c r="F13" s="15">
        <v>16.941747572815533</v>
      </c>
      <c r="G13" s="15">
        <v>16.941747572815533</v>
      </c>
      <c r="H13" s="15">
        <v>16.941747572815533</v>
      </c>
      <c r="I13" s="15">
        <v>16.941747572815533</v>
      </c>
      <c r="J13" s="15">
        <v>16.941747572815533</v>
      </c>
      <c r="K13" s="15">
        <v>16.941747572815533</v>
      </c>
      <c r="L13" s="15">
        <v>16.941747572815533</v>
      </c>
      <c r="M13" s="15">
        <v>16.941747572815533</v>
      </c>
      <c r="N13" s="15">
        <v>16.941747572815533</v>
      </c>
      <c r="O13" s="15">
        <v>16.842090234151915</v>
      </c>
      <c r="P13" s="15">
        <v>16.742432895488292</v>
      </c>
      <c r="Q13" s="15">
        <v>16.642775556824674</v>
      </c>
      <c r="R13" s="15">
        <v>16.543118218161052</v>
      </c>
      <c r="S13" s="15">
        <v>16.44346087949743</v>
      </c>
      <c r="T13" s="15">
        <v>16.343803540833811</v>
      </c>
      <c r="U13" s="15">
        <v>16.244146202170189</v>
      </c>
      <c r="V13" s="15">
        <v>16.144488863506567</v>
      </c>
      <c r="W13" s="15">
        <v>16.044831524842948</v>
      </c>
      <c r="X13" s="15">
        <v>15.945174186179326</v>
      </c>
      <c r="Y13" s="15">
        <v>15.845516847515706</v>
      </c>
      <c r="Z13" s="15">
        <v>15.745859508852085</v>
      </c>
      <c r="AA13" s="15">
        <v>15.646202170188465</v>
      </c>
      <c r="AB13" s="15">
        <v>15.546544831524843</v>
      </c>
      <c r="AC13" s="15">
        <v>15.446887492861222</v>
      </c>
      <c r="AD13" s="15">
        <v>15.347230154197602</v>
      </c>
      <c r="AE13" s="15">
        <v>15.247572815533982</v>
      </c>
      <c r="AF13" s="15">
        <v>15.147915476870359</v>
      </c>
      <c r="AG13" s="15">
        <v>15.048258138206739</v>
      </c>
      <c r="AH13" s="15">
        <v>14.948600799543119</v>
      </c>
      <c r="AI13" s="15">
        <v>14.848943460879498</v>
      </c>
      <c r="AJ13" s="15">
        <v>14.749286122215878</v>
      </c>
      <c r="AK13" s="15">
        <v>14.649628783552256</v>
      </c>
      <c r="AL13" s="15">
        <v>14.549971444888635</v>
      </c>
      <c r="AM13" s="15">
        <v>14.450314106225015</v>
      </c>
      <c r="AN13" s="15">
        <v>14.350656767561393</v>
      </c>
      <c r="AO13" s="15">
        <v>14.250999428897773</v>
      </c>
      <c r="AP13" s="15">
        <v>14.151342090234152</v>
      </c>
      <c r="AQ13" s="15">
        <v>14.051684751570532</v>
      </c>
      <c r="AR13" s="15">
        <v>13.952027412906912</v>
      </c>
      <c r="AS13" s="15">
        <v>13.852370074243289</v>
      </c>
      <c r="AT13" s="15">
        <v>13.752712735579669</v>
      </c>
      <c r="AU13" s="15">
        <v>13.653055396916049</v>
      </c>
      <c r="AV13" s="15">
        <v>13.553398058252426</v>
      </c>
      <c r="AW13" s="15"/>
      <c r="AX13" s="16">
        <v>13.553398058252426</v>
      </c>
      <c r="AY13" s="17">
        <v>0.2</v>
      </c>
    </row>
    <row r="14" spans="1:51">
      <c r="A14" t="s">
        <v>18</v>
      </c>
      <c r="B14" t="s">
        <v>27</v>
      </c>
      <c r="C14" s="15">
        <v>16.157407407407405</v>
      </c>
      <c r="D14" s="15">
        <v>16.157407407407405</v>
      </c>
      <c r="E14" s="15">
        <v>16.157407407407405</v>
      </c>
      <c r="F14" s="15">
        <v>16.157407407407405</v>
      </c>
      <c r="G14" s="15">
        <v>16.157407407407405</v>
      </c>
      <c r="H14" s="15">
        <v>16.157407407407405</v>
      </c>
      <c r="I14" s="15">
        <v>16.157407407407405</v>
      </c>
      <c r="J14" s="15">
        <v>16.157407407407405</v>
      </c>
      <c r="K14" s="15">
        <v>16.157407407407405</v>
      </c>
      <c r="L14" s="15">
        <v>16.157407407407405</v>
      </c>
      <c r="M14" s="15">
        <v>16.157407407407405</v>
      </c>
      <c r="N14" s="15">
        <v>16.157407407407405</v>
      </c>
      <c r="O14" s="15">
        <v>16.062363834422655</v>
      </c>
      <c r="P14" s="15">
        <v>15.967320261437907</v>
      </c>
      <c r="Q14" s="15">
        <v>15.872276688453157</v>
      </c>
      <c r="R14" s="15">
        <v>15.777233115468407</v>
      </c>
      <c r="S14" s="15">
        <v>15.682189542483657</v>
      </c>
      <c r="T14" s="15">
        <v>15.587145969498909</v>
      </c>
      <c r="U14" s="15">
        <v>15.492102396514159</v>
      </c>
      <c r="V14" s="15">
        <v>15.397058823529409</v>
      </c>
      <c r="W14" s="15">
        <v>15.30201525054466</v>
      </c>
      <c r="X14" s="15">
        <v>15.206971677559912</v>
      </c>
      <c r="Y14" s="15">
        <v>15.111928104575162</v>
      </c>
      <c r="Z14" s="15">
        <v>15.016884531590412</v>
      </c>
      <c r="AA14" s="15">
        <v>14.921840958605662</v>
      </c>
      <c r="AB14" s="15">
        <v>14.826797385620914</v>
      </c>
      <c r="AC14" s="15">
        <v>14.731753812636164</v>
      </c>
      <c r="AD14" s="15">
        <v>14.636710239651414</v>
      </c>
      <c r="AE14" s="15">
        <v>14.541666666666664</v>
      </c>
      <c r="AF14" s="15">
        <v>14.446623093681914</v>
      </c>
      <c r="AG14" s="15">
        <v>14.351579520697166</v>
      </c>
      <c r="AH14" s="15">
        <v>14.256535947712417</v>
      </c>
      <c r="AI14" s="15">
        <v>14.161492374727667</v>
      </c>
      <c r="AJ14" s="15">
        <v>14.066448801742919</v>
      </c>
      <c r="AK14" s="15">
        <v>13.971405228758169</v>
      </c>
      <c r="AL14" s="15">
        <v>13.876361655773419</v>
      </c>
      <c r="AM14" s="15">
        <v>13.781318082788669</v>
      </c>
      <c r="AN14" s="15">
        <v>13.686274509803919</v>
      </c>
      <c r="AO14" s="15">
        <v>13.591230936819169</v>
      </c>
      <c r="AP14" s="15">
        <v>13.496187363834421</v>
      </c>
      <c r="AQ14" s="15">
        <v>13.401143790849671</v>
      </c>
      <c r="AR14" s="15">
        <v>13.306100217864921</v>
      </c>
      <c r="AS14" s="15">
        <v>13.211056644880173</v>
      </c>
      <c r="AT14" s="15">
        <v>13.116013071895424</v>
      </c>
      <c r="AU14" s="15">
        <v>13.020969498910674</v>
      </c>
      <c r="AV14" s="15">
        <v>12.925925925925924</v>
      </c>
      <c r="AW14" s="15"/>
      <c r="AX14" s="16">
        <v>12.925925925925924</v>
      </c>
      <c r="AY14" s="17">
        <v>0.2</v>
      </c>
    </row>
    <row r="15" spans="1:51">
      <c r="A15" t="s">
        <v>19</v>
      </c>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row>
    <row r="16" spans="1:51">
      <c r="A16" t="s">
        <v>20</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row>
    <row r="17" spans="1:49">
      <c r="A17" t="s">
        <v>21</v>
      </c>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row>
    <row r="18" spans="1:49">
      <c r="A18" t="s">
        <v>22</v>
      </c>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row>
    <row r="19" spans="1:49">
      <c r="A19" t="s">
        <v>28</v>
      </c>
      <c r="B19" t="s">
        <v>24</v>
      </c>
      <c r="C19" s="15">
        <v>50</v>
      </c>
      <c r="D19" s="15">
        <v>50</v>
      </c>
      <c r="E19" s="15">
        <v>50</v>
      </c>
      <c r="F19" s="15">
        <v>50</v>
      </c>
      <c r="G19" s="15">
        <v>50</v>
      </c>
      <c r="H19" s="15">
        <v>50</v>
      </c>
      <c r="I19" s="15">
        <v>50</v>
      </c>
      <c r="J19" s="15">
        <v>50</v>
      </c>
      <c r="K19" s="15">
        <v>50</v>
      </c>
      <c r="L19" s="15">
        <v>50</v>
      </c>
      <c r="M19" s="15">
        <v>50</v>
      </c>
      <c r="N19" s="15">
        <v>50</v>
      </c>
      <c r="O19" s="15">
        <v>50</v>
      </c>
      <c r="P19" s="15">
        <v>50</v>
      </c>
      <c r="Q19" s="15">
        <v>50</v>
      </c>
      <c r="R19" s="15">
        <v>50</v>
      </c>
      <c r="S19" s="15">
        <v>50</v>
      </c>
      <c r="T19" s="15">
        <v>50</v>
      </c>
      <c r="U19" s="15">
        <v>50</v>
      </c>
      <c r="V19" s="15">
        <v>50</v>
      </c>
      <c r="W19" s="15">
        <v>50</v>
      </c>
      <c r="X19" s="15">
        <v>50</v>
      </c>
      <c r="Y19" s="15">
        <v>50</v>
      </c>
      <c r="Z19" s="15">
        <v>50</v>
      </c>
      <c r="AA19" s="15">
        <v>50</v>
      </c>
      <c r="AB19" s="15">
        <v>50</v>
      </c>
      <c r="AC19" s="15">
        <v>50</v>
      </c>
      <c r="AD19" s="15">
        <v>50</v>
      </c>
      <c r="AE19" s="15">
        <v>50</v>
      </c>
      <c r="AF19" s="15">
        <v>50</v>
      </c>
      <c r="AG19" s="15">
        <v>50</v>
      </c>
      <c r="AH19" s="15">
        <v>50</v>
      </c>
      <c r="AI19" s="15">
        <v>50</v>
      </c>
      <c r="AJ19" s="15">
        <v>50</v>
      </c>
      <c r="AK19" s="15">
        <v>50</v>
      </c>
      <c r="AL19" s="15">
        <v>50</v>
      </c>
      <c r="AM19" s="15">
        <v>50</v>
      </c>
      <c r="AN19" s="15">
        <v>50</v>
      </c>
      <c r="AO19" s="15">
        <v>50</v>
      </c>
      <c r="AP19" s="15">
        <v>50</v>
      </c>
      <c r="AQ19" s="15">
        <v>50</v>
      </c>
      <c r="AR19" s="15">
        <v>50</v>
      </c>
      <c r="AS19" s="15">
        <v>50</v>
      </c>
      <c r="AT19" s="15">
        <v>50</v>
      </c>
      <c r="AU19" s="15">
        <v>50</v>
      </c>
      <c r="AV19" s="15">
        <v>50</v>
      </c>
      <c r="AW19" s="15"/>
    </row>
    <row r="20" spans="1:49">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row>
    <row r="21" spans="1:49" s="36" customFormat="1">
      <c r="A21" s="36" t="s">
        <v>60</v>
      </c>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row>
    <row r="22" spans="1:49">
      <c r="A22" s="32" t="s">
        <v>9</v>
      </c>
      <c r="B22" s="32" t="s">
        <v>24</v>
      </c>
      <c r="C22" s="15">
        <f>(C10+C11+C19)/3</f>
        <v>83.333333333333329</v>
      </c>
      <c r="D22" s="15">
        <f t="shared" ref="D22:AV22" si="0">(D10+D11+D19)/3</f>
        <v>83.333333333333329</v>
      </c>
      <c r="E22" s="15">
        <f t="shared" si="0"/>
        <v>83.333333333333329</v>
      </c>
      <c r="F22" s="15">
        <f t="shared" si="0"/>
        <v>83.333333333333329</v>
      </c>
      <c r="G22" s="15">
        <f t="shared" si="0"/>
        <v>83.333333333333329</v>
      </c>
      <c r="H22" s="15">
        <f t="shared" si="0"/>
        <v>83.333333333333329</v>
      </c>
      <c r="I22" s="15">
        <f t="shared" si="0"/>
        <v>83.333333333333329</v>
      </c>
      <c r="J22" s="15">
        <f t="shared" si="0"/>
        <v>83.333333333333329</v>
      </c>
      <c r="K22" s="15">
        <f t="shared" si="0"/>
        <v>83.333333333333329</v>
      </c>
      <c r="L22" s="15">
        <f t="shared" si="0"/>
        <v>83.333333333333329</v>
      </c>
      <c r="M22" s="15">
        <f t="shared" si="0"/>
        <v>83.333333333333329</v>
      </c>
      <c r="N22" s="15">
        <f t="shared" si="0"/>
        <v>83.333333333333329</v>
      </c>
      <c r="O22" s="15">
        <f t="shared" si="0"/>
        <v>83.333333333333329</v>
      </c>
      <c r="P22" s="15">
        <f t="shared" si="0"/>
        <v>83.333333333333329</v>
      </c>
      <c r="Q22" s="15">
        <f t="shared" si="0"/>
        <v>83.333333333333329</v>
      </c>
      <c r="R22" s="15">
        <f t="shared" si="0"/>
        <v>83.333333333333329</v>
      </c>
      <c r="S22" s="15">
        <f t="shared" si="0"/>
        <v>49.777777777777779</v>
      </c>
      <c r="T22" s="15">
        <f t="shared" si="0"/>
        <v>49.555555555555564</v>
      </c>
      <c r="U22" s="15">
        <f t="shared" si="0"/>
        <v>49.333333333333336</v>
      </c>
      <c r="V22" s="15">
        <f t="shared" si="0"/>
        <v>49.111111111111114</v>
      </c>
      <c r="W22" s="15">
        <f t="shared" si="0"/>
        <v>48.888888888888893</v>
      </c>
      <c r="X22" s="15">
        <f t="shared" si="0"/>
        <v>48.666666666666664</v>
      </c>
      <c r="Y22" s="15">
        <f t="shared" si="0"/>
        <v>48.44444444444445</v>
      </c>
      <c r="Z22" s="15">
        <f t="shared" si="0"/>
        <v>48.222222222222229</v>
      </c>
      <c r="AA22" s="15">
        <f t="shared" si="0"/>
        <v>48</v>
      </c>
      <c r="AB22" s="15">
        <f t="shared" si="0"/>
        <v>47.777777777777779</v>
      </c>
      <c r="AC22" s="15">
        <f t="shared" si="0"/>
        <v>47.555555555555564</v>
      </c>
      <c r="AD22" s="15">
        <f t="shared" si="0"/>
        <v>47.333333333333336</v>
      </c>
      <c r="AE22" s="15">
        <f t="shared" si="0"/>
        <v>47.111111111111114</v>
      </c>
      <c r="AF22" s="15">
        <f t="shared" si="0"/>
        <v>46.888888888888893</v>
      </c>
      <c r="AG22" s="15">
        <f t="shared" si="0"/>
        <v>46.666666666666664</v>
      </c>
      <c r="AH22" s="15">
        <f t="shared" si="0"/>
        <v>46.44444444444445</v>
      </c>
      <c r="AI22" s="15">
        <f t="shared" si="0"/>
        <v>46.222222222222229</v>
      </c>
      <c r="AJ22" s="15">
        <f t="shared" si="0"/>
        <v>46</v>
      </c>
      <c r="AK22" s="15">
        <f t="shared" si="0"/>
        <v>45.777777777777779</v>
      </c>
      <c r="AL22" s="15">
        <f t="shared" si="0"/>
        <v>45.555555555555564</v>
      </c>
      <c r="AM22" s="15">
        <f t="shared" si="0"/>
        <v>45.333333333333336</v>
      </c>
      <c r="AN22" s="15">
        <f t="shared" si="0"/>
        <v>45.111111111111114</v>
      </c>
      <c r="AO22" s="15">
        <f t="shared" si="0"/>
        <v>44.888888888888893</v>
      </c>
      <c r="AP22" s="15">
        <f t="shared" si="0"/>
        <v>44.666666666666664</v>
      </c>
      <c r="AQ22" s="15">
        <f t="shared" si="0"/>
        <v>44.44444444444445</v>
      </c>
      <c r="AR22" s="15">
        <f t="shared" si="0"/>
        <v>44.222222222222229</v>
      </c>
      <c r="AS22" s="15">
        <f t="shared" si="0"/>
        <v>44</v>
      </c>
      <c r="AT22" s="15">
        <f t="shared" si="0"/>
        <v>43.777777777777779</v>
      </c>
      <c r="AU22" s="15">
        <f t="shared" si="0"/>
        <v>43.555555555555564</v>
      </c>
      <c r="AV22" s="15">
        <f t="shared" si="0"/>
        <v>43.333333333333336</v>
      </c>
      <c r="AW22" s="15"/>
    </row>
    <row r="23" spans="1:49">
      <c r="A23" s="32" t="s">
        <v>30</v>
      </c>
      <c r="B23" t="s">
        <v>69</v>
      </c>
      <c r="C23" s="15">
        <f>C6</f>
        <v>64.285714285714292</v>
      </c>
      <c r="D23" s="15">
        <f t="shared" ref="D23:AV23" si="1">D6</f>
        <v>64.285714285714292</v>
      </c>
      <c r="E23" s="15">
        <f t="shared" si="1"/>
        <v>64.285714285714292</v>
      </c>
      <c r="F23" s="15">
        <f t="shared" si="1"/>
        <v>64.285714285714292</v>
      </c>
      <c r="G23" s="15">
        <f t="shared" si="1"/>
        <v>64.285714285714292</v>
      </c>
      <c r="H23" s="15">
        <f t="shared" si="1"/>
        <v>64.285714285714292</v>
      </c>
      <c r="I23" s="15">
        <f t="shared" si="1"/>
        <v>64.285714285714292</v>
      </c>
      <c r="J23" s="15">
        <f t="shared" si="1"/>
        <v>64.285714285714292</v>
      </c>
      <c r="K23" s="15">
        <f t="shared" si="1"/>
        <v>64.285714285714292</v>
      </c>
      <c r="L23" s="15">
        <f t="shared" si="1"/>
        <v>64.285714285714292</v>
      </c>
      <c r="M23" s="15">
        <f t="shared" si="1"/>
        <v>64.285714285714292</v>
      </c>
      <c r="N23" s="15">
        <f t="shared" si="1"/>
        <v>64.285714285714292</v>
      </c>
      <c r="O23" s="15">
        <f t="shared" si="1"/>
        <v>63.907563025210088</v>
      </c>
      <c r="P23" s="15">
        <f t="shared" si="1"/>
        <v>63.529411764705884</v>
      </c>
      <c r="Q23" s="15">
        <f t="shared" si="1"/>
        <v>63.15126050420168</v>
      </c>
      <c r="R23" s="15">
        <f t="shared" si="1"/>
        <v>62.773109243697483</v>
      </c>
      <c r="S23" s="15">
        <f t="shared" si="1"/>
        <v>62.394957983193279</v>
      </c>
      <c r="T23" s="15">
        <f t="shared" si="1"/>
        <v>62.016806722689076</v>
      </c>
      <c r="U23" s="15">
        <f t="shared" si="1"/>
        <v>61.638655462184879</v>
      </c>
      <c r="V23" s="15">
        <f t="shared" si="1"/>
        <v>61.260504201680675</v>
      </c>
      <c r="W23" s="15">
        <f t="shared" si="1"/>
        <v>60.882352941176471</v>
      </c>
      <c r="X23" s="15">
        <f t="shared" si="1"/>
        <v>60.504201680672267</v>
      </c>
      <c r="Y23" s="15">
        <f t="shared" si="1"/>
        <v>60.12605042016807</v>
      </c>
      <c r="Z23" s="15">
        <f t="shared" si="1"/>
        <v>59.747899159663866</v>
      </c>
      <c r="AA23" s="15">
        <f t="shared" si="1"/>
        <v>59.369747899159663</v>
      </c>
      <c r="AB23" s="15">
        <f t="shared" si="1"/>
        <v>58.991596638655466</v>
      </c>
      <c r="AC23" s="15">
        <f t="shared" si="1"/>
        <v>58.613445378151262</v>
      </c>
      <c r="AD23" s="15">
        <f t="shared" si="1"/>
        <v>58.235294117647058</v>
      </c>
      <c r="AE23" s="15">
        <f t="shared" si="1"/>
        <v>57.857142857142861</v>
      </c>
      <c r="AF23" s="15">
        <f t="shared" si="1"/>
        <v>57.478991596638657</v>
      </c>
      <c r="AG23" s="15">
        <f t="shared" si="1"/>
        <v>57.100840336134453</v>
      </c>
      <c r="AH23" s="15">
        <f t="shared" si="1"/>
        <v>56.722689075630257</v>
      </c>
      <c r="AI23" s="15">
        <f t="shared" si="1"/>
        <v>56.344537815126053</v>
      </c>
      <c r="AJ23" s="15">
        <f t="shared" si="1"/>
        <v>55.966386554621849</v>
      </c>
      <c r="AK23" s="15">
        <f t="shared" si="1"/>
        <v>55.588235294117652</v>
      </c>
      <c r="AL23" s="15">
        <f t="shared" si="1"/>
        <v>55.210084033613448</v>
      </c>
      <c r="AM23" s="15">
        <f t="shared" si="1"/>
        <v>54.831932773109244</v>
      </c>
      <c r="AN23" s="15">
        <f t="shared" si="1"/>
        <v>54.453781512605048</v>
      </c>
      <c r="AO23" s="15">
        <f t="shared" si="1"/>
        <v>54.075630252100844</v>
      </c>
      <c r="AP23" s="15">
        <f t="shared" si="1"/>
        <v>53.69747899159664</v>
      </c>
      <c r="AQ23" s="15">
        <f t="shared" si="1"/>
        <v>53.319327731092443</v>
      </c>
      <c r="AR23" s="15">
        <f t="shared" si="1"/>
        <v>52.941176470588239</v>
      </c>
      <c r="AS23" s="15">
        <f t="shared" si="1"/>
        <v>52.563025210084035</v>
      </c>
      <c r="AT23" s="15">
        <f t="shared" si="1"/>
        <v>52.184873949579838</v>
      </c>
      <c r="AU23" s="15">
        <f t="shared" si="1"/>
        <v>51.806722689075634</v>
      </c>
      <c r="AV23" s="15">
        <f t="shared" si="1"/>
        <v>51.428571428571431</v>
      </c>
      <c r="AW23" s="15"/>
    </row>
    <row r="24" spans="1:49">
      <c r="A24" s="32" t="s">
        <v>11</v>
      </c>
      <c r="B24" s="32" t="s">
        <v>27</v>
      </c>
      <c r="C24" s="15">
        <f>(C4+C13)/2</f>
        <v>19.247572815533978</v>
      </c>
      <c r="D24" s="15">
        <f t="shared" ref="D24:AV24" si="2">(D4+D13)/2</f>
        <v>19.247572815533978</v>
      </c>
      <c r="E24" s="15">
        <f t="shared" si="2"/>
        <v>19.247572815533978</v>
      </c>
      <c r="F24" s="15">
        <f t="shared" si="2"/>
        <v>19.247572815533978</v>
      </c>
      <c r="G24" s="15">
        <f t="shared" si="2"/>
        <v>19.247572815533978</v>
      </c>
      <c r="H24" s="15">
        <f t="shared" si="2"/>
        <v>19.247572815533978</v>
      </c>
      <c r="I24" s="15">
        <f t="shared" si="2"/>
        <v>19.247572815533978</v>
      </c>
      <c r="J24" s="15">
        <f t="shared" si="2"/>
        <v>19.247572815533978</v>
      </c>
      <c r="K24" s="15">
        <f t="shared" si="2"/>
        <v>19.247572815533978</v>
      </c>
      <c r="L24" s="15">
        <f t="shared" si="2"/>
        <v>19.247572815533978</v>
      </c>
      <c r="M24" s="15">
        <f t="shared" si="2"/>
        <v>19.247572815533978</v>
      </c>
      <c r="N24" s="15">
        <f t="shared" si="2"/>
        <v>19.247572815533978</v>
      </c>
      <c r="O24" s="15">
        <f t="shared" si="2"/>
        <v>19.134351798972016</v>
      </c>
      <c r="P24" s="15">
        <f t="shared" si="2"/>
        <v>19.021130782410051</v>
      </c>
      <c r="Q24" s="15">
        <f t="shared" si="2"/>
        <v>18.907909765848089</v>
      </c>
      <c r="R24" s="15">
        <f t="shared" si="2"/>
        <v>18.794688749286124</v>
      </c>
      <c r="S24" s="15">
        <f t="shared" si="2"/>
        <v>18.681467732724158</v>
      </c>
      <c r="T24" s="15">
        <f t="shared" si="2"/>
        <v>18.568246716162193</v>
      </c>
      <c r="U24" s="15">
        <f t="shared" si="2"/>
        <v>18.455025699600228</v>
      </c>
      <c r="V24" s="15">
        <f t="shared" si="2"/>
        <v>18.341804683038262</v>
      </c>
      <c r="W24" s="15">
        <f t="shared" si="2"/>
        <v>18.2285836664763</v>
      </c>
      <c r="X24" s="15">
        <f t="shared" si="2"/>
        <v>18.115362649914335</v>
      </c>
      <c r="Y24" s="15">
        <f t="shared" si="2"/>
        <v>18.00214163335237</v>
      </c>
      <c r="Z24" s="15">
        <f t="shared" si="2"/>
        <v>17.888920616790408</v>
      </c>
      <c r="AA24" s="15">
        <f t="shared" si="2"/>
        <v>17.775699600228442</v>
      </c>
      <c r="AB24" s="15">
        <f t="shared" si="2"/>
        <v>17.662478583666477</v>
      </c>
      <c r="AC24" s="15">
        <f t="shared" si="2"/>
        <v>17.549257567104512</v>
      </c>
      <c r="AD24" s="15">
        <f t="shared" si="2"/>
        <v>17.436036550542546</v>
      </c>
      <c r="AE24" s="15">
        <f t="shared" si="2"/>
        <v>17.322815533980581</v>
      </c>
      <c r="AF24" s="15">
        <f t="shared" si="2"/>
        <v>17.209594517418616</v>
      </c>
      <c r="AG24" s="15">
        <f t="shared" si="2"/>
        <v>17.096373500856654</v>
      </c>
      <c r="AH24" s="15">
        <f t="shared" si="2"/>
        <v>16.983152484294688</v>
      </c>
      <c r="AI24" s="15">
        <f t="shared" si="2"/>
        <v>16.869931467732723</v>
      </c>
      <c r="AJ24" s="15">
        <f t="shared" si="2"/>
        <v>16.756710451170761</v>
      </c>
      <c r="AK24" s="15">
        <f t="shared" si="2"/>
        <v>16.643489434608796</v>
      </c>
      <c r="AL24" s="15">
        <f t="shared" si="2"/>
        <v>16.53026841804683</v>
      </c>
      <c r="AM24" s="15">
        <f t="shared" si="2"/>
        <v>16.417047401484865</v>
      </c>
      <c r="AN24" s="15">
        <f t="shared" si="2"/>
        <v>16.3038263849229</v>
      </c>
      <c r="AO24" s="15">
        <f t="shared" si="2"/>
        <v>16.190605368360934</v>
      </c>
      <c r="AP24" s="15">
        <f t="shared" si="2"/>
        <v>16.077384351798973</v>
      </c>
      <c r="AQ24" s="15">
        <f t="shared" si="2"/>
        <v>15.964163335237007</v>
      </c>
      <c r="AR24" s="15">
        <f t="shared" si="2"/>
        <v>15.850942318675044</v>
      </c>
      <c r="AS24" s="15">
        <f t="shared" si="2"/>
        <v>15.737721302113078</v>
      </c>
      <c r="AT24" s="15">
        <f t="shared" si="2"/>
        <v>15.624500285551115</v>
      </c>
      <c r="AU24" s="15">
        <f t="shared" si="2"/>
        <v>15.511279268989149</v>
      </c>
      <c r="AV24" s="15">
        <f t="shared" si="2"/>
        <v>15.398058252427184</v>
      </c>
      <c r="AW24" s="15"/>
    </row>
    <row r="25" spans="1:49">
      <c r="A25" s="32" t="s">
        <v>31</v>
      </c>
      <c r="B25" s="32" t="s">
        <v>27</v>
      </c>
      <c r="C25" s="15">
        <f>(C5+C14)/2</f>
        <v>18.356481481481481</v>
      </c>
      <c r="D25" s="15">
        <f t="shared" ref="D25:AV25" si="3">(D5+D14)/2</f>
        <v>18.356481481481481</v>
      </c>
      <c r="E25" s="15">
        <f t="shared" si="3"/>
        <v>18.356481481481481</v>
      </c>
      <c r="F25" s="15">
        <f t="shared" si="3"/>
        <v>18.356481481481481</v>
      </c>
      <c r="G25" s="15">
        <f t="shared" si="3"/>
        <v>18.356481481481481</v>
      </c>
      <c r="H25" s="15">
        <f t="shared" si="3"/>
        <v>18.356481481481481</v>
      </c>
      <c r="I25" s="15">
        <f t="shared" si="3"/>
        <v>18.356481481481481</v>
      </c>
      <c r="J25" s="15">
        <f t="shared" si="3"/>
        <v>18.356481481481481</v>
      </c>
      <c r="K25" s="15">
        <f t="shared" si="3"/>
        <v>18.356481481481481</v>
      </c>
      <c r="L25" s="15">
        <f t="shared" si="3"/>
        <v>18.356481481481481</v>
      </c>
      <c r="M25" s="15">
        <f t="shared" si="3"/>
        <v>18.356481481481481</v>
      </c>
      <c r="N25" s="15">
        <f t="shared" si="3"/>
        <v>18.356481481481481</v>
      </c>
      <c r="O25" s="15">
        <f t="shared" si="3"/>
        <v>18.248502178649236</v>
      </c>
      <c r="P25" s="15">
        <f t="shared" si="3"/>
        <v>18.140522875816991</v>
      </c>
      <c r="Q25" s="15">
        <f t="shared" si="3"/>
        <v>18.032543572984746</v>
      </c>
      <c r="R25" s="15">
        <f t="shared" si="3"/>
        <v>17.924564270152505</v>
      </c>
      <c r="S25" s="15">
        <f t="shared" si="3"/>
        <v>17.81658496732026</v>
      </c>
      <c r="T25" s="15">
        <f t="shared" si="3"/>
        <v>17.708605664488019</v>
      </c>
      <c r="U25" s="15">
        <f t="shared" si="3"/>
        <v>17.60062636165577</v>
      </c>
      <c r="V25" s="15">
        <f t="shared" si="3"/>
        <v>17.492647058823529</v>
      </c>
      <c r="W25" s="15">
        <f t="shared" si="3"/>
        <v>17.384667755991284</v>
      </c>
      <c r="X25" s="15">
        <f t="shared" si="3"/>
        <v>17.276688453159039</v>
      </c>
      <c r="Y25" s="15">
        <f t="shared" si="3"/>
        <v>17.168709150326798</v>
      </c>
      <c r="Z25" s="15">
        <f t="shared" si="3"/>
        <v>17.060729847494553</v>
      </c>
      <c r="AA25" s="15">
        <f t="shared" si="3"/>
        <v>16.952750544662308</v>
      </c>
      <c r="AB25" s="15">
        <f t="shared" si="3"/>
        <v>16.844771241830067</v>
      </c>
      <c r="AC25" s="15">
        <f t="shared" si="3"/>
        <v>16.736791938997818</v>
      </c>
      <c r="AD25" s="15">
        <f t="shared" si="3"/>
        <v>16.628812636165577</v>
      </c>
      <c r="AE25" s="15">
        <f t="shared" si="3"/>
        <v>16.520833333333332</v>
      </c>
      <c r="AF25" s="15">
        <f t="shared" si="3"/>
        <v>16.412854030501087</v>
      </c>
      <c r="AG25" s="15">
        <f t="shared" si="3"/>
        <v>16.304874727668842</v>
      </c>
      <c r="AH25" s="15">
        <f t="shared" si="3"/>
        <v>16.196895424836601</v>
      </c>
      <c r="AI25" s="15">
        <f t="shared" si="3"/>
        <v>16.088916122004356</v>
      </c>
      <c r="AJ25" s="15">
        <f t="shared" si="3"/>
        <v>15.980936819172113</v>
      </c>
      <c r="AK25" s="15">
        <f t="shared" si="3"/>
        <v>15.872957516339868</v>
      </c>
      <c r="AL25" s="15">
        <f t="shared" si="3"/>
        <v>15.764978213507623</v>
      </c>
      <c r="AM25" s="15">
        <f t="shared" si="3"/>
        <v>15.65699891067538</v>
      </c>
      <c r="AN25" s="15">
        <f t="shared" si="3"/>
        <v>15.549019607843135</v>
      </c>
      <c r="AO25" s="15">
        <f t="shared" si="3"/>
        <v>15.441040305010892</v>
      </c>
      <c r="AP25" s="15">
        <f t="shared" si="3"/>
        <v>15.333061002178649</v>
      </c>
      <c r="AQ25" s="15">
        <f t="shared" si="3"/>
        <v>15.225081699346404</v>
      </c>
      <c r="AR25" s="15">
        <f t="shared" si="3"/>
        <v>15.117102396514159</v>
      </c>
      <c r="AS25" s="15">
        <f t="shared" si="3"/>
        <v>15.009123093681916</v>
      </c>
      <c r="AT25" s="15">
        <f t="shared" si="3"/>
        <v>14.901143790849671</v>
      </c>
      <c r="AU25" s="15">
        <f t="shared" si="3"/>
        <v>14.793164488017428</v>
      </c>
      <c r="AV25" s="15">
        <f t="shared" si="3"/>
        <v>14.685185185185183</v>
      </c>
      <c r="AW25" s="15"/>
    </row>
    <row r="26" spans="1:49" s="20" customFormat="1" ht="14.25" thickBot="1">
      <c r="A26" s="33" t="s">
        <v>13</v>
      </c>
      <c r="B26" s="33"/>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row>
    <row r="27" spans="1:49" s="36" customFormat="1">
      <c r="B27" s="38" t="s">
        <v>59</v>
      </c>
      <c r="C27" s="37"/>
      <c r="D27" s="37"/>
      <c r="E27" s="37"/>
      <c r="F27" s="37"/>
      <c r="G27" s="37" t="s">
        <v>68</v>
      </c>
      <c r="H27" s="37"/>
      <c r="I27" s="37"/>
      <c r="J27" s="37"/>
      <c r="K27" s="37" t="s">
        <v>70</v>
      </c>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row>
    <row r="28" spans="1:49" s="36" customFormat="1">
      <c r="A28" s="36" t="s">
        <v>32</v>
      </c>
      <c r="B28" s="36" t="s">
        <v>33</v>
      </c>
      <c r="C28" s="37"/>
      <c r="D28" s="37"/>
      <c r="E28" s="37"/>
      <c r="F28" s="37"/>
      <c r="G28" s="37" t="s">
        <v>34</v>
      </c>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row>
    <row r="29" spans="1:49" s="46" customFormat="1">
      <c r="A29" s="46" t="s">
        <v>29</v>
      </c>
    </row>
    <row r="30" spans="1:49" s="43" customFormat="1">
      <c r="A30" s="43" t="s">
        <v>9</v>
      </c>
      <c r="B30" s="43" t="s">
        <v>61</v>
      </c>
      <c r="C30" s="43">
        <f>62/(C22*3412)</f>
        <v>2.1805392731535757E-4</v>
      </c>
      <c r="D30" s="43">
        <f t="shared" ref="D30:AV30" si="4">62/(D22*3412)</f>
        <v>2.1805392731535757E-4</v>
      </c>
      <c r="E30" s="43">
        <f t="shared" si="4"/>
        <v>2.1805392731535757E-4</v>
      </c>
      <c r="F30" s="43">
        <f t="shared" si="4"/>
        <v>2.1805392731535757E-4</v>
      </c>
      <c r="G30" s="43">
        <f t="shared" si="4"/>
        <v>2.1805392731535757E-4</v>
      </c>
      <c r="H30" s="43">
        <f t="shared" si="4"/>
        <v>2.1805392731535757E-4</v>
      </c>
      <c r="I30" s="43">
        <f t="shared" si="4"/>
        <v>2.1805392731535757E-4</v>
      </c>
      <c r="J30" s="43">
        <f t="shared" si="4"/>
        <v>2.1805392731535757E-4</v>
      </c>
      <c r="K30" s="43">
        <f t="shared" si="4"/>
        <v>2.1805392731535757E-4</v>
      </c>
      <c r="L30" s="43">
        <f t="shared" si="4"/>
        <v>2.1805392731535757E-4</v>
      </c>
      <c r="M30" s="43">
        <f t="shared" si="4"/>
        <v>2.1805392731535757E-4</v>
      </c>
      <c r="N30" s="43">
        <f t="shared" si="4"/>
        <v>2.1805392731535757E-4</v>
      </c>
      <c r="O30" s="43">
        <f t="shared" si="4"/>
        <v>2.1805392731535757E-4</v>
      </c>
      <c r="P30" s="43">
        <f t="shared" si="4"/>
        <v>2.1805392731535757E-4</v>
      </c>
      <c r="Q30" s="43">
        <f t="shared" si="4"/>
        <v>2.1805392731535757E-4</v>
      </c>
      <c r="R30" s="43">
        <f t="shared" si="4"/>
        <v>2.1805392731535757E-4</v>
      </c>
      <c r="S30" s="43">
        <f t="shared" si="4"/>
        <v>3.6504563724669236E-4</v>
      </c>
      <c r="T30" s="43">
        <f t="shared" si="4"/>
        <v>3.6668261319847118E-4</v>
      </c>
      <c r="U30" s="43">
        <f t="shared" si="4"/>
        <v>3.6833433668134719E-4</v>
      </c>
      <c r="V30" s="43">
        <f t="shared" si="4"/>
        <v>3.7000100788805014E-4</v>
      </c>
      <c r="W30" s="43">
        <f t="shared" si="4"/>
        <v>3.7168283065117764E-4</v>
      </c>
      <c r="X30" s="43">
        <f t="shared" si="4"/>
        <v>3.733800125262972E-4</v>
      </c>
      <c r="Y30" s="43">
        <f t="shared" si="4"/>
        <v>3.7509276487733518E-4</v>
      </c>
      <c r="Z30" s="43">
        <f t="shared" si="4"/>
        <v>3.7682130296432751E-4</v>
      </c>
      <c r="AA30" s="43">
        <f t="shared" si="4"/>
        <v>3.7856584603360686E-4</v>
      </c>
      <c r="AB30" s="43">
        <f t="shared" si="4"/>
        <v>3.8032661741050738E-4</v>
      </c>
      <c r="AC30" s="43">
        <f t="shared" si="4"/>
        <v>3.8210384459466852E-4</v>
      </c>
      <c r="AD30" s="43">
        <f t="shared" si="4"/>
        <v>3.8389775935802385E-4</v>
      </c>
      <c r="AE30" s="43">
        <f t="shared" si="4"/>
        <v>3.857085978455617E-4</v>
      </c>
      <c r="AF30" s="43">
        <f t="shared" si="4"/>
        <v>3.8753660067895299E-4</v>
      </c>
      <c r="AG30" s="43">
        <f t="shared" si="4"/>
        <v>3.8938201306313854E-4</v>
      </c>
      <c r="AH30" s="43">
        <f t="shared" si="4"/>
        <v>3.9124508489597645E-4</v>
      </c>
      <c r="AI30" s="43">
        <f t="shared" si="4"/>
        <v>3.9312607088105324E-4</v>
      </c>
      <c r="AJ30" s="43">
        <f t="shared" si="4"/>
        <v>3.9502523064376371E-4</v>
      </c>
      <c r="AK30" s="43">
        <f t="shared" si="4"/>
        <v>3.9694282885077226E-4</v>
      </c>
      <c r="AL30" s="43">
        <f t="shared" si="4"/>
        <v>3.9887913533297105E-4</v>
      </c>
      <c r="AM30" s="43">
        <f t="shared" si="4"/>
        <v>4.0083442521205429E-4</v>
      </c>
      <c r="AN30" s="43">
        <f t="shared" si="4"/>
        <v>4.0280897903083291E-4</v>
      </c>
      <c r="AO30" s="43">
        <f t="shared" si="4"/>
        <v>4.0480308288742118E-4</v>
      </c>
      <c r="AP30" s="43">
        <f t="shared" si="4"/>
        <v>4.0681702857342831E-4</v>
      </c>
      <c r="AQ30" s="43">
        <f t="shared" si="4"/>
        <v>4.0885111371629539E-4</v>
      </c>
      <c r="AR30" s="43">
        <f t="shared" si="4"/>
        <v>4.10905641925925E-4</v>
      </c>
      <c r="AS30" s="43">
        <f t="shared" si="4"/>
        <v>4.1298092294575294E-4</v>
      </c>
      <c r="AT30" s="43">
        <f t="shared" si="4"/>
        <v>4.1507727280842176E-4</v>
      </c>
      <c r="AU30" s="43">
        <f t="shared" si="4"/>
        <v>4.1719501399621974E-4</v>
      </c>
      <c r="AV30" s="43">
        <f t="shared" si="4"/>
        <v>4.1933447560645683E-4</v>
      </c>
    </row>
    <row r="31" spans="1:49" s="43" customFormat="1">
      <c r="A31" s="43" t="s">
        <v>30</v>
      </c>
      <c r="B31" s="43" t="s">
        <v>61</v>
      </c>
      <c r="C31" s="43">
        <f>62/(C6*0.208*36020.98)</f>
        <v>1.2872365318078896E-4</v>
      </c>
      <c r="D31" s="43">
        <f t="shared" ref="D31:AV31" si="5">62/(D6*0.208*36020.98)</f>
        <v>1.2872365318078896E-4</v>
      </c>
      <c r="E31" s="43">
        <f t="shared" si="5"/>
        <v>1.2872365318078896E-4</v>
      </c>
      <c r="F31" s="43">
        <f t="shared" si="5"/>
        <v>1.2872365318078896E-4</v>
      </c>
      <c r="G31" s="43">
        <f t="shared" si="5"/>
        <v>1.2872365318078896E-4</v>
      </c>
      <c r="H31" s="43">
        <f t="shared" si="5"/>
        <v>1.2872365318078896E-4</v>
      </c>
      <c r="I31" s="43">
        <f t="shared" si="5"/>
        <v>1.2872365318078896E-4</v>
      </c>
      <c r="J31" s="43">
        <f t="shared" si="5"/>
        <v>1.2872365318078896E-4</v>
      </c>
      <c r="K31" s="43">
        <f t="shared" si="5"/>
        <v>1.2872365318078896E-4</v>
      </c>
      <c r="L31" s="43">
        <f t="shared" si="5"/>
        <v>1.2872365318078896E-4</v>
      </c>
      <c r="M31" s="43">
        <f t="shared" si="5"/>
        <v>1.2872365318078896E-4</v>
      </c>
      <c r="N31" s="43">
        <f t="shared" si="5"/>
        <v>1.2872365318078896E-4</v>
      </c>
      <c r="O31" s="43">
        <f t="shared" si="5"/>
        <v>1.2948533160197709E-4</v>
      </c>
      <c r="P31" s="43">
        <f t="shared" si="5"/>
        <v>1.3025607762341744E-4</v>
      </c>
      <c r="Q31" s="43">
        <f t="shared" si="5"/>
        <v>1.3103605413613249E-4</v>
      </c>
      <c r="R31" s="43">
        <f t="shared" si="5"/>
        <v>1.3182542795622966E-4</v>
      </c>
      <c r="S31" s="43">
        <f t="shared" si="5"/>
        <v>1.3262436994384319E-4</v>
      </c>
      <c r="T31" s="43">
        <f t="shared" si="5"/>
        <v>1.3343305512642761E-4</v>
      </c>
      <c r="U31" s="43">
        <f t="shared" si="5"/>
        <v>1.3425166282658973E-4</v>
      </c>
      <c r="V31" s="43">
        <f t="shared" si="5"/>
        <v>1.3508037679465512E-4</v>
      </c>
      <c r="W31" s="43">
        <f t="shared" si="5"/>
        <v>1.3591938534617473E-4</v>
      </c>
      <c r="X31" s="43">
        <f t="shared" si="5"/>
        <v>1.3676888150458829E-4</v>
      </c>
      <c r="Y31" s="43">
        <f t="shared" si="5"/>
        <v>1.3762906314927122E-4</v>
      </c>
      <c r="Z31" s="43">
        <f t="shared" si="5"/>
        <v>1.3850013316920332E-4</v>
      </c>
      <c r="AA31" s="43">
        <f t="shared" si="5"/>
        <v>1.3938229962251038E-4</v>
      </c>
      <c r="AB31" s="43">
        <f t="shared" si="5"/>
        <v>1.4027577590214183E-4</v>
      </c>
      <c r="AC31" s="43">
        <f t="shared" si="5"/>
        <v>1.4118078090796213E-4</v>
      </c>
      <c r="AD31" s="43">
        <f t="shared" si="5"/>
        <v>1.4209753922554629E-4</v>
      </c>
      <c r="AE31" s="43">
        <f t="shared" si="5"/>
        <v>1.4302628131198777E-4</v>
      </c>
      <c r="AF31" s="43">
        <f t="shared" si="5"/>
        <v>1.439672436890403E-4</v>
      </c>
      <c r="AG31" s="43">
        <f t="shared" si="5"/>
        <v>1.4492066914393461E-4</v>
      </c>
      <c r="AH31" s="43">
        <f t="shared" si="5"/>
        <v>1.4588680693822749E-4</v>
      </c>
      <c r="AI31" s="43">
        <f t="shared" si="5"/>
        <v>1.4686591302506125E-4</v>
      </c>
      <c r="AJ31" s="43">
        <f t="shared" si="5"/>
        <v>1.4785825027523059E-4</v>
      </c>
      <c r="AK31" s="43">
        <f t="shared" si="5"/>
        <v>1.4886408871247705E-4</v>
      </c>
      <c r="AL31" s="43">
        <f t="shared" si="5"/>
        <v>1.4988370575845294E-4</v>
      </c>
      <c r="AM31" s="43">
        <f t="shared" si="5"/>
        <v>1.5091738648782157E-4</v>
      </c>
      <c r="AN31" s="43">
        <f t="shared" si="5"/>
        <v>1.5196542389398697E-4</v>
      </c>
      <c r="AO31" s="43">
        <f t="shared" si="5"/>
        <v>1.5302811916597289E-4</v>
      </c>
      <c r="AP31" s="43">
        <f t="shared" si="5"/>
        <v>1.541057819770009E-4</v>
      </c>
      <c r="AQ31" s="43">
        <f t="shared" si="5"/>
        <v>1.5519873078534841E-4</v>
      </c>
      <c r="AR31" s="43">
        <f t="shared" si="5"/>
        <v>1.5630729314810091E-4</v>
      </c>
      <c r="AS31" s="43">
        <f t="shared" si="5"/>
        <v>1.5743180604844696E-4</v>
      </c>
      <c r="AT31" s="43">
        <f t="shared" si="5"/>
        <v>1.5857261623720382E-4</v>
      </c>
      <c r="AU31" s="43">
        <f t="shared" si="5"/>
        <v>1.5973008058930017E-4</v>
      </c>
      <c r="AV31" s="43">
        <f t="shared" si="5"/>
        <v>1.6090456647598623E-4</v>
      </c>
    </row>
    <row r="32" spans="1:49" s="43" customFormat="1">
      <c r="A32" s="43" t="s">
        <v>11</v>
      </c>
      <c r="B32" s="43" t="s">
        <v>61</v>
      </c>
      <c r="C32" s="43">
        <f>62/(C24*27756.82)</f>
        <v>1.1605023097044417E-4</v>
      </c>
      <c r="D32" s="43">
        <f t="shared" ref="D32:AV32" si="6">62/(D24*27756.82)</f>
        <v>1.1605023097044417E-4</v>
      </c>
      <c r="E32" s="43">
        <f t="shared" si="6"/>
        <v>1.1605023097044417E-4</v>
      </c>
      <c r="F32" s="43">
        <f t="shared" si="6"/>
        <v>1.1605023097044417E-4</v>
      </c>
      <c r="G32" s="43">
        <f t="shared" si="6"/>
        <v>1.1605023097044417E-4</v>
      </c>
      <c r="H32" s="43">
        <f t="shared" si="6"/>
        <v>1.1605023097044417E-4</v>
      </c>
      <c r="I32" s="43">
        <f t="shared" si="6"/>
        <v>1.1605023097044417E-4</v>
      </c>
      <c r="J32" s="43">
        <f t="shared" si="6"/>
        <v>1.1605023097044417E-4</v>
      </c>
      <c r="K32" s="43">
        <f t="shared" si="6"/>
        <v>1.1605023097044417E-4</v>
      </c>
      <c r="L32" s="43">
        <f t="shared" si="6"/>
        <v>1.1605023097044417E-4</v>
      </c>
      <c r="M32" s="43">
        <f t="shared" si="6"/>
        <v>1.1605023097044417E-4</v>
      </c>
      <c r="N32" s="43">
        <f t="shared" si="6"/>
        <v>1.1605023097044417E-4</v>
      </c>
      <c r="O32" s="43">
        <f t="shared" si="6"/>
        <v>1.1673691872766574E-4</v>
      </c>
      <c r="P32" s="43">
        <f t="shared" si="6"/>
        <v>1.1743178133913995E-4</v>
      </c>
      <c r="Q32" s="43">
        <f t="shared" si="6"/>
        <v>1.1813496565853597E-4</v>
      </c>
      <c r="R32" s="43">
        <f t="shared" si="6"/>
        <v>1.1884662207816571E-4</v>
      </c>
      <c r="S32" s="43">
        <f t="shared" si="6"/>
        <v>1.1956690463621521E-4</v>
      </c>
      <c r="T32" s="43">
        <f t="shared" si="6"/>
        <v>1.2029597112789945E-4</v>
      </c>
      <c r="U32" s="43">
        <f t="shared" si="6"/>
        <v>1.2103398322070866E-4</v>
      </c>
      <c r="V32" s="43">
        <f t="shared" si="6"/>
        <v>1.2178110657392291E-4</v>
      </c>
      <c r="W32" s="43">
        <f t="shared" si="6"/>
        <v>1.225375109625808E-4</v>
      </c>
      <c r="X32" s="43">
        <f t="shared" si="6"/>
        <v>1.2330337040609692E-4</v>
      </c>
      <c r="Y32" s="43">
        <f t="shared" si="6"/>
        <v>1.2407886330173277E-4</v>
      </c>
      <c r="Z32" s="43">
        <f t="shared" si="6"/>
        <v>1.2486417256313612E-4</v>
      </c>
      <c r="AA32" s="43">
        <f t="shared" si="6"/>
        <v>1.2565948576417519E-4</v>
      </c>
      <c r="AB32" s="43">
        <f t="shared" si="6"/>
        <v>1.2646499528830453E-4</v>
      </c>
      <c r="AC32" s="43">
        <f t="shared" si="6"/>
        <v>1.2728089848371295E-4</v>
      </c>
      <c r="AD32" s="43">
        <f t="shared" si="6"/>
        <v>1.281073978245163E-4</v>
      </c>
      <c r="AE32" s="43">
        <f t="shared" si="6"/>
        <v>1.2894470107827131E-4</v>
      </c>
      <c r="AF32" s="43">
        <f t="shared" si="6"/>
        <v>1.2979302148010205E-4</v>
      </c>
      <c r="AG32" s="43">
        <f t="shared" si="6"/>
        <v>1.3065257791374511E-4</v>
      </c>
      <c r="AH32" s="43">
        <f t="shared" si="6"/>
        <v>1.3152359509983671E-4</v>
      </c>
      <c r="AI32" s="43">
        <f t="shared" si="6"/>
        <v>1.3240630379178197E-4</v>
      </c>
      <c r="AJ32" s="43">
        <f t="shared" si="6"/>
        <v>1.3330094097956425E-4</v>
      </c>
      <c r="AK32" s="43">
        <f t="shared" si="6"/>
        <v>1.3420775010187421E-4</v>
      </c>
      <c r="AL32" s="43">
        <f t="shared" si="6"/>
        <v>1.3512698126695556E-4</v>
      </c>
      <c r="AM32" s="43">
        <f t="shared" si="6"/>
        <v>1.3605889148258973E-4</v>
      </c>
      <c r="AN32" s="43">
        <f t="shared" si="6"/>
        <v>1.3700374489566329E-4</v>
      </c>
      <c r="AO32" s="43">
        <f t="shared" si="6"/>
        <v>1.3796181304178678E-4</v>
      </c>
      <c r="AP32" s="43">
        <f t="shared" si="6"/>
        <v>1.3893337510546133E-4</v>
      </c>
      <c r="AQ32" s="43">
        <f t="shared" si="6"/>
        <v>1.3991871819131569E-4</v>
      </c>
      <c r="AR32" s="43">
        <f t="shared" si="6"/>
        <v>1.4091813760696792E-4</v>
      </c>
      <c r="AS32" s="43">
        <f t="shared" si="6"/>
        <v>1.419319371580972E-4</v>
      </c>
      <c r="AT32" s="43">
        <f t="shared" si="6"/>
        <v>1.4296042945634427E-4</v>
      </c>
      <c r="AU32" s="43">
        <f t="shared" si="6"/>
        <v>1.4400393624069713E-4</v>
      </c>
      <c r="AV32" s="43">
        <f t="shared" si="6"/>
        <v>1.4506278871305521E-4</v>
      </c>
    </row>
    <row r="33" spans="1:51" s="43" customFormat="1">
      <c r="A33" s="43" t="s">
        <v>31</v>
      </c>
      <c r="B33" s="43" t="s">
        <v>61</v>
      </c>
      <c r="C33" s="43">
        <f>62/(C25*27756.82)</f>
        <v>1.2168373732823272E-4</v>
      </c>
      <c r="D33" s="43">
        <f t="shared" ref="D33:AV33" si="7">62/(D25*27756.82)</f>
        <v>1.2168373732823272E-4</v>
      </c>
      <c r="E33" s="43">
        <f t="shared" si="7"/>
        <v>1.2168373732823272E-4</v>
      </c>
      <c r="F33" s="43">
        <f t="shared" si="7"/>
        <v>1.2168373732823272E-4</v>
      </c>
      <c r="G33" s="43">
        <f t="shared" si="7"/>
        <v>1.2168373732823272E-4</v>
      </c>
      <c r="H33" s="43">
        <f t="shared" si="7"/>
        <v>1.2168373732823272E-4</v>
      </c>
      <c r="I33" s="43">
        <f t="shared" si="7"/>
        <v>1.2168373732823272E-4</v>
      </c>
      <c r="J33" s="43">
        <f t="shared" si="7"/>
        <v>1.2168373732823272E-4</v>
      </c>
      <c r="K33" s="43">
        <f t="shared" si="7"/>
        <v>1.2168373732823272E-4</v>
      </c>
      <c r="L33" s="43">
        <f t="shared" si="7"/>
        <v>1.2168373732823272E-4</v>
      </c>
      <c r="M33" s="43">
        <f t="shared" si="7"/>
        <v>1.2168373732823272E-4</v>
      </c>
      <c r="N33" s="43">
        <f t="shared" si="7"/>
        <v>1.2168373732823272E-4</v>
      </c>
      <c r="O33" s="43">
        <f t="shared" si="7"/>
        <v>1.2240375944260097E-4</v>
      </c>
      <c r="P33" s="43">
        <f t="shared" si="7"/>
        <v>1.2313235324880694E-4</v>
      </c>
      <c r="Q33" s="43">
        <f t="shared" si="7"/>
        <v>1.2386967272933874E-4</v>
      </c>
      <c r="R33" s="43">
        <f t="shared" si="7"/>
        <v>1.2461587557710581E-4</v>
      </c>
      <c r="S33" s="43">
        <f t="shared" si="7"/>
        <v>1.2537112330787616E-4</v>
      </c>
      <c r="T33" s="43">
        <f t="shared" si="7"/>
        <v>1.261355813768266E-4</v>
      </c>
      <c r="U33" s="43">
        <f t="shared" si="7"/>
        <v>1.2690941929938384E-4</v>
      </c>
      <c r="V33" s="43">
        <f t="shared" si="7"/>
        <v>1.2769281077654052E-4</v>
      </c>
      <c r="W33" s="43">
        <f t="shared" si="7"/>
        <v>1.2848593382484201E-4</v>
      </c>
      <c r="X33" s="43">
        <f t="shared" si="7"/>
        <v>1.2928897091124729E-4</v>
      </c>
      <c r="Y33" s="43">
        <f t="shared" si="7"/>
        <v>1.3010210909307899E-4</v>
      </c>
      <c r="Z33" s="43">
        <f t="shared" si="7"/>
        <v>1.3092554016328839E-4</v>
      </c>
      <c r="AA33" s="43">
        <f t="shared" si="7"/>
        <v>1.3175946080127112E-4</v>
      </c>
      <c r="AB33" s="43">
        <f t="shared" si="7"/>
        <v>1.3260407272948436E-4</v>
      </c>
      <c r="AC33" s="43">
        <f t="shared" si="7"/>
        <v>1.3345958287612624E-4</v>
      </c>
      <c r="AD33" s="43">
        <f t="shared" si="7"/>
        <v>1.3432620354415301E-4</v>
      </c>
      <c r="AE33" s="43">
        <f t="shared" si="7"/>
        <v>1.3520415258692526E-4</v>
      </c>
      <c r="AF33" s="43">
        <f t="shared" si="7"/>
        <v>1.3609365359078661E-4</v>
      </c>
      <c r="AG33" s="43">
        <f t="shared" si="7"/>
        <v>1.3699493606489778E-4</v>
      </c>
      <c r="AH33" s="43">
        <f t="shared" si="7"/>
        <v>1.3790823563866375E-4</v>
      </c>
      <c r="AI33" s="43">
        <f t="shared" si="7"/>
        <v>1.3883379426711116E-4</v>
      </c>
      <c r="AJ33" s="43">
        <f t="shared" si="7"/>
        <v>1.3977186044459165E-4</v>
      </c>
      <c r="AK33" s="43">
        <f t="shared" si="7"/>
        <v>1.4072268942720792E-4</v>
      </c>
      <c r="AL33" s="43">
        <f t="shared" si="7"/>
        <v>1.4168654346438059E-4</v>
      </c>
      <c r="AM33" s="43">
        <f t="shared" si="7"/>
        <v>1.4266369203999699E-4</v>
      </c>
      <c r="AN33" s="43">
        <f t="shared" si="7"/>
        <v>1.4365441212360808E-4</v>
      </c>
      <c r="AO33" s="43">
        <f t="shared" si="7"/>
        <v>1.4465898843216477E-4</v>
      </c>
      <c r="AP33" s="43">
        <f t="shared" si="7"/>
        <v>1.4567771370281382E-4</v>
      </c>
      <c r="AQ33" s="43">
        <f t="shared" si="7"/>
        <v>1.4671088897730186E-4</v>
      </c>
      <c r="AR33" s="43">
        <f t="shared" si="7"/>
        <v>1.4775882389856832E-4</v>
      </c>
      <c r="AS33" s="43">
        <f t="shared" si="7"/>
        <v>1.4882183702014077E-4</v>
      </c>
      <c r="AT33" s="43">
        <f t="shared" si="7"/>
        <v>1.4990025612898235E-4</v>
      </c>
      <c r="AU33" s="43">
        <f t="shared" si="7"/>
        <v>1.5099441858247857E-4</v>
      </c>
      <c r="AV33" s="43">
        <f t="shared" si="7"/>
        <v>1.5210467166029094E-4</v>
      </c>
    </row>
    <row r="34" spans="1:51" s="44" customFormat="1">
      <c r="A34" s="44" t="s">
        <v>13</v>
      </c>
    </row>
    <row r="35" spans="1:51" s="25" customFormat="1"/>
    <row r="36" spans="1:51" s="39" customFormat="1" ht="14.25" thickBot="1">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row>
    <row r="37" spans="1:51">
      <c r="A37" s="19" t="s">
        <v>35</v>
      </c>
      <c r="B37" t="s">
        <v>27</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51">
      <c r="A38" t="s">
        <v>17</v>
      </c>
      <c r="B38" t="s">
        <v>27</v>
      </c>
      <c r="C38" s="15">
        <v>13.446601941747574</v>
      </c>
      <c r="D38" s="15">
        <v>13.446601941747574</v>
      </c>
      <c r="E38" s="15">
        <v>13.446601941747574</v>
      </c>
      <c r="F38" s="15">
        <v>13.446601941747574</v>
      </c>
      <c r="G38" s="15">
        <v>13.446601941747574</v>
      </c>
      <c r="H38" s="15">
        <v>13.446601941747574</v>
      </c>
      <c r="I38" s="15">
        <v>13.446601941747574</v>
      </c>
      <c r="J38" s="15">
        <v>13.446601941747574</v>
      </c>
      <c r="K38" s="15">
        <v>13.446601941747574</v>
      </c>
      <c r="L38" s="15">
        <v>13.446601941747574</v>
      </c>
      <c r="M38" s="15">
        <v>13.446601941747574</v>
      </c>
      <c r="N38" s="15">
        <v>13.446601941747574</v>
      </c>
      <c r="O38" s="15">
        <v>13.367504283266706</v>
      </c>
      <c r="P38" s="15">
        <v>13.288406624785837</v>
      </c>
      <c r="Q38" s="15">
        <v>13.20930896630497</v>
      </c>
      <c r="R38" s="15">
        <v>13.130211307824101</v>
      </c>
      <c r="S38" s="15">
        <v>13.051113649343234</v>
      </c>
      <c r="T38" s="15">
        <v>12.972015990862365</v>
      </c>
      <c r="U38" s="15">
        <v>12.892918332381498</v>
      </c>
      <c r="V38" s="15">
        <v>12.813820673900629</v>
      </c>
      <c r="W38" s="15">
        <v>12.734723015419762</v>
      </c>
      <c r="X38" s="15">
        <v>12.655625356938893</v>
      </c>
      <c r="Y38" s="15">
        <v>12.576527698458026</v>
      </c>
      <c r="Z38" s="15">
        <v>12.497430039977157</v>
      </c>
      <c r="AA38" s="15">
        <v>12.418332381496288</v>
      </c>
      <c r="AB38" s="15">
        <v>12.339234723015421</v>
      </c>
      <c r="AC38" s="15">
        <v>12.260137064534554</v>
      </c>
      <c r="AD38" s="15">
        <v>12.181039406053685</v>
      </c>
      <c r="AE38" s="15">
        <v>12.101941747572816</v>
      </c>
      <c r="AF38" s="15">
        <v>12.022844089091949</v>
      </c>
      <c r="AG38" s="15">
        <v>11.94374643061108</v>
      </c>
      <c r="AH38" s="15">
        <v>11.864648772130213</v>
      </c>
      <c r="AI38" s="15">
        <v>11.785551113649344</v>
      </c>
      <c r="AJ38" s="15">
        <v>11.706453455168477</v>
      </c>
      <c r="AK38" s="15">
        <v>11.627355796687608</v>
      </c>
      <c r="AL38" s="15">
        <v>11.548258138206741</v>
      </c>
      <c r="AM38" s="15">
        <v>11.469160479725872</v>
      </c>
      <c r="AN38" s="15">
        <v>11.390062821245005</v>
      </c>
      <c r="AO38" s="15">
        <v>11.310965162764136</v>
      </c>
      <c r="AP38" s="15">
        <v>11.231867504283269</v>
      </c>
      <c r="AQ38" s="15">
        <v>11.1527698458024</v>
      </c>
      <c r="AR38" s="15">
        <v>11.073672187321531</v>
      </c>
      <c r="AS38" s="15">
        <v>10.994574528840664</v>
      </c>
      <c r="AT38" s="15">
        <v>10.915476870359797</v>
      </c>
      <c r="AU38" s="15">
        <v>10.836379211878928</v>
      </c>
      <c r="AV38" s="15">
        <v>10.757281553398059</v>
      </c>
      <c r="AW38" s="15"/>
      <c r="AX38" s="16">
        <v>10.757281553398059</v>
      </c>
      <c r="AY38" s="17">
        <v>0.2</v>
      </c>
    </row>
    <row r="39" spans="1:51">
      <c r="A39" t="s">
        <v>18</v>
      </c>
      <c r="B39" t="s">
        <v>27</v>
      </c>
      <c r="C39" s="15">
        <v>12.824074074074074</v>
      </c>
      <c r="D39" s="15">
        <v>12.824074074074074</v>
      </c>
      <c r="E39" s="15">
        <v>12.824074074074074</v>
      </c>
      <c r="F39" s="15">
        <v>12.824074074074074</v>
      </c>
      <c r="G39" s="15">
        <v>12.824074074074074</v>
      </c>
      <c r="H39" s="15">
        <v>12.824074074074074</v>
      </c>
      <c r="I39" s="15">
        <v>12.824074074074074</v>
      </c>
      <c r="J39" s="15">
        <v>12.824074074074074</v>
      </c>
      <c r="K39" s="15">
        <v>12.824074074074074</v>
      </c>
      <c r="L39" s="15">
        <v>12.824074074074074</v>
      </c>
      <c r="M39" s="15">
        <v>12.824074074074074</v>
      </c>
      <c r="N39" s="15">
        <v>12.824074074074076</v>
      </c>
      <c r="O39" s="15">
        <v>12.748638344226581</v>
      </c>
      <c r="P39" s="15">
        <v>12.673202614379088</v>
      </c>
      <c r="Q39" s="15">
        <v>12.597766884531593</v>
      </c>
      <c r="R39" s="15">
        <v>12.522331154684098</v>
      </c>
      <c r="S39" s="15">
        <v>12.446895424836605</v>
      </c>
      <c r="T39" s="15">
        <v>12.37145969498911</v>
      </c>
      <c r="U39" s="15">
        <v>12.296023965141615</v>
      </c>
      <c r="V39" s="15">
        <v>12.22058823529412</v>
      </c>
      <c r="W39" s="15">
        <v>12.145152505446625</v>
      </c>
      <c r="X39" s="15">
        <v>12.069716775599131</v>
      </c>
      <c r="Y39" s="15">
        <v>11.994281045751636</v>
      </c>
      <c r="Z39" s="15">
        <v>11.918845315904141</v>
      </c>
      <c r="AA39" s="15">
        <v>11.843409586056648</v>
      </c>
      <c r="AB39" s="15">
        <v>11.767973856209153</v>
      </c>
      <c r="AC39" s="15">
        <v>11.692538126361658</v>
      </c>
      <c r="AD39" s="15">
        <v>11.617102396514163</v>
      </c>
      <c r="AE39" s="15">
        <v>11.541666666666668</v>
      </c>
      <c r="AF39" s="15">
        <v>11.466230936819175</v>
      </c>
      <c r="AG39" s="15">
        <v>11.39079520697168</v>
      </c>
      <c r="AH39" s="15">
        <v>11.315359477124185</v>
      </c>
      <c r="AI39" s="15">
        <v>11.239923747276691</v>
      </c>
      <c r="AJ39" s="15">
        <v>11.164488017429196</v>
      </c>
      <c r="AK39" s="15">
        <v>11.089052287581701</v>
      </c>
      <c r="AL39" s="15">
        <v>11.013616557734206</v>
      </c>
      <c r="AM39" s="15">
        <v>10.938180827886711</v>
      </c>
      <c r="AN39" s="15">
        <v>10.862745098039218</v>
      </c>
      <c r="AO39" s="15">
        <v>10.787309368191723</v>
      </c>
      <c r="AP39" s="15">
        <v>10.711873638344228</v>
      </c>
      <c r="AQ39" s="15">
        <v>10.636437908496735</v>
      </c>
      <c r="AR39" s="15">
        <v>10.56100217864924</v>
      </c>
      <c r="AS39" s="15">
        <v>10.485566448801745</v>
      </c>
      <c r="AT39" s="15">
        <v>10.41013071895425</v>
      </c>
      <c r="AU39" s="15">
        <v>10.334694989106755</v>
      </c>
      <c r="AV39" s="15">
        <v>10.259259259259261</v>
      </c>
      <c r="AW39" s="15"/>
      <c r="AX39" s="16">
        <v>10.25925925925926</v>
      </c>
      <c r="AY39" s="17">
        <v>0.2</v>
      </c>
    </row>
    <row r="40" spans="1:51">
      <c r="A40" t="s">
        <v>19</v>
      </c>
      <c r="B40" t="s">
        <v>67</v>
      </c>
      <c r="C40" s="15">
        <v>8</v>
      </c>
      <c r="D40" s="15">
        <v>8</v>
      </c>
      <c r="E40" s="15">
        <v>8</v>
      </c>
      <c r="F40" s="15">
        <v>8</v>
      </c>
      <c r="G40" s="15">
        <v>8</v>
      </c>
      <c r="H40" s="15">
        <v>8</v>
      </c>
      <c r="I40" s="15">
        <v>8</v>
      </c>
      <c r="J40" s="15">
        <v>8</v>
      </c>
      <c r="K40" s="15">
        <v>8</v>
      </c>
      <c r="L40" s="15">
        <v>8</v>
      </c>
      <c r="M40" s="15">
        <v>8</v>
      </c>
      <c r="N40" s="15">
        <v>8</v>
      </c>
      <c r="O40" s="15">
        <v>7.9529411764705884</v>
      </c>
      <c r="P40" s="15">
        <v>7.9058823529411759</v>
      </c>
      <c r="Q40" s="15">
        <v>7.8588235294117643</v>
      </c>
      <c r="R40" s="15">
        <v>7.8117647058823527</v>
      </c>
      <c r="S40" s="15">
        <v>7.7647058823529411</v>
      </c>
      <c r="T40" s="15">
        <v>7.7176470588235295</v>
      </c>
      <c r="U40" s="15">
        <v>7.6705882352941179</v>
      </c>
      <c r="V40" s="15">
        <v>7.6235294117647054</v>
      </c>
      <c r="W40" s="15">
        <v>7.5764705882352938</v>
      </c>
      <c r="X40" s="15">
        <v>7.5294117647058822</v>
      </c>
      <c r="Y40" s="15">
        <v>7.4823529411764707</v>
      </c>
      <c r="Z40" s="15">
        <v>7.4352941176470591</v>
      </c>
      <c r="AA40" s="15">
        <v>7.3882352941176475</v>
      </c>
      <c r="AB40" s="15">
        <v>7.341176470588235</v>
      </c>
      <c r="AC40" s="15">
        <v>7.2941176470588234</v>
      </c>
      <c r="AD40" s="15">
        <v>7.2470588235294118</v>
      </c>
      <c r="AE40" s="15">
        <v>7.2</v>
      </c>
      <c r="AF40" s="15">
        <v>7.1529411764705886</v>
      </c>
      <c r="AG40" s="15">
        <v>7.1058823529411761</v>
      </c>
      <c r="AH40" s="15">
        <v>7.0588235294117645</v>
      </c>
      <c r="AI40" s="15">
        <v>7.0117647058823529</v>
      </c>
      <c r="AJ40" s="15">
        <v>6.9647058823529413</v>
      </c>
      <c r="AK40" s="15">
        <v>6.9176470588235297</v>
      </c>
      <c r="AL40" s="15">
        <v>6.8705882352941181</v>
      </c>
      <c r="AM40" s="15">
        <v>6.8235294117647056</v>
      </c>
      <c r="AN40" s="15">
        <v>6.776470588235294</v>
      </c>
      <c r="AO40" s="15">
        <v>6.7294117647058824</v>
      </c>
      <c r="AP40" s="15">
        <v>6.6823529411764708</v>
      </c>
      <c r="AQ40" s="15">
        <v>6.6352941176470583</v>
      </c>
      <c r="AR40" s="15">
        <v>6.5882352941176467</v>
      </c>
      <c r="AS40" s="15">
        <v>6.5411764705882351</v>
      </c>
      <c r="AT40" s="15">
        <v>6.4941176470588236</v>
      </c>
      <c r="AU40" s="15">
        <v>6.447058823529412</v>
      </c>
      <c r="AV40" s="15">
        <v>6.4</v>
      </c>
      <c r="AW40" s="15"/>
    </row>
    <row r="41" spans="1:51">
      <c r="A41" t="s">
        <v>20</v>
      </c>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row>
    <row r="42" spans="1:51">
      <c r="A42" t="s">
        <v>21</v>
      </c>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row>
    <row r="43" spans="1:51">
      <c r="A43" t="s">
        <v>22</v>
      </c>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row>
    <row r="44" spans="1:51">
      <c r="A44" t="s">
        <v>36</v>
      </c>
      <c r="B44" t="s">
        <v>24</v>
      </c>
      <c r="C44" s="15">
        <v>18</v>
      </c>
      <c r="D44" s="15">
        <v>18</v>
      </c>
      <c r="E44" s="15">
        <v>18</v>
      </c>
      <c r="F44" s="15">
        <v>18</v>
      </c>
      <c r="G44" s="15">
        <v>18</v>
      </c>
      <c r="H44" s="15">
        <v>18</v>
      </c>
      <c r="I44" s="15">
        <v>18</v>
      </c>
      <c r="J44" s="15">
        <v>18</v>
      </c>
      <c r="K44" s="15">
        <v>18</v>
      </c>
      <c r="L44" s="15">
        <v>18</v>
      </c>
      <c r="M44" s="15">
        <v>18</v>
      </c>
      <c r="N44" s="15">
        <v>18</v>
      </c>
      <c r="O44" s="15">
        <v>18</v>
      </c>
      <c r="P44" s="15">
        <v>18</v>
      </c>
      <c r="Q44" s="15">
        <v>18</v>
      </c>
      <c r="R44" s="15">
        <v>18</v>
      </c>
      <c r="S44" s="15">
        <v>17.88</v>
      </c>
      <c r="T44" s="15">
        <v>17.759999999999998</v>
      </c>
      <c r="U44" s="15">
        <v>17.639999999999997</v>
      </c>
      <c r="V44" s="15">
        <v>17.519999999999996</v>
      </c>
      <c r="W44" s="15">
        <v>17.399999999999999</v>
      </c>
      <c r="X44" s="15">
        <v>17.279999999999998</v>
      </c>
      <c r="Y44" s="15">
        <v>17.159999999999997</v>
      </c>
      <c r="Z44" s="15">
        <v>17.04</v>
      </c>
      <c r="AA44" s="15">
        <v>16.919999999999998</v>
      </c>
      <c r="AB44" s="15">
        <v>16.799999999999997</v>
      </c>
      <c r="AC44" s="15">
        <v>16.679999999999996</v>
      </c>
      <c r="AD44" s="15">
        <v>16.559999999999999</v>
      </c>
      <c r="AE44" s="15">
        <v>16.439999999999998</v>
      </c>
      <c r="AF44" s="15">
        <v>16.319999999999997</v>
      </c>
      <c r="AG44" s="15">
        <v>16.199999999999996</v>
      </c>
      <c r="AH44" s="15">
        <v>16.079999999999998</v>
      </c>
      <c r="AI44" s="15">
        <v>15.959999999999997</v>
      </c>
      <c r="AJ44" s="15">
        <v>15.839999999999998</v>
      </c>
      <c r="AK44" s="15">
        <v>15.719999999999997</v>
      </c>
      <c r="AL44" s="15">
        <v>15.599999999999998</v>
      </c>
      <c r="AM44" s="15">
        <v>15.479999999999997</v>
      </c>
      <c r="AN44" s="15">
        <v>15.359999999999998</v>
      </c>
      <c r="AO44" s="15">
        <v>15.239999999999998</v>
      </c>
      <c r="AP44" s="15">
        <v>15.119999999999997</v>
      </c>
      <c r="AQ44" s="15">
        <v>14.999999999999996</v>
      </c>
      <c r="AR44" s="15">
        <v>14.879999999999997</v>
      </c>
      <c r="AS44" s="15">
        <v>14.759999999999998</v>
      </c>
      <c r="AT44" s="15">
        <v>14.639999999999997</v>
      </c>
      <c r="AU44" s="15">
        <v>14.519999999999998</v>
      </c>
      <c r="AV44" s="15">
        <v>14.399999999999999</v>
      </c>
      <c r="AW44" s="15"/>
    </row>
    <row r="45" spans="1:51" s="41" customFormat="1">
      <c r="A45" s="41" t="s">
        <v>37</v>
      </c>
      <c r="B45" s="41" t="s">
        <v>24</v>
      </c>
      <c r="C45" s="42">
        <v>500</v>
      </c>
      <c r="D45" s="42">
        <v>500</v>
      </c>
      <c r="E45" s="42">
        <v>500</v>
      </c>
      <c r="F45" s="42">
        <v>500</v>
      </c>
      <c r="G45" s="42">
        <v>500</v>
      </c>
      <c r="H45" s="42">
        <v>500</v>
      </c>
      <c r="I45" s="42">
        <v>500</v>
      </c>
      <c r="J45" s="42">
        <v>500</v>
      </c>
      <c r="K45" s="42">
        <v>500</v>
      </c>
      <c r="L45" s="42">
        <v>500</v>
      </c>
      <c r="M45" s="42">
        <v>500</v>
      </c>
      <c r="N45" s="42">
        <v>500</v>
      </c>
      <c r="O45" s="42">
        <v>500</v>
      </c>
      <c r="P45" s="42">
        <v>500</v>
      </c>
      <c r="Q45" s="42">
        <v>500</v>
      </c>
      <c r="R45" s="42">
        <v>500</v>
      </c>
      <c r="S45" s="42">
        <v>496.66666666666663</v>
      </c>
      <c r="T45" s="42">
        <v>493.33333333333331</v>
      </c>
      <c r="U45" s="42">
        <v>490</v>
      </c>
      <c r="V45" s="42">
        <v>486.66666666666663</v>
      </c>
      <c r="W45" s="42">
        <v>483.33333333333331</v>
      </c>
      <c r="X45" s="42">
        <v>480</v>
      </c>
      <c r="Y45" s="42">
        <v>476.66666666666663</v>
      </c>
      <c r="Z45" s="42">
        <v>473.33333333333331</v>
      </c>
      <c r="AA45" s="42">
        <v>470</v>
      </c>
      <c r="AB45" s="42">
        <v>466.66666666666663</v>
      </c>
      <c r="AC45" s="42">
        <v>463.33333333333331</v>
      </c>
      <c r="AD45" s="42">
        <v>460</v>
      </c>
      <c r="AE45" s="42">
        <v>456.66666666666663</v>
      </c>
      <c r="AF45" s="42">
        <v>453.33333333333331</v>
      </c>
      <c r="AG45" s="42">
        <v>450</v>
      </c>
      <c r="AH45" s="42">
        <v>446.66666666666663</v>
      </c>
      <c r="AI45" s="42">
        <v>443.33333333333331</v>
      </c>
      <c r="AJ45" s="42">
        <v>440</v>
      </c>
      <c r="AK45" s="42">
        <v>436.66666666666663</v>
      </c>
      <c r="AL45" s="42">
        <v>433.33333333333331</v>
      </c>
      <c r="AM45" s="42">
        <v>430</v>
      </c>
      <c r="AN45" s="42">
        <v>426.66666666666663</v>
      </c>
      <c r="AO45" s="42">
        <v>423.33333333333331</v>
      </c>
      <c r="AP45" s="42">
        <v>420</v>
      </c>
      <c r="AQ45" s="42">
        <v>416.66666666666663</v>
      </c>
      <c r="AR45" s="42">
        <v>413.33333333333331</v>
      </c>
      <c r="AS45" s="42">
        <v>410</v>
      </c>
      <c r="AT45" s="42">
        <v>406.66666666666663</v>
      </c>
      <c r="AU45" s="42">
        <v>403.33333333333331</v>
      </c>
      <c r="AV45" s="42">
        <v>400</v>
      </c>
      <c r="AW45" s="42"/>
    </row>
    <row r="46" spans="1:51">
      <c r="A46" t="s">
        <v>38</v>
      </c>
      <c r="B46" t="s">
        <v>24</v>
      </c>
      <c r="C46" s="15">
        <v>18</v>
      </c>
      <c r="D46" s="15">
        <v>18</v>
      </c>
      <c r="E46" s="15">
        <v>18</v>
      </c>
      <c r="F46" s="15">
        <v>18</v>
      </c>
      <c r="G46" s="15">
        <v>18</v>
      </c>
      <c r="H46" s="15">
        <v>18</v>
      </c>
      <c r="I46" s="15">
        <v>18</v>
      </c>
      <c r="J46" s="15">
        <v>18</v>
      </c>
      <c r="K46" s="15">
        <v>18</v>
      </c>
      <c r="L46" s="15">
        <v>18</v>
      </c>
      <c r="M46" s="15">
        <v>18</v>
      </c>
      <c r="N46" s="15">
        <v>18</v>
      </c>
      <c r="O46" s="15">
        <v>18</v>
      </c>
      <c r="P46" s="15">
        <v>18</v>
      </c>
      <c r="Q46" s="15">
        <v>18</v>
      </c>
      <c r="R46" s="15">
        <v>18</v>
      </c>
      <c r="S46" s="15">
        <v>17.88</v>
      </c>
      <c r="T46" s="15">
        <v>17.759999999999998</v>
      </c>
      <c r="U46" s="15">
        <v>17.639999999999997</v>
      </c>
      <c r="V46" s="15">
        <v>17.519999999999996</v>
      </c>
      <c r="W46" s="15">
        <v>17.399999999999999</v>
      </c>
      <c r="X46" s="15">
        <v>17.279999999999998</v>
      </c>
      <c r="Y46" s="15">
        <v>17.159999999999997</v>
      </c>
      <c r="Z46" s="15">
        <v>17.04</v>
      </c>
      <c r="AA46" s="15">
        <v>16.919999999999998</v>
      </c>
      <c r="AB46" s="15">
        <v>16.799999999999997</v>
      </c>
      <c r="AC46" s="15">
        <v>16.679999999999996</v>
      </c>
      <c r="AD46" s="15">
        <v>16.559999999999999</v>
      </c>
      <c r="AE46" s="15">
        <v>16.439999999999998</v>
      </c>
      <c r="AF46" s="15">
        <v>16.319999999999997</v>
      </c>
      <c r="AG46" s="15">
        <v>16.199999999999996</v>
      </c>
      <c r="AH46" s="15">
        <v>16.079999999999998</v>
      </c>
      <c r="AI46" s="15">
        <v>15.959999999999997</v>
      </c>
      <c r="AJ46" s="15">
        <v>15.839999999999998</v>
      </c>
      <c r="AK46" s="15">
        <v>15.719999999999997</v>
      </c>
      <c r="AL46" s="15">
        <v>15.599999999999998</v>
      </c>
      <c r="AM46" s="15">
        <v>15.479999999999997</v>
      </c>
      <c r="AN46" s="15">
        <v>15.359999999999998</v>
      </c>
      <c r="AO46" s="15">
        <v>15.239999999999998</v>
      </c>
      <c r="AP46" s="15">
        <v>15.119999999999997</v>
      </c>
      <c r="AQ46" s="15">
        <v>14.999999999999996</v>
      </c>
      <c r="AR46" s="15">
        <v>14.879999999999997</v>
      </c>
      <c r="AS46" s="15">
        <v>14.759999999999998</v>
      </c>
      <c r="AT46" s="15">
        <v>14.639999999999997</v>
      </c>
      <c r="AU46" s="15">
        <v>14.519999999999998</v>
      </c>
      <c r="AV46" s="15">
        <v>14.399999999999999</v>
      </c>
      <c r="AW46" s="15"/>
    </row>
    <row r="47" spans="1:51">
      <c r="A47" s="19" t="s">
        <v>39</v>
      </c>
      <c r="B47" t="s">
        <v>27</v>
      </c>
      <c r="C47" s="15">
        <v>15.582524271844662</v>
      </c>
      <c r="D47" s="15">
        <v>15.582524271844662</v>
      </c>
      <c r="E47" s="15">
        <v>15.582524271844662</v>
      </c>
      <c r="F47" s="15">
        <v>15.582524271844662</v>
      </c>
      <c r="G47" s="15">
        <v>15.582524271844662</v>
      </c>
      <c r="H47" s="15">
        <v>15.582524271844662</v>
      </c>
      <c r="I47" s="15">
        <v>15.582524271844662</v>
      </c>
      <c r="J47" s="15">
        <v>15.582524271844662</v>
      </c>
      <c r="K47" s="15">
        <v>15.582524271844662</v>
      </c>
      <c r="L47" s="15">
        <v>15.582524271844662</v>
      </c>
      <c r="M47" s="15">
        <v>15.582524271844662</v>
      </c>
      <c r="N47" s="15">
        <v>15.582524271844662</v>
      </c>
      <c r="O47" s="15">
        <v>15.425957653827444</v>
      </c>
      <c r="P47" s="15">
        <v>15.269391035810226</v>
      </c>
      <c r="Q47" s="15">
        <v>15.112824417793009</v>
      </c>
      <c r="R47" s="15">
        <v>14.956257799775791</v>
      </c>
      <c r="S47" s="15">
        <v>14.799691181758574</v>
      </c>
      <c r="T47" s="15">
        <v>14.643124563741356</v>
      </c>
      <c r="U47" s="15">
        <v>14.486557945724138</v>
      </c>
      <c r="V47" s="15">
        <v>14.329991327706921</v>
      </c>
      <c r="W47" s="15">
        <v>14.173424709689701</v>
      </c>
      <c r="X47" s="15">
        <v>14.016858091672486</v>
      </c>
      <c r="Y47" s="15">
        <v>13.860291473655266</v>
      </c>
      <c r="Z47" s="15">
        <v>13.70372485563805</v>
      </c>
      <c r="AA47" s="15">
        <v>13.547158237620831</v>
      </c>
      <c r="AB47" s="15">
        <v>13.390591619603613</v>
      </c>
      <c r="AC47" s="15">
        <v>13.234025001586396</v>
      </c>
      <c r="AD47" s="15">
        <v>13.077458383569178</v>
      </c>
      <c r="AE47" s="15">
        <v>12.920891765551961</v>
      </c>
      <c r="AF47" s="15">
        <v>12.764325147534743</v>
      </c>
      <c r="AG47" s="15">
        <v>12.607758529517525</v>
      </c>
      <c r="AH47" s="15">
        <v>12.451191911500308</v>
      </c>
      <c r="AI47" s="15">
        <v>12.29462529348309</v>
      </c>
      <c r="AJ47" s="15">
        <v>12.138058675465873</v>
      </c>
      <c r="AK47" s="15">
        <v>11.981492057448655</v>
      </c>
      <c r="AL47" s="15">
        <v>11.824925439431437</v>
      </c>
      <c r="AM47" s="15">
        <v>11.66835882141422</v>
      </c>
      <c r="AN47" s="15">
        <v>11.511792203397</v>
      </c>
      <c r="AO47" s="15">
        <v>11.355225585379785</v>
      </c>
      <c r="AP47" s="15">
        <v>11.198658967362565</v>
      </c>
      <c r="AQ47" s="15">
        <v>11.042092349345349</v>
      </c>
      <c r="AR47" s="15">
        <v>10.88552573132813</v>
      </c>
      <c r="AS47" s="15">
        <v>10.728959113310914</v>
      </c>
      <c r="AT47" s="15">
        <v>10.572392495293695</v>
      </c>
      <c r="AU47" s="15">
        <v>10.415825877276479</v>
      </c>
      <c r="AV47" s="15">
        <v>10.25925925925926</v>
      </c>
      <c r="AW47" s="15"/>
    </row>
    <row r="48" spans="1:51">
      <c r="A48" t="s">
        <v>17</v>
      </c>
      <c r="B48" t="s">
        <v>27</v>
      </c>
      <c r="C48" s="15">
        <v>15.582524271844662</v>
      </c>
      <c r="D48" s="15">
        <v>15.582524271844662</v>
      </c>
      <c r="E48" s="15">
        <v>15.582524271844662</v>
      </c>
      <c r="F48" s="15">
        <v>15.582524271844662</v>
      </c>
      <c r="G48" s="15">
        <v>15.582524271844662</v>
      </c>
      <c r="H48" s="15">
        <v>15.582524271844662</v>
      </c>
      <c r="I48" s="15">
        <v>15.582524271844662</v>
      </c>
      <c r="J48" s="15">
        <v>15.582524271844662</v>
      </c>
      <c r="K48" s="15">
        <v>15.582524271844662</v>
      </c>
      <c r="L48" s="15">
        <v>15.582524271844662</v>
      </c>
      <c r="M48" s="15">
        <v>15.582524271844662</v>
      </c>
      <c r="N48" s="15">
        <v>15.582524271844662</v>
      </c>
      <c r="O48" s="15">
        <v>15.425957653827444</v>
      </c>
      <c r="P48" s="15">
        <v>15.269391035810226</v>
      </c>
      <c r="Q48" s="15">
        <v>15.112824417793009</v>
      </c>
      <c r="R48" s="15">
        <v>14.956257799775791</v>
      </c>
      <c r="S48" s="15">
        <v>14.799691181758574</v>
      </c>
      <c r="T48" s="15">
        <v>14.643124563741356</v>
      </c>
      <c r="U48" s="15">
        <v>14.486557945724138</v>
      </c>
      <c r="V48" s="15">
        <v>14.329991327706921</v>
      </c>
      <c r="W48" s="15">
        <v>14.173424709689701</v>
      </c>
      <c r="X48" s="15">
        <v>14.016858091672486</v>
      </c>
      <c r="Y48" s="15">
        <v>13.860291473655266</v>
      </c>
      <c r="Z48" s="15">
        <v>13.70372485563805</v>
      </c>
      <c r="AA48" s="15">
        <v>13.547158237620831</v>
      </c>
      <c r="AB48" s="15">
        <v>13.390591619603613</v>
      </c>
      <c r="AC48" s="15">
        <v>13.234025001586396</v>
      </c>
      <c r="AD48" s="15">
        <v>13.077458383569178</v>
      </c>
      <c r="AE48" s="15">
        <v>12.920891765551961</v>
      </c>
      <c r="AF48" s="15">
        <v>12.764325147534743</v>
      </c>
      <c r="AG48" s="15">
        <v>12.607758529517525</v>
      </c>
      <c r="AH48" s="15">
        <v>12.451191911500308</v>
      </c>
      <c r="AI48" s="15">
        <v>12.29462529348309</v>
      </c>
      <c r="AJ48" s="15">
        <v>12.138058675465873</v>
      </c>
      <c r="AK48" s="15">
        <v>11.981492057448655</v>
      </c>
      <c r="AL48" s="15">
        <v>11.824925439431437</v>
      </c>
      <c r="AM48" s="15">
        <v>11.66835882141422</v>
      </c>
      <c r="AN48" s="15">
        <v>11.511792203397</v>
      </c>
      <c r="AO48" s="15">
        <v>11.355225585379785</v>
      </c>
      <c r="AP48" s="15">
        <v>11.198658967362565</v>
      </c>
      <c r="AQ48" s="15">
        <v>11.042092349345349</v>
      </c>
      <c r="AR48" s="15">
        <v>10.88552573132813</v>
      </c>
      <c r="AS48" s="15">
        <v>10.728959113310914</v>
      </c>
      <c r="AT48" s="15">
        <v>10.572392495293695</v>
      </c>
      <c r="AU48" s="15">
        <v>10.415825877276479</v>
      </c>
      <c r="AV48" s="15">
        <v>10.25925925925926</v>
      </c>
      <c r="AW48" s="15"/>
      <c r="AX48" s="16">
        <v>12.46601941747573</v>
      </c>
      <c r="AY48" s="17">
        <v>0.2</v>
      </c>
    </row>
    <row r="49" spans="1:51">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row>
    <row r="50" spans="1:51" s="36" customFormat="1">
      <c r="A50" s="36" t="s">
        <v>62</v>
      </c>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row>
    <row r="51" spans="1:51">
      <c r="A51" t="s">
        <v>9</v>
      </c>
      <c r="B51" t="s">
        <v>24</v>
      </c>
      <c r="C51" s="15">
        <f>(C44+C46)/3</f>
        <v>12</v>
      </c>
      <c r="D51" s="15">
        <f t="shared" ref="D51:AV51" si="8">(D44+D46)/3</f>
        <v>12</v>
      </c>
      <c r="E51" s="15">
        <f t="shared" si="8"/>
        <v>12</v>
      </c>
      <c r="F51" s="15">
        <f t="shared" si="8"/>
        <v>12</v>
      </c>
      <c r="G51" s="15">
        <f t="shared" si="8"/>
        <v>12</v>
      </c>
      <c r="H51" s="15">
        <f t="shared" si="8"/>
        <v>12</v>
      </c>
      <c r="I51" s="15">
        <f t="shared" si="8"/>
        <v>12</v>
      </c>
      <c r="J51" s="15">
        <f t="shared" si="8"/>
        <v>12</v>
      </c>
      <c r="K51" s="15">
        <f t="shared" si="8"/>
        <v>12</v>
      </c>
      <c r="L51" s="15">
        <f t="shared" si="8"/>
        <v>12</v>
      </c>
      <c r="M51" s="15">
        <f t="shared" si="8"/>
        <v>12</v>
      </c>
      <c r="N51" s="15">
        <f t="shared" si="8"/>
        <v>12</v>
      </c>
      <c r="O51" s="15">
        <f t="shared" si="8"/>
        <v>12</v>
      </c>
      <c r="P51" s="15">
        <f t="shared" si="8"/>
        <v>12</v>
      </c>
      <c r="Q51" s="15">
        <f t="shared" si="8"/>
        <v>12</v>
      </c>
      <c r="R51" s="15">
        <f t="shared" si="8"/>
        <v>12</v>
      </c>
      <c r="S51" s="15">
        <f t="shared" si="8"/>
        <v>11.92</v>
      </c>
      <c r="T51" s="15">
        <f t="shared" si="8"/>
        <v>11.839999999999998</v>
      </c>
      <c r="U51" s="15">
        <f t="shared" si="8"/>
        <v>11.759999999999998</v>
      </c>
      <c r="V51" s="15">
        <f t="shared" si="8"/>
        <v>11.679999999999998</v>
      </c>
      <c r="W51" s="15">
        <f t="shared" si="8"/>
        <v>11.6</v>
      </c>
      <c r="X51" s="15">
        <f t="shared" si="8"/>
        <v>11.519999999999998</v>
      </c>
      <c r="Y51" s="15">
        <f t="shared" si="8"/>
        <v>11.439999999999998</v>
      </c>
      <c r="Z51" s="15">
        <f t="shared" si="8"/>
        <v>11.36</v>
      </c>
      <c r="AA51" s="15">
        <f t="shared" si="8"/>
        <v>11.28</v>
      </c>
      <c r="AB51" s="15">
        <f t="shared" si="8"/>
        <v>11.199999999999998</v>
      </c>
      <c r="AC51" s="15">
        <f t="shared" si="8"/>
        <v>11.119999999999997</v>
      </c>
      <c r="AD51" s="15">
        <f t="shared" si="8"/>
        <v>11.04</v>
      </c>
      <c r="AE51" s="15">
        <f t="shared" si="8"/>
        <v>10.959999999999999</v>
      </c>
      <c r="AF51" s="15">
        <f t="shared" si="8"/>
        <v>10.879999999999997</v>
      </c>
      <c r="AG51" s="15">
        <f t="shared" si="8"/>
        <v>10.799999999999997</v>
      </c>
      <c r="AH51" s="15">
        <f t="shared" si="8"/>
        <v>10.719999999999999</v>
      </c>
      <c r="AI51" s="15">
        <f t="shared" si="8"/>
        <v>10.639999999999999</v>
      </c>
      <c r="AJ51" s="15">
        <f t="shared" si="8"/>
        <v>10.559999999999999</v>
      </c>
      <c r="AK51" s="15">
        <f t="shared" si="8"/>
        <v>10.479999999999999</v>
      </c>
      <c r="AL51" s="15">
        <f t="shared" si="8"/>
        <v>10.399999999999999</v>
      </c>
      <c r="AM51" s="15">
        <f t="shared" si="8"/>
        <v>10.319999999999999</v>
      </c>
      <c r="AN51" s="15">
        <f t="shared" si="8"/>
        <v>10.239999999999998</v>
      </c>
      <c r="AO51" s="15">
        <f t="shared" si="8"/>
        <v>10.159999999999998</v>
      </c>
      <c r="AP51" s="15">
        <f t="shared" si="8"/>
        <v>10.079999999999998</v>
      </c>
      <c r="AQ51" s="15">
        <f t="shared" si="8"/>
        <v>9.9999999999999982</v>
      </c>
      <c r="AR51" s="15">
        <f t="shared" si="8"/>
        <v>9.9199999999999982</v>
      </c>
      <c r="AS51" s="15">
        <f t="shared" si="8"/>
        <v>9.8399999999999981</v>
      </c>
      <c r="AT51" s="15">
        <f t="shared" si="8"/>
        <v>9.759999999999998</v>
      </c>
      <c r="AU51" s="15">
        <f t="shared" si="8"/>
        <v>9.6799999999999979</v>
      </c>
      <c r="AV51" s="15">
        <f t="shared" si="8"/>
        <v>9.6</v>
      </c>
      <c r="AW51" s="15"/>
    </row>
    <row r="52" spans="1:51">
      <c r="A52" t="s">
        <v>10</v>
      </c>
      <c r="B52" t="s">
        <v>67</v>
      </c>
      <c r="C52" s="15">
        <f>C40</f>
        <v>8</v>
      </c>
      <c r="D52" s="15">
        <f t="shared" ref="D52:AV52" si="9">D40</f>
        <v>8</v>
      </c>
      <c r="E52" s="15">
        <f t="shared" si="9"/>
        <v>8</v>
      </c>
      <c r="F52" s="15">
        <f t="shared" si="9"/>
        <v>8</v>
      </c>
      <c r="G52" s="15">
        <f t="shared" si="9"/>
        <v>8</v>
      </c>
      <c r="H52" s="15">
        <f t="shared" si="9"/>
        <v>8</v>
      </c>
      <c r="I52" s="15">
        <f t="shared" si="9"/>
        <v>8</v>
      </c>
      <c r="J52" s="15">
        <f t="shared" si="9"/>
        <v>8</v>
      </c>
      <c r="K52" s="15">
        <f t="shared" si="9"/>
        <v>8</v>
      </c>
      <c r="L52" s="15">
        <f t="shared" si="9"/>
        <v>8</v>
      </c>
      <c r="M52" s="15">
        <f t="shared" si="9"/>
        <v>8</v>
      </c>
      <c r="N52" s="15">
        <f t="shared" si="9"/>
        <v>8</v>
      </c>
      <c r="O52" s="15">
        <f t="shared" si="9"/>
        <v>7.9529411764705884</v>
      </c>
      <c r="P52" s="15">
        <f t="shared" si="9"/>
        <v>7.9058823529411759</v>
      </c>
      <c r="Q52" s="15">
        <f t="shared" si="9"/>
        <v>7.8588235294117643</v>
      </c>
      <c r="R52" s="15">
        <f t="shared" si="9"/>
        <v>7.8117647058823527</v>
      </c>
      <c r="S52" s="15">
        <f t="shared" si="9"/>
        <v>7.7647058823529411</v>
      </c>
      <c r="T52" s="15">
        <f t="shared" si="9"/>
        <v>7.7176470588235295</v>
      </c>
      <c r="U52" s="15">
        <f t="shared" si="9"/>
        <v>7.6705882352941179</v>
      </c>
      <c r="V52" s="15">
        <f t="shared" si="9"/>
        <v>7.6235294117647054</v>
      </c>
      <c r="W52" s="15">
        <f t="shared" si="9"/>
        <v>7.5764705882352938</v>
      </c>
      <c r="X52" s="15">
        <f t="shared" si="9"/>
        <v>7.5294117647058822</v>
      </c>
      <c r="Y52" s="15">
        <f t="shared" si="9"/>
        <v>7.4823529411764707</v>
      </c>
      <c r="Z52" s="15">
        <f t="shared" si="9"/>
        <v>7.4352941176470591</v>
      </c>
      <c r="AA52" s="15">
        <f t="shared" si="9"/>
        <v>7.3882352941176475</v>
      </c>
      <c r="AB52" s="15">
        <f t="shared" si="9"/>
        <v>7.341176470588235</v>
      </c>
      <c r="AC52" s="15">
        <f t="shared" si="9"/>
        <v>7.2941176470588234</v>
      </c>
      <c r="AD52" s="15">
        <f t="shared" si="9"/>
        <v>7.2470588235294118</v>
      </c>
      <c r="AE52" s="15">
        <f t="shared" si="9"/>
        <v>7.2</v>
      </c>
      <c r="AF52" s="15">
        <f t="shared" si="9"/>
        <v>7.1529411764705886</v>
      </c>
      <c r="AG52" s="15">
        <f t="shared" si="9"/>
        <v>7.1058823529411761</v>
      </c>
      <c r="AH52" s="15">
        <f t="shared" si="9"/>
        <v>7.0588235294117645</v>
      </c>
      <c r="AI52" s="15">
        <f t="shared" si="9"/>
        <v>7.0117647058823529</v>
      </c>
      <c r="AJ52" s="15">
        <f t="shared" si="9"/>
        <v>6.9647058823529413</v>
      </c>
      <c r="AK52" s="15">
        <f t="shared" si="9"/>
        <v>6.9176470588235297</v>
      </c>
      <c r="AL52" s="15">
        <f t="shared" si="9"/>
        <v>6.8705882352941181</v>
      </c>
      <c r="AM52" s="15">
        <f t="shared" si="9"/>
        <v>6.8235294117647056</v>
      </c>
      <c r="AN52" s="15">
        <f t="shared" si="9"/>
        <v>6.776470588235294</v>
      </c>
      <c r="AO52" s="15">
        <f t="shared" si="9"/>
        <v>6.7294117647058824</v>
      </c>
      <c r="AP52" s="15">
        <f t="shared" si="9"/>
        <v>6.6823529411764708</v>
      </c>
      <c r="AQ52" s="15">
        <f t="shared" si="9"/>
        <v>6.6352941176470583</v>
      </c>
      <c r="AR52" s="15">
        <f t="shared" si="9"/>
        <v>6.5882352941176467</v>
      </c>
      <c r="AS52" s="15">
        <f t="shared" si="9"/>
        <v>6.5411764705882351</v>
      </c>
      <c r="AT52" s="15">
        <f t="shared" si="9"/>
        <v>6.4941176470588236</v>
      </c>
      <c r="AU52" s="15">
        <f t="shared" si="9"/>
        <v>6.447058823529412</v>
      </c>
      <c r="AV52" s="15">
        <f t="shared" si="9"/>
        <v>6.4</v>
      </c>
      <c r="AW52" s="15"/>
    </row>
    <row r="53" spans="1:51">
      <c r="A53" t="s">
        <v>11</v>
      </c>
      <c r="B53" t="s">
        <v>27</v>
      </c>
      <c r="C53" s="15">
        <f>(C38+C48)/2</f>
        <v>14.514563106796118</v>
      </c>
      <c r="D53" s="15">
        <f t="shared" ref="D53:AV53" si="10">(D38+D48)/2</f>
        <v>14.514563106796118</v>
      </c>
      <c r="E53" s="15">
        <f t="shared" si="10"/>
        <v>14.514563106796118</v>
      </c>
      <c r="F53" s="15">
        <f t="shared" si="10"/>
        <v>14.514563106796118</v>
      </c>
      <c r="G53" s="15">
        <f t="shared" si="10"/>
        <v>14.514563106796118</v>
      </c>
      <c r="H53" s="15">
        <f t="shared" si="10"/>
        <v>14.514563106796118</v>
      </c>
      <c r="I53" s="15">
        <f t="shared" si="10"/>
        <v>14.514563106796118</v>
      </c>
      <c r="J53" s="15">
        <f t="shared" si="10"/>
        <v>14.514563106796118</v>
      </c>
      <c r="K53" s="15">
        <f t="shared" si="10"/>
        <v>14.514563106796118</v>
      </c>
      <c r="L53" s="15">
        <f t="shared" si="10"/>
        <v>14.514563106796118</v>
      </c>
      <c r="M53" s="15">
        <f t="shared" si="10"/>
        <v>14.514563106796118</v>
      </c>
      <c r="N53" s="15">
        <f t="shared" si="10"/>
        <v>14.514563106796118</v>
      </c>
      <c r="O53" s="15">
        <f t="shared" si="10"/>
        <v>14.396730968547075</v>
      </c>
      <c r="P53" s="15">
        <f t="shared" si="10"/>
        <v>14.278898830298033</v>
      </c>
      <c r="Q53" s="15">
        <f t="shared" si="10"/>
        <v>14.16106669204899</v>
      </c>
      <c r="R53" s="15">
        <f t="shared" si="10"/>
        <v>14.043234553799946</v>
      </c>
      <c r="S53" s="15">
        <f t="shared" si="10"/>
        <v>13.925402415550904</v>
      </c>
      <c r="T53" s="15">
        <f t="shared" si="10"/>
        <v>13.80757027730186</v>
      </c>
      <c r="U53" s="15">
        <f t="shared" si="10"/>
        <v>13.689738139052817</v>
      </c>
      <c r="V53" s="15">
        <f t="shared" si="10"/>
        <v>13.571906000803775</v>
      </c>
      <c r="W53" s="15">
        <f t="shared" si="10"/>
        <v>13.454073862554733</v>
      </c>
      <c r="X53" s="15">
        <f t="shared" si="10"/>
        <v>13.33624172430569</v>
      </c>
      <c r="Y53" s="15">
        <f t="shared" si="10"/>
        <v>13.218409586056646</v>
      </c>
      <c r="Z53" s="15">
        <f t="shared" si="10"/>
        <v>13.100577447807604</v>
      </c>
      <c r="AA53" s="15">
        <f t="shared" si="10"/>
        <v>12.98274530955856</v>
      </c>
      <c r="AB53" s="15">
        <f t="shared" si="10"/>
        <v>12.864913171309517</v>
      </c>
      <c r="AC53" s="15">
        <f t="shared" si="10"/>
        <v>12.747081033060475</v>
      </c>
      <c r="AD53" s="15">
        <f t="shared" si="10"/>
        <v>12.629248894811433</v>
      </c>
      <c r="AE53" s="15">
        <f t="shared" si="10"/>
        <v>12.511416756562388</v>
      </c>
      <c r="AF53" s="15">
        <f t="shared" si="10"/>
        <v>12.393584618313346</v>
      </c>
      <c r="AG53" s="15">
        <f t="shared" si="10"/>
        <v>12.275752480064302</v>
      </c>
      <c r="AH53" s="15">
        <f t="shared" si="10"/>
        <v>12.157920341815259</v>
      </c>
      <c r="AI53" s="15">
        <f t="shared" si="10"/>
        <v>12.040088203566217</v>
      </c>
      <c r="AJ53" s="15">
        <f t="shared" si="10"/>
        <v>11.922256065317175</v>
      </c>
      <c r="AK53" s="15">
        <f t="shared" si="10"/>
        <v>11.804423927068132</v>
      </c>
      <c r="AL53" s="15">
        <f t="shared" si="10"/>
        <v>11.68659178881909</v>
      </c>
      <c r="AM53" s="15">
        <f t="shared" si="10"/>
        <v>11.568759650570046</v>
      </c>
      <c r="AN53" s="15">
        <f t="shared" si="10"/>
        <v>11.450927512321002</v>
      </c>
      <c r="AO53" s="15">
        <f t="shared" si="10"/>
        <v>11.333095374071959</v>
      </c>
      <c r="AP53" s="15">
        <f t="shared" si="10"/>
        <v>11.215263235822917</v>
      </c>
      <c r="AQ53" s="15">
        <f t="shared" si="10"/>
        <v>11.097431097573875</v>
      </c>
      <c r="AR53" s="15">
        <f t="shared" si="10"/>
        <v>10.97959895932483</v>
      </c>
      <c r="AS53" s="15">
        <f t="shared" si="10"/>
        <v>10.86176682107579</v>
      </c>
      <c r="AT53" s="15">
        <f t="shared" si="10"/>
        <v>10.743934682826746</v>
      </c>
      <c r="AU53" s="15">
        <f t="shared" si="10"/>
        <v>10.626102544577703</v>
      </c>
      <c r="AV53" s="15">
        <f t="shared" si="10"/>
        <v>10.508270406328659</v>
      </c>
      <c r="AW53" s="15"/>
    </row>
    <row r="54" spans="1:51">
      <c r="A54" t="s">
        <v>31</v>
      </c>
      <c r="B54" t="s">
        <v>27</v>
      </c>
      <c r="C54" s="15">
        <f>C39</f>
        <v>12.824074074074074</v>
      </c>
      <c r="D54" s="15">
        <f t="shared" ref="D54:AV54" si="11">D39</f>
        <v>12.824074074074074</v>
      </c>
      <c r="E54" s="15">
        <f t="shared" si="11"/>
        <v>12.824074074074074</v>
      </c>
      <c r="F54" s="15">
        <f t="shared" si="11"/>
        <v>12.824074074074074</v>
      </c>
      <c r="G54" s="15">
        <f t="shared" si="11"/>
        <v>12.824074074074074</v>
      </c>
      <c r="H54" s="15">
        <f t="shared" si="11"/>
        <v>12.824074074074074</v>
      </c>
      <c r="I54" s="15">
        <f t="shared" si="11"/>
        <v>12.824074074074074</v>
      </c>
      <c r="J54" s="15">
        <f t="shared" si="11"/>
        <v>12.824074074074074</v>
      </c>
      <c r="K54" s="15">
        <f t="shared" si="11"/>
        <v>12.824074074074074</v>
      </c>
      <c r="L54" s="15">
        <f t="shared" si="11"/>
        <v>12.824074074074074</v>
      </c>
      <c r="M54" s="15">
        <f t="shared" si="11"/>
        <v>12.824074074074074</v>
      </c>
      <c r="N54" s="15">
        <f t="shared" si="11"/>
        <v>12.824074074074076</v>
      </c>
      <c r="O54" s="15">
        <f t="shared" si="11"/>
        <v>12.748638344226581</v>
      </c>
      <c r="P54" s="15">
        <f t="shared" si="11"/>
        <v>12.673202614379088</v>
      </c>
      <c r="Q54" s="15">
        <f t="shared" si="11"/>
        <v>12.597766884531593</v>
      </c>
      <c r="R54" s="15">
        <f t="shared" si="11"/>
        <v>12.522331154684098</v>
      </c>
      <c r="S54" s="15">
        <f t="shared" si="11"/>
        <v>12.446895424836605</v>
      </c>
      <c r="T54" s="15">
        <f t="shared" si="11"/>
        <v>12.37145969498911</v>
      </c>
      <c r="U54" s="15">
        <f t="shared" si="11"/>
        <v>12.296023965141615</v>
      </c>
      <c r="V54" s="15">
        <f t="shared" si="11"/>
        <v>12.22058823529412</v>
      </c>
      <c r="W54" s="15">
        <f t="shared" si="11"/>
        <v>12.145152505446625</v>
      </c>
      <c r="X54" s="15">
        <f t="shared" si="11"/>
        <v>12.069716775599131</v>
      </c>
      <c r="Y54" s="15">
        <f t="shared" si="11"/>
        <v>11.994281045751636</v>
      </c>
      <c r="Z54" s="15">
        <f t="shared" si="11"/>
        <v>11.918845315904141</v>
      </c>
      <c r="AA54" s="15">
        <f t="shared" si="11"/>
        <v>11.843409586056648</v>
      </c>
      <c r="AB54" s="15">
        <f t="shared" si="11"/>
        <v>11.767973856209153</v>
      </c>
      <c r="AC54" s="15">
        <f t="shared" si="11"/>
        <v>11.692538126361658</v>
      </c>
      <c r="AD54" s="15">
        <f t="shared" si="11"/>
        <v>11.617102396514163</v>
      </c>
      <c r="AE54" s="15">
        <f t="shared" si="11"/>
        <v>11.541666666666668</v>
      </c>
      <c r="AF54" s="15">
        <f t="shared" si="11"/>
        <v>11.466230936819175</v>
      </c>
      <c r="AG54" s="15">
        <f t="shared" si="11"/>
        <v>11.39079520697168</v>
      </c>
      <c r="AH54" s="15">
        <f t="shared" si="11"/>
        <v>11.315359477124185</v>
      </c>
      <c r="AI54" s="15">
        <f t="shared" si="11"/>
        <v>11.239923747276691</v>
      </c>
      <c r="AJ54" s="15">
        <f t="shared" si="11"/>
        <v>11.164488017429196</v>
      </c>
      <c r="AK54" s="15">
        <f t="shared" si="11"/>
        <v>11.089052287581701</v>
      </c>
      <c r="AL54" s="15">
        <f t="shared" si="11"/>
        <v>11.013616557734206</v>
      </c>
      <c r="AM54" s="15">
        <f t="shared" si="11"/>
        <v>10.938180827886711</v>
      </c>
      <c r="AN54" s="15">
        <f t="shared" si="11"/>
        <v>10.862745098039218</v>
      </c>
      <c r="AO54" s="15">
        <f t="shared" si="11"/>
        <v>10.787309368191723</v>
      </c>
      <c r="AP54" s="15">
        <f t="shared" si="11"/>
        <v>10.711873638344228</v>
      </c>
      <c r="AQ54" s="15">
        <f t="shared" si="11"/>
        <v>10.636437908496735</v>
      </c>
      <c r="AR54" s="15">
        <f t="shared" si="11"/>
        <v>10.56100217864924</v>
      </c>
      <c r="AS54" s="15">
        <f t="shared" si="11"/>
        <v>10.485566448801745</v>
      </c>
      <c r="AT54" s="15">
        <f t="shared" si="11"/>
        <v>10.41013071895425</v>
      </c>
      <c r="AU54" s="15">
        <f t="shared" si="11"/>
        <v>10.334694989106755</v>
      </c>
      <c r="AV54" s="15">
        <f t="shared" si="11"/>
        <v>10.259259259259261</v>
      </c>
      <c r="AW54" s="15"/>
    </row>
    <row r="55" spans="1:51" s="20" customFormat="1" ht="14.25" thickBot="1">
      <c r="A55" s="20" t="s">
        <v>13</v>
      </c>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row>
    <row r="56" spans="1:51" s="34" customFormat="1">
      <c r="A56" s="34" t="s">
        <v>40</v>
      </c>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row>
    <row r="57" spans="1:51" s="44" customFormat="1">
      <c r="A57" s="43" t="s">
        <v>9</v>
      </c>
      <c r="B57" s="43" t="s">
        <v>61</v>
      </c>
      <c r="C57" s="44">
        <f>62/(C51*3412)</f>
        <v>1.5142633841344275E-3</v>
      </c>
      <c r="D57" s="44">
        <f t="shared" ref="D57:AV57" si="12">62/(D51*3412)</f>
        <v>1.5142633841344275E-3</v>
      </c>
      <c r="E57" s="44">
        <f t="shared" si="12"/>
        <v>1.5142633841344275E-3</v>
      </c>
      <c r="F57" s="44">
        <f t="shared" si="12"/>
        <v>1.5142633841344275E-3</v>
      </c>
      <c r="G57" s="44">
        <f t="shared" si="12"/>
        <v>1.5142633841344275E-3</v>
      </c>
      <c r="H57" s="44">
        <f t="shared" si="12"/>
        <v>1.5142633841344275E-3</v>
      </c>
      <c r="I57" s="44">
        <f t="shared" si="12"/>
        <v>1.5142633841344275E-3</v>
      </c>
      <c r="J57" s="44">
        <f t="shared" si="12"/>
        <v>1.5142633841344275E-3</v>
      </c>
      <c r="K57" s="44">
        <f t="shared" si="12"/>
        <v>1.5142633841344275E-3</v>
      </c>
      <c r="L57" s="44">
        <f t="shared" si="12"/>
        <v>1.5142633841344275E-3</v>
      </c>
      <c r="M57" s="44">
        <f t="shared" si="12"/>
        <v>1.5142633841344275E-3</v>
      </c>
      <c r="N57" s="44">
        <f t="shared" si="12"/>
        <v>1.5142633841344275E-3</v>
      </c>
      <c r="O57" s="44">
        <f t="shared" si="12"/>
        <v>1.5142633841344275E-3</v>
      </c>
      <c r="P57" s="44">
        <f t="shared" si="12"/>
        <v>1.5142633841344275E-3</v>
      </c>
      <c r="Q57" s="44">
        <f t="shared" si="12"/>
        <v>1.5142633841344275E-3</v>
      </c>
      <c r="R57" s="44">
        <f t="shared" si="12"/>
        <v>1.5142633841344275E-3</v>
      </c>
      <c r="S57" s="44">
        <f t="shared" si="12"/>
        <v>1.5244262256386854E-3</v>
      </c>
      <c r="T57" s="44">
        <f t="shared" si="12"/>
        <v>1.534726402838947E-3</v>
      </c>
      <c r="U57" s="44">
        <f t="shared" si="12"/>
        <v>1.545166718504518E-3</v>
      </c>
      <c r="V57" s="44">
        <f t="shared" si="12"/>
        <v>1.5557500521929052E-3</v>
      </c>
      <c r="W57" s="44">
        <f t="shared" si="12"/>
        <v>1.5664793628976837E-3</v>
      </c>
      <c r="X57" s="44">
        <f t="shared" si="12"/>
        <v>1.5773576918066956E-3</v>
      </c>
      <c r="Y57" s="44">
        <f t="shared" si="12"/>
        <v>1.5883881651759732E-3</v>
      </c>
      <c r="Z57" s="44">
        <f t="shared" si="12"/>
        <v>1.5995739973250994E-3</v>
      </c>
      <c r="AA57" s="44">
        <f t="shared" si="12"/>
        <v>1.6109184937600292E-3</v>
      </c>
      <c r="AB57" s="44">
        <f t="shared" si="12"/>
        <v>1.622425054429744E-3</v>
      </c>
      <c r="AC57" s="44">
        <f t="shared" si="12"/>
        <v>1.6340971771234834E-3</v>
      </c>
      <c r="AD57" s="44">
        <f t="shared" si="12"/>
        <v>1.6459384610156822E-3</v>
      </c>
      <c r="AE57" s="44">
        <f t="shared" si="12"/>
        <v>1.6579526103661616E-3</v>
      </c>
      <c r="AF57" s="44">
        <f t="shared" si="12"/>
        <v>1.6701434383835602E-3</v>
      </c>
      <c r="AG57" s="44">
        <f t="shared" si="12"/>
        <v>1.6825148712604754E-3</v>
      </c>
      <c r="AH57" s="44">
        <f t="shared" si="12"/>
        <v>1.6950709523892845E-3</v>
      </c>
      <c r="AI57" s="44">
        <f t="shared" si="12"/>
        <v>1.7078158467681516E-3</v>
      </c>
      <c r="AJ57" s="44">
        <f t="shared" si="12"/>
        <v>1.7207538456073042E-3</v>
      </c>
      <c r="AK57" s="44">
        <f t="shared" si="12"/>
        <v>1.7338893711462914E-3</v>
      </c>
      <c r="AL57" s="44">
        <f t="shared" si="12"/>
        <v>1.7472269816935703E-3</v>
      </c>
      <c r="AM57" s="44">
        <f t="shared" si="12"/>
        <v>1.7607713769004973E-3</v>
      </c>
      <c r="AN57" s="44">
        <f t="shared" si="12"/>
        <v>1.7745274032825323E-3</v>
      </c>
      <c r="AO57" s="44">
        <f t="shared" si="12"/>
        <v>1.7885000600012927E-3</v>
      </c>
      <c r="AP57" s="44">
        <f t="shared" si="12"/>
        <v>1.8026945049219379E-3</v>
      </c>
      <c r="AQ57" s="44">
        <f t="shared" si="12"/>
        <v>1.8171160609613134E-3</v>
      </c>
      <c r="AR57" s="44">
        <f t="shared" si="12"/>
        <v>1.8317702227432595E-3</v>
      </c>
      <c r="AS57" s="44">
        <f t="shared" si="12"/>
        <v>1.8466626635785703E-3</v>
      </c>
      <c r="AT57" s="44">
        <f t="shared" si="12"/>
        <v>1.8617992427882308E-3</v>
      </c>
      <c r="AU57" s="44">
        <f t="shared" si="12"/>
        <v>1.8771860133897863E-3</v>
      </c>
      <c r="AV57" s="44">
        <f t="shared" si="12"/>
        <v>1.8928292301680345E-3</v>
      </c>
    </row>
    <row r="58" spans="1:51" s="44" customFormat="1">
      <c r="A58" s="43" t="s">
        <v>30</v>
      </c>
      <c r="B58" s="43" t="s">
        <v>61</v>
      </c>
      <c r="C58" s="44">
        <f>62/(C40*36020.98)</f>
        <v>2.1515239174503301E-4</v>
      </c>
      <c r="D58" s="44">
        <f t="shared" ref="D58:AV58" si="13">62/(D40*36020.98)</f>
        <v>2.1515239174503301E-4</v>
      </c>
      <c r="E58" s="44">
        <f t="shared" si="13"/>
        <v>2.1515239174503301E-4</v>
      </c>
      <c r="F58" s="44">
        <f t="shared" si="13"/>
        <v>2.1515239174503301E-4</v>
      </c>
      <c r="G58" s="44">
        <f t="shared" si="13"/>
        <v>2.1515239174503301E-4</v>
      </c>
      <c r="H58" s="44">
        <f t="shared" si="13"/>
        <v>2.1515239174503301E-4</v>
      </c>
      <c r="I58" s="44">
        <f t="shared" si="13"/>
        <v>2.1515239174503301E-4</v>
      </c>
      <c r="J58" s="44">
        <f t="shared" si="13"/>
        <v>2.1515239174503301E-4</v>
      </c>
      <c r="K58" s="44">
        <f t="shared" si="13"/>
        <v>2.1515239174503301E-4</v>
      </c>
      <c r="L58" s="44">
        <f t="shared" si="13"/>
        <v>2.1515239174503301E-4</v>
      </c>
      <c r="M58" s="44">
        <f t="shared" si="13"/>
        <v>2.1515239174503301E-4</v>
      </c>
      <c r="N58" s="44">
        <f t="shared" si="13"/>
        <v>2.1515239174503301E-4</v>
      </c>
      <c r="O58" s="44">
        <f t="shared" si="13"/>
        <v>2.1642548282044743E-4</v>
      </c>
      <c r="P58" s="44">
        <f t="shared" si="13"/>
        <v>2.1771372974199773E-4</v>
      </c>
      <c r="Q58" s="44">
        <f t="shared" si="13"/>
        <v>2.1901740477039291E-4</v>
      </c>
      <c r="R58" s="44">
        <f t="shared" si="13"/>
        <v>2.2033678672684102E-4</v>
      </c>
      <c r="S58" s="44">
        <f t="shared" si="13"/>
        <v>2.216721611918522E-4</v>
      </c>
      <c r="T58" s="44">
        <f t="shared" si="13"/>
        <v>2.2302382071131473E-4</v>
      </c>
      <c r="U58" s="44">
        <f t="shared" si="13"/>
        <v>2.243920650101571E-4</v>
      </c>
      <c r="V58" s="44">
        <f t="shared" si="13"/>
        <v>2.2577720121392356E-4</v>
      </c>
      <c r="W58" s="44">
        <f t="shared" si="13"/>
        <v>2.2717954407860629E-4</v>
      </c>
      <c r="X58" s="44">
        <f t="shared" si="13"/>
        <v>2.2859941622909759E-4</v>
      </c>
      <c r="Y58" s="44">
        <f t="shared" si="13"/>
        <v>2.300371484066391E-4</v>
      </c>
      <c r="Z58" s="44">
        <f t="shared" si="13"/>
        <v>2.3149307972566841E-4</v>
      </c>
      <c r="AA58" s="44">
        <f t="shared" si="13"/>
        <v>2.329675579404816E-4</v>
      </c>
      <c r="AB58" s="44">
        <f t="shared" si="13"/>
        <v>2.3446093972215136E-4</v>
      </c>
      <c r="AC58" s="44">
        <f t="shared" si="13"/>
        <v>2.3597359094616526E-4</v>
      </c>
      <c r="AD58" s="44">
        <f t="shared" si="13"/>
        <v>2.375058869912702E-4</v>
      </c>
      <c r="AE58" s="44">
        <f t="shared" si="13"/>
        <v>2.3905821305003668E-4</v>
      </c>
      <c r="AF58" s="44">
        <f t="shared" si="13"/>
        <v>2.4063096445168166E-4</v>
      </c>
      <c r="AG58" s="44">
        <f t="shared" si="13"/>
        <v>2.4222454699771929E-4</v>
      </c>
      <c r="AH58" s="44">
        <f t="shared" si="13"/>
        <v>2.4383937731103743E-4</v>
      </c>
      <c r="AI58" s="44">
        <f t="shared" si="13"/>
        <v>2.4547588319903094E-4</v>
      </c>
      <c r="AJ58" s="44">
        <f t="shared" si="13"/>
        <v>2.4713450403145685E-4</v>
      </c>
      <c r="AK58" s="44">
        <f t="shared" si="13"/>
        <v>2.4881569113371167E-4</v>
      </c>
      <c r="AL58" s="44">
        <f t="shared" si="13"/>
        <v>2.5051990819627133E-4</v>
      </c>
      <c r="AM58" s="44">
        <f t="shared" si="13"/>
        <v>2.5224763170107316E-4</v>
      </c>
      <c r="AN58" s="44">
        <f t="shared" si="13"/>
        <v>2.5399935136566397E-4</v>
      </c>
      <c r="AO58" s="44">
        <f t="shared" si="13"/>
        <v>2.5577557060598328E-4</v>
      </c>
      <c r="AP58" s="44">
        <f t="shared" si="13"/>
        <v>2.5757680701870151E-4</v>
      </c>
      <c r="AQ58" s="44">
        <f t="shared" si="13"/>
        <v>2.5940359288408239E-4</v>
      </c>
      <c r="AR58" s="44">
        <f t="shared" si="13"/>
        <v>2.6125647569039725E-4</v>
      </c>
      <c r="AS58" s="44">
        <f t="shared" si="13"/>
        <v>2.6313601868097563E-4</v>
      </c>
      <c r="AT58" s="44">
        <f t="shared" si="13"/>
        <v>2.6504280142504064E-4</v>
      </c>
      <c r="AU58" s="44">
        <f t="shared" si="13"/>
        <v>2.6697742041354458E-4</v>
      </c>
      <c r="AV58" s="44">
        <f t="shared" si="13"/>
        <v>2.6894048968129124E-4</v>
      </c>
    </row>
    <row r="59" spans="1:51" s="44" customFormat="1">
      <c r="A59" s="43" t="s">
        <v>11</v>
      </c>
      <c r="B59" s="43" t="s">
        <v>61</v>
      </c>
      <c r="C59" s="44">
        <f>62/(C53*27756.82)</f>
        <v>1.5389269759124118E-4</v>
      </c>
      <c r="D59" s="44">
        <f t="shared" ref="D59:AV59" si="14">62/(D53*27756.82)</f>
        <v>1.5389269759124118E-4</v>
      </c>
      <c r="E59" s="44">
        <f t="shared" si="14"/>
        <v>1.5389269759124118E-4</v>
      </c>
      <c r="F59" s="44">
        <f t="shared" si="14"/>
        <v>1.5389269759124118E-4</v>
      </c>
      <c r="G59" s="44">
        <f t="shared" si="14"/>
        <v>1.5389269759124118E-4</v>
      </c>
      <c r="H59" s="44">
        <f t="shared" si="14"/>
        <v>1.5389269759124118E-4</v>
      </c>
      <c r="I59" s="44">
        <f t="shared" si="14"/>
        <v>1.5389269759124118E-4</v>
      </c>
      <c r="J59" s="44">
        <f t="shared" si="14"/>
        <v>1.5389269759124118E-4</v>
      </c>
      <c r="K59" s="44">
        <f t="shared" si="14"/>
        <v>1.5389269759124118E-4</v>
      </c>
      <c r="L59" s="44">
        <f t="shared" si="14"/>
        <v>1.5389269759124118E-4</v>
      </c>
      <c r="M59" s="44">
        <f t="shared" si="14"/>
        <v>1.5389269759124118E-4</v>
      </c>
      <c r="N59" s="44">
        <f t="shared" si="14"/>
        <v>1.5389269759124118E-4</v>
      </c>
      <c r="O59" s="44">
        <f t="shared" si="14"/>
        <v>1.5515225475444067E-4</v>
      </c>
      <c r="P59" s="44">
        <f t="shared" si="14"/>
        <v>1.5643260011924452E-4</v>
      </c>
      <c r="Q59" s="44">
        <f t="shared" si="14"/>
        <v>1.5773425261229136E-4</v>
      </c>
      <c r="R59" s="44">
        <f t="shared" si="14"/>
        <v>1.5905774857678711E-4</v>
      </c>
      <c r="S59" s="44">
        <f t="shared" si="14"/>
        <v>1.6040364250937116E-4</v>
      </c>
      <c r="T59" s="44">
        <f t="shared" si="14"/>
        <v>1.6177250783471265E-4</v>
      </c>
      <c r="U59" s="44">
        <f t="shared" si="14"/>
        <v>1.631649377201095E-4</v>
      </c>
      <c r="V59" s="44">
        <f t="shared" si="14"/>
        <v>1.6458154593252224E-4</v>
      </c>
      <c r="W59" s="44">
        <f t="shared" si="14"/>
        <v>1.6602296774064363E-4</v>
      </c>
      <c r="X59" s="44">
        <f t="shared" si="14"/>
        <v>1.6748986086478952E-4</v>
      </c>
      <c r="Y59" s="44">
        <f t="shared" si="14"/>
        <v>1.6898290647759541E-4</v>
      </c>
      <c r="Z59" s="44">
        <f t="shared" si="14"/>
        <v>1.7050281025871654E-4</v>
      </c>
      <c r="AA59" s="44">
        <f t="shared" si="14"/>
        <v>1.7205030350696379E-4</v>
      </c>
      <c r="AB59" s="44">
        <f t="shared" si="14"/>
        <v>1.7362614431355657E-4</v>
      </c>
      <c r="AC59" s="44">
        <f t="shared" si="14"/>
        <v>1.7523111880044824E-4</v>
      </c>
      <c r="AD59" s="44">
        <f t="shared" si="14"/>
        <v>1.7686604242797386E-4</v>
      </c>
      <c r="AE59" s="44">
        <f t="shared" si="14"/>
        <v>1.7853176137638978E-4</v>
      </c>
      <c r="AF59" s="44">
        <f t="shared" si="14"/>
        <v>1.8022915400622367E-4</v>
      </c>
      <c r="AG59" s="44">
        <f t="shared" si="14"/>
        <v>1.8195913240272993E-4</v>
      </c>
      <c r="AH59" s="44">
        <f t="shared" si="14"/>
        <v>1.8372264401015614E-4</v>
      </c>
      <c r="AI59" s="44">
        <f t="shared" si="14"/>
        <v>1.8552067336197368E-4</v>
      </c>
      <c r="AJ59" s="44">
        <f t="shared" si="14"/>
        <v>1.8735424391371156E-4</v>
      </c>
      <c r="AK59" s="44">
        <f t="shared" si="14"/>
        <v>1.8922441998556229E-4</v>
      </c>
      <c r="AL59" s="44">
        <f t="shared" si="14"/>
        <v>1.9113230882250839E-4</v>
      </c>
      <c r="AM59" s="44">
        <f t="shared" si="14"/>
        <v>1.9307906278034714E-4</v>
      </c>
      <c r="AN59" s="44">
        <f t="shared" si="14"/>
        <v>1.9506588164668355E-4</v>
      </c>
      <c r="AO59" s="44">
        <f t="shared" si="14"/>
        <v>1.9709401510671328E-4</v>
      </c>
      <c r="AP59" s="44">
        <f t="shared" si="14"/>
        <v>1.9916476536444532E-4</v>
      </c>
      <c r="AQ59" s="44">
        <f t="shared" si="14"/>
        <v>2.0127948993091654E-4</v>
      </c>
      <c r="AR59" s="44">
        <f t="shared" si="14"/>
        <v>2.0343960459194379E-4</v>
      </c>
      <c r="AS59" s="44">
        <f t="shared" si="14"/>
        <v>2.0564658656904665E-4</v>
      </c>
      <c r="AT59" s="44">
        <f t="shared" si="14"/>
        <v>2.0790197788837217E-4</v>
      </c>
      <c r="AU59" s="44">
        <f t="shared" si="14"/>
        <v>2.1020738897376513E-4</v>
      </c>
      <c r="AV59" s="44">
        <f t="shared" si="14"/>
        <v>2.1256450248157988E-4</v>
      </c>
    </row>
    <row r="60" spans="1:51" s="44" customFormat="1">
      <c r="A60" s="43" t="s">
        <v>31</v>
      </c>
      <c r="B60" s="43" t="s">
        <v>61</v>
      </c>
      <c r="C60" s="44">
        <f>62/(C54*27756.82)</f>
        <v>1.7417906805286741E-4</v>
      </c>
      <c r="D60" s="44">
        <f t="shared" ref="D60:AV60" si="15">62/(D54*27756.82)</f>
        <v>1.7417906805286741E-4</v>
      </c>
      <c r="E60" s="44">
        <f t="shared" si="15"/>
        <v>1.7417906805286741E-4</v>
      </c>
      <c r="F60" s="44">
        <f t="shared" si="15"/>
        <v>1.7417906805286741E-4</v>
      </c>
      <c r="G60" s="44">
        <f t="shared" si="15"/>
        <v>1.7417906805286741E-4</v>
      </c>
      <c r="H60" s="44">
        <f t="shared" si="15"/>
        <v>1.7417906805286741E-4</v>
      </c>
      <c r="I60" s="44">
        <f t="shared" si="15"/>
        <v>1.7417906805286741E-4</v>
      </c>
      <c r="J60" s="44">
        <f t="shared" si="15"/>
        <v>1.7417906805286741E-4</v>
      </c>
      <c r="K60" s="44">
        <f t="shared" si="15"/>
        <v>1.7417906805286741E-4</v>
      </c>
      <c r="L60" s="44">
        <f t="shared" si="15"/>
        <v>1.7417906805286741E-4</v>
      </c>
      <c r="M60" s="44">
        <f t="shared" si="15"/>
        <v>1.7417906805286741E-4</v>
      </c>
      <c r="N60" s="44">
        <f t="shared" si="15"/>
        <v>1.7417906805286738E-4</v>
      </c>
      <c r="O60" s="44">
        <f t="shared" si="15"/>
        <v>1.752097134259613E-4</v>
      </c>
      <c r="P60" s="44">
        <f t="shared" si="15"/>
        <v>1.7625262838683007E-4</v>
      </c>
      <c r="Q60" s="44">
        <f t="shared" si="15"/>
        <v>1.7730803334723027E-4</v>
      </c>
      <c r="R60" s="44">
        <f t="shared" si="15"/>
        <v>1.7837615403004493E-4</v>
      </c>
      <c r="S60" s="44">
        <f t="shared" si="15"/>
        <v>1.79457221630227E-4</v>
      </c>
      <c r="T60" s="44">
        <f t="shared" si="15"/>
        <v>1.8055147298163082E-4</v>
      </c>
      <c r="U60" s="44">
        <f t="shared" si="15"/>
        <v>1.8165915072998441E-4</v>
      </c>
      <c r="V60" s="44">
        <f t="shared" si="15"/>
        <v>1.8278050351226826E-4</v>
      </c>
      <c r="W60" s="44">
        <f t="shared" si="15"/>
        <v>1.8391578614277923E-4</v>
      </c>
      <c r="X60" s="44">
        <f t="shared" si="15"/>
        <v>1.8506525980617158E-4</v>
      </c>
      <c r="Y60" s="44">
        <f t="shared" si="15"/>
        <v>1.8622919225778274E-4</v>
      </c>
      <c r="Z60" s="44">
        <f t="shared" si="15"/>
        <v>1.8740785803156618E-4</v>
      </c>
      <c r="AA60" s="44">
        <f t="shared" si="15"/>
        <v>1.8860153865597103E-4</v>
      </c>
      <c r="AB60" s="44">
        <f t="shared" si="15"/>
        <v>1.8981052287812472E-4</v>
      </c>
      <c r="AC60" s="44">
        <f t="shared" si="15"/>
        <v>1.9103510689669326E-4</v>
      </c>
      <c r="AD60" s="44">
        <f t="shared" si="15"/>
        <v>1.9227559460381464E-4</v>
      </c>
      <c r="AE60" s="44">
        <f t="shared" si="15"/>
        <v>1.9353229783651934E-4</v>
      </c>
      <c r="AF60" s="44">
        <f t="shared" si="15"/>
        <v>1.9480553663807536E-4</v>
      </c>
      <c r="AG60" s="44">
        <f t="shared" si="15"/>
        <v>1.9609563952971824E-4</v>
      </c>
      <c r="AH60" s="44">
        <f t="shared" si="15"/>
        <v>1.9740294379324972E-4</v>
      </c>
      <c r="AI60" s="44">
        <f t="shared" si="15"/>
        <v>1.9872779576501646E-4</v>
      </c>
      <c r="AJ60" s="44">
        <f t="shared" si="15"/>
        <v>2.0007055114180711E-4</v>
      </c>
      <c r="AK60" s="44">
        <f t="shared" si="15"/>
        <v>2.014315752992344E-4</v>
      </c>
      <c r="AL60" s="44">
        <f t="shared" si="15"/>
        <v>2.0281124362320178E-4</v>
      </c>
      <c r="AM60" s="44">
        <f t="shared" si="15"/>
        <v>2.042099418550859E-4</v>
      </c>
      <c r="AN60" s="44">
        <f t="shared" si="15"/>
        <v>2.0562806645130178E-4</v>
      </c>
      <c r="AO60" s="44">
        <f t="shared" si="15"/>
        <v>2.0706602495795424E-4</v>
      </c>
      <c r="AP60" s="44">
        <f t="shared" si="15"/>
        <v>2.0852423640132012E-4</v>
      </c>
      <c r="AQ60" s="44">
        <f t="shared" si="15"/>
        <v>2.1000313169494651E-4</v>
      </c>
      <c r="AR60" s="44">
        <f t="shared" si="15"/>
        <v>2.1150315406419612E-4</v>
      </c>
      <c r="AS60" s="44">
        <f t="shared" si="15"/>
        <v>2.1302475948911838E-4</v>
      </c>
      <c r="AT60" s="44">
        <f t="shared" si="15"/>
        <v>2.1456841716657578E-4</v>
      </c>
      <c r="AU60" s="44">
        <f t="shared" si="15"/>
        <v>2.161346099926092E-4</v>
      </c>
      <c r="AV60" s="44">
        <f t="shared" si="15"/>
        <v>2.1772383506608422E-4</v>
      </c>
    </row>
    <row r="61" spans="1:51" s="45" customFormat="1" ht="14.25" thickBot="1">
      <c r="A61" s="45" t="s">
        <v>13</v>
      </c>
    </row>
    <row r="62" spans="1:51">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row>
    <row r="63" spans="1:51">
      <c r="A63" s="19" t="s">
        <v>41</v>
      </c>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Y63" t="s">
        <v>42</v>
      </c>
    </row>
    <row r="64" spans="1:51">
      <c r="A64" t="s">
        <v>17</v>
      </c>
      <c r="B64" t="s">
        <v>27</v>
      </c>
      <c r="C64" s="15">
        <v>38.640776699029125</v>
      </c>
      <c r="D64" s="15">
        <v>38.640776699029125</v>
      </c>
      <c r="E64" s="15">
        <v>38.640776699029125</v>
      </c>
      <c r="F64" s="15">
        <v>38.640776699029125</v>
      </c>
      <c r="G64" s="15">
        <v>38.640776699029125</v>
      </c>
      <c r="H64" s="15">
        <v>38.640776699029125</v>
      </c>
      <c r="I64" s="15">
        <v>38.640776699029125</v>
      </c>
      <c r="J64" s="15">
        <v>38.640776699029125</v>
      </c>
      <c r="K64" s="15">
        <v>38.640776699029125</v>
      </c>
      <c r="L64" s="15">
        <v>38.640776699029125</v>
      </c>
      <c r="M64" s="15">
        <v>38.640776699029125</v>
      </c>
      <c r="N64" s="15">
        <v>38.419972260748963</v>
      </c>
      <c r="O64" s="15">
        <v>38.199167822468794</v>
      </c>
      <c r="P64" s="15">
        <v>37.978363384188626</v>
      </c>
      <c r="Q64" s="15">
        <v>37.757558945908464</v>
      </c>
      <c r="R64" s="15">
        <v>37.536754507628295</v>
      </c>
      <c r="S64" s="15">
        <v>37.315950069348126</v>
      </c>
      <c r="T64" s="15">
        <v>37.095145631067965</v>
      </c>
      <c r="U64" s="15">
        <v>36.874341192787796</v>
      </c>
      <c r="V64" s="15">
        <v>36.653536754507627</v>
      </c>
      <c r="W64" s="15">
        <v>36.432732316227465</v>
      </c>
      <c r="X64" s="15">
        <v>36.211927877947296</v>
      </c>
      <c r="Y64" s="15">
        <v>35.991123439667135</v>
      </c>
      <c r="Z64" s="15">
        <v>35.770319001386966</v>
      </c>
      <c r="AA64" s="15">
        <v>35.549514563106797</v>
      </c>
      <c r="AB64" s="15">
        <v>35.328710124826628</v>
      </c>
      <c r="AC64" s="15">
        <v>35.107905686546466</v>
      </c>
      <c r="AD64" s="15">
        <v>34.887101248266298</v>
      </c>
      <c r="AE64" s="15">
        <v>34.666296809986136</v>
      </c>
      <c r="AF64" s="15">
        <v>34.445492371705967</v>
      </c>
      <c r="AG64" s="15">
        <v>34.224687933425798</v>
      </c>
      <c r="AH64" s="15">
        <v>34.003883495145629</v>
      </c>
      <c r="AI64" s="15">
        <v>33.783079056865468</v>
      </c>
      <c r="AJ64" s="15">
        <v>33.562274618585299</v>
      </c>
      <c r="AK64" s="15">
        <v>33.341470180305137</v>
      </c>
      <c r="AL64" s="15">
        <v>33.120665742024968</v>
      </c>
      <c r="AM64" s="15">
        <v>32.8998613037448</v>
      </c>
      <c r="AN64" s="15">
        <v>32.679056865464638</v>
      </c>
      <c r="AO64" s="15">
        <v>32.458252427184469</v>
      </c>
      <c r="AP64" s="15">
        <v>32.2374479889043</v>
      </c>
      <c r="AQ64" s="15">
        <v>32.016643550624138</v>
      </c>
      <c r="AR64" s="15">
        <v>31.79583911234397</v>
      </c>
      <c r="AS64" s="15">
        <v>31.575034674063804</v>
      </c>
      <c r="AT64" s="15">
        <v>31.354230235783639</v>
      </c>
      <c r="AU64" s="15">
        <v>31.13342579750347</v>
      </c>
      <c r="AV64" s="15">
        <v>30.912621359223305</v>
      </c>
      <c r="AW64" s="15"/>
      <c r="AX64" s="16">
        <v>38.640776699029125</v>
      </c>
      <c r="AY64" s="17">
        <v>0.2</v>
      </c>
    </row>
    <row r="65" spans="1:51">
      <c r="A65" t="s">
        <v>18</v>
      </c>
      <c r="B65" t="s">
        <v>27</v>
      </c>
      <c r="C65" s="15">
        <v>38.935185185185183</v>
      </c>
      <c r="D65" s="15">
        <v>38.935185185185183</v>
      </c>
      <c r="E65" s="15">
        <v>38.935185185185183</v>
      </c>
      <c r="F65" s="15">
        <v>38.935185185185183</v>
      </c>
      <c r="G65" s="15">
        <v>38.935185185185183</v>
      </c>
      <c r="H65" s="15">
        <v>38.935185185185183</v>
      </c>
      <c r="I65" s="15">
        <v>38.935185185185183</v>
      </c>
      <c r="J65" s="15">
        <v>38.935185185185183</v>
      </c>
      <c r="K65" s="15">
        <v>38.935185185185183</v>
      </c>
      <c r="L65" s="15">
        <v>38.935185185185183</v>
      </c>
      <c r="M65" s="15">
        <v>38.935185185185183</v>
      </c>
      <c r="N65" s="15">
        <v>38.712698412698415</v>
      </c>
      <c r="O65" s="15">
        <v>38.490211640211641</v>
      </c>
      <c r="P65" s="15">
        <v>38.267724867724866</v>
      </c>
      <c r="Q65" s="15">
        <v>38.045238095238098</v>
      </c>
      <c r="R65" s="15">
        <v>37.822751322751323</v>
      </c>
      <c r="S65" s="15">
        <v>37.600264550264548</v>
      </c>
      <c r="T65" s="15">
        <v>37.37777777777778</v>
      </c>
      <c r="U65" s="15">
        <v>37.155291005291005</v>
      </c>
      <c r="V65" s="15">
        <v>36.93280423280423</v>
      </c>
      <c r="W65" s="15">
        <v>36.710317460317462</v>
      </c>
      <c r="X65" s="15">
        <v>36.487830687830687</v>
      </c>
      <c r="Y65" s="15">
        <v>36.265343915343919</v>
      </c>
      <c r="Z65" s="15">
        <v>36.042857142857144</v>
      </c>
      <c r="AA65" s="15">
        <v>35.82037037037037</v>
      </c>
      <c r="AB65" s="15">
        <v>35.597883597883602</v>
      </c>
      <c r="AC65" s="15">
        <v>35.375396825396827</v>
      </c>
      <c r="AD65" s="15">
        <v>35.152910052910052</v>
      </c>
      <c r="AE65" s="15">
        <v>34.930423280423284</v>
      </c>
      <c r="AF65" s="15">
        <v>34.707936507936509</v>
      </c>
      <c r="AG65" s="15">
        <v>34.485449735449734</v>
      </c>
      <c r="AH65" s="15">
        <v>34.262962962962966</v>
      </c>
      <c r="AI65" s="15">
        <v>34.040476190476191</v>
      </c>
      <c r="AJ65" s="15">
        <v>33.817989417989416</v>
      </c>
      <c r="AK65" s="15">
        <v>33.595502645502648</v>
      </c>
      <c r="AL65" s="15">
        <v>33.373015873015873</v>
      </c>
      <c r="AM65" s="15">
        <v>33.150529100529099</v>
      </c>
      <c r="AN65" s="15">
        <v>32.928042328042331</v>
      </c>
      <c r="AO65" s="15">
        <v>32.705555555555556</v>
      </c>
      <c r="AP65" s="15">
        <v>32.483068783068781</v>
      </c>
      <c r="AQ65" s="15">
        <v>32.260582010582013</v>
      </c>
      <c r="AR65" s="15">
        <v>32.038095238095238</v>
      </c>
      <c r="AS65" s="15">
        <v>31.815608465608467</v>
      </c>
      <c r="AT65" s="15">
        <v>31.593121693121695</v>
      </c>
      <c r="AU65" s="15">
        <v>31.37063492063492</v>
      </c>
      <c r="AV65" s="15">
        <v>31.148148148148149</v>
      </c>
      <c r="AW65" s="15"/>
      <c r="AX65" s="16">
        <v>38.935185185185183</v>
      </c>
      <c r="AY65" s="17">
        <v>0.2</v>
      </c>
    </row>
    <row r="66" spans="1:51">
      <c r="A66" t="s">
        <v>19</v>
      </c>
      <c r="C66" s="18">
        <v>0.144925</v>
      </c>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51">
      <c r="A67" t="s">
        <v>20</v>
      </c>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row>
    <row r="68" spans="1:51">
      <c r="A68" t="s">
        <v>21</v>
      </c>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row>
    <row r="69" spans="1:51">
      <c r="A69" t="s">
        <v>22</v>
      </c>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row>
    <row r="70" spans="1:51">
      <c r="A70" t="s">
        <v>28</v>
      </c>
      <c r="B70" t="s">
        <v>24</v>
      </c>
      <c r="C70" s="15">
        <v>100</v>
      </c>
      <c r="D70" s="15">
        <v>100</v>
      </c>
      <c r="E70" s="15">
        <v>100</v>
      </c>
      <c r="F70" s="15">
        <v>100</v>
      </c>
      <c r="G70" s="15">
        <v>100</v>
      </c>
      <c r="H70" s="15">
        <v>100</v>
      </c>
      <c r="I70" s="15">
        <v>100</v>
      </c>
      <c r="J70" s="15">
        <v>100</v>
      </c>
      <c r="K70" s="15">
        <v>100</v>
      </c>
      <c r="L70" s="15">
        <v>100</v>
      </c>
      <c r="M70" s="15">
        <v>100</v>
      </c>
      <c r="N70" s="15">
        <v>99.428571428571431</v>
      </c>
      <c r="O70" s="15">
        <v>98.857142857142861</v>
      </c>
      <c r="P70" s="15">
        <v>98.285714285714278</v>
      </c>
      <c r="Q70" s="15">
        <v>97.714285714285708</v>
      </c>
      <c r="R70" s="15">
        <v>97.142857142857139</v>
      </c>
      <c r="S70" s="15">
        <v>96.571428571428569</v>
      </c>
      <c r="T70" s="15">
        <v>96</v>
      </c>
      <c r="U70" s="15">
        <v>95.428571428571431</v>
      </c>
      <c r="V70" s="15">
        <v>94.857142857142861</v>
      </c>
      <c r="W70" s="15">
        <v>94.285714285714278</v>
      </c>
      <c r="X70" s="15">
        <v>93.714285714285708</v>
      </c>
      <c r="Y70" s="15">
        <v>93.142857142857139</v>
      </c>
      <c r="Z70" s="15">
        <v>92.571428571428569</v>
      </c>
      <c r="AA70" s="15">
        <v>92</v>
      </c>
      <c r="AB70" s="15">
        <v>91.428571428571431</v>
      </c>
      <c r="AC70" s="15">
        <v>90.857142857142861</v>
      </c>
      <c r="AD70" s="15">
        <v>90.285714285714278</v>
      </c>
      <c r="AE70" s="15">
        <v>89.714285714285708</v>
      </c>
      <c r="AF70" s="15">
        <v>89.142857142857139</v>
      </c>
      <c r="AG70" s="15">
        <v>88.571428571428569</v>
      </c>
      <c r="AH70" s="15">
        <v>88</v>
      </c>
      <c r="AI70" s="15">
        <v>87.428571428571431</v>
      </c>
      <c r="AJ70" s="15">
        <v>86.857142857142861</v>
      </c>
      <c r="AK70" s="15">
        <v>86.285714285714278</v>
      </c>
      <c r="AL70" s="15">
        <v>85.714285714285708</v>
      </c>
      <c r="AM70" s="15">
        <v>85.142857142857139</v>
      </c>
      <c r="AN70" s="15">
        <v>84.571428571428569</v>
      </c>
      <c r="AO70" s="15">
        <v>84</v>
      </c>
      <c r="AP70" s="15">
        <v>83.428571428571431</v>
      </c>
      <c r="AQ70" s="15">
        <v>82.857142857142861</v>
      </c>
      <c r="AR70" s="15">
        <v>82.285714285714278</v>
      </c>
      <c r="AS70" s="15">
        <v>81.714285714285708</v>
      </c>
      <c r="AT70" s="15">
        <v>81.142857142857139</v>
      </c>
      <c r="AU70" s="15">
        <v>80.571428571428569</v>
      </c>
      <c r="AV70" s="15">
        <v>80</v>
      </c>
      <c r="AW70" s="15"/>
    </row>
    <row r="71" spans="1:51">
      <c r="A71" s="19" t="s">
        <v>43</v>
      </c>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t="s">
        <v>44</v>
      </c>
    </row>
    <row r="72" spans="1:51">
      <c r="A72" t="s">
        <v>17</v>
      </c>
      <c r="B72" t="s">
        <v>27</v>
      </c>
      <c r="C72" s="15">
        <v>41.747572815533978</v>
      </c>
      <c r="D72" s="15">
        <v>41.747572815533978</v>
      </c>
      <c r="E72" s="15">
        <v>41.747572815533978</v>
      </c>
      <c r="F72" s="15">
        <v>41.747572815533978</v>
      </c>
      <c r="G72" s="15">
        <v>41.747572815533978</v>
      </c>
      <c r="H72" s="15">
        <v>41.747572815533978</v>
      </c>
      <c r="I72" s="15">
        <v>41.747572815533978</v>
      </c>
      <c r="J72" s="15">
        <v>41.747572815533978</v>
      </c>
      <c r="K72" s="15">
        <v>41.747572815533978</v>
      </c>
      <c r="L72" s="15">
        <v>41.747572815533978</v>
      </c>
      <c r="M72" s="15">
        <v>41.747572815533978</v>
      </c>
      <c r="N72" s="15">
        <v>41.509015256588064</v>
      </c>
      <c r="O72" s="15">
        <v>41.270457697642158</v>
      </c>
      <c r="P72" s="15">
        <v>41.031900138696251</v>
      </c>
      <c r="Q72" s="15">
        <v>40.793342579750345</v>
      </c>
      <c r="R72" s="15">
        <v>40.554785020804431</v>
      </c>
      <c r="S72" s="15">
        <v>40.316227461858524</v>
      </c>
      <c r="T72" s="15">
        <v>40.077669902912618</v>
      </c>
      <c r="U72" s="15">
        <v>39.839112343966711</v>
      </c>
      <c r="V72" s="15">
        <v>39.600554785020798</v>
      </c>
      <c r="W72" s="15">
        <v>39.361997226074891</v>
      </c>
      <c r="X72" s="15">
        <v>39.123439667128984</v>
      </c>
      <c r="Y72" s="15">
        <v>38.884882108183078</v>
      </c>
      <c r="Z72" s="15">
        <v>38.646324549237164</v>
      </c>
      <c r="AA72" s="15">
        <v>38.407766990291258</v>
      </c>
      <c r="AB72" s="15">
        <v>38.169209431345351</v>
      </c>
      <c r="AC72" s="15">
        <v>37.930651872399437</v>
      </c>
      <c r="AD72" s="15">
        <v>37.692094313453531</v>
      </c>
      <c r="AE72" s="15">
        <v>37.453536754507624</v>
      </c>
      <c r="AF72" s="15">
        <v>37.214979195561718</v>
      </c>
      <c r="AG72" s="15">
        <v>36.976421636615804</v>
      </c>
      <c r="AH72" s="15">
        <v>36.737864077669897</v>
      </c>
      <c r="AI72" s="15">
        <v>36.499306518723991</v>
      </c>
      <c r="AJ72" s="15">
        <v>36.260748959778084</v>
      </c>
      <c r="AK72" s="15">
        <v>36.02219140083217</v>
      </c>
      <c r="AL72" s="15">
        <v>35.783633841886264</v>
      </c>
      <c r="AM72" s="15">
        <v>35.545076282940357</v>
      </c>
      <c r="AN72" s="15">
        <v>35.306518723994444</v>
      </c>
      <c r="AO72" s="15">
        <v>35.067961165048537</v>
      </c>
      <c r="AP72" s="15">
        <v>34.82940360610263</v>
      </c>
      <c r="AQ72" s="15">
        <v>34.590846047156724</v>
      </c>
      <c r="AR72" s="15">
        <v>34.352288488210817</v>
      </c>
      <c r="AS72" s="15">
        <v>34.113730929264904</v>
      </c>
      <c r="AT72" s="15">
        <v>33.875173370318997</v>
      </c>
      <c r="AU72" s="15">
        <v>33.63661581137309</v>
      </c>
      <c r="AV72" s="15">
        <v>33.398058252427177</v>
      </c>
      <c r="AW72" s="15"/>
      <c r="AX72" s="16">
        <v>41.747572815533978</v>
      </c>
      <c r="AY72" s="17">
        <v>0.2</v>
      </c>
    </row>
    <row r="73" spans="1:51">
      <c r="A73" t="s">
        <v>18</v>
      </c>
      <c r="B73" t="s">
        <v>27</v>
      </c>
      <c r="C73" s="15">
        <v>42.638888888888886</v>
      </c>
      <c r="D73" s="15">
        <v>42.638888888888886</v>
      </c>
      <c r="E73" s="15">
        <v>42.638888888888886</v>
      </c>
      <c r="F73" s="15">
        <v>42.638888888888886</v>
      </c>
      <c r="G73" s="15">
        <v>42.638888888888886</v>
      </c>
      <c r="H73" s="15">
        <v>42.638888888888886</v>
      </c>
      <c r="I73" s="15">
        <v>42.638888888888886</v>
      </c>
      <c r="J73" s="15">
        <v>42.638888888888886</v>
      </c>
      <c r="K73" s="15">
        <v>42.638888888888886</v>
      </c>
      <c r="L73" s="15">
        <v>42.638888888888886</v>
      </c>
      <c r="M73" s="15">
        <v>42.638888888888893</v>
      </c>
      <c r="N73" s="15">
        <v>42.395238095238099</v>
      </c>
      <c r="O73" s="15">
        <v>42.151587301587305</v>
      </c>
      <c r="P73" s="15">
        <v>41.907936507936512</v>
      </c>
      <c r="Q73" s="15">
        <v>41.664285714285718</v>
      </c>
      <c r="R73" s="15">
        <v>41.420634920634924</v>
      </c>
      <c r="S73" s="15">
        <v>41.176984126984131</v>
      </c>
      <c r="T73" s="15">
        <v>40.933333333333337</v>
      </c>
      <c r="U73" s="15">
        <v>40.689682539682543</v>
      </c>
      <c r="V73" s="15">
        <v>40.44603174603175</v>
      </c>
      <c r="W73" s="15">
        <v>40.202380952380956</v>
      </c>
      <c r="X73" s="15">
        <v>39.958730158730162</v>
      </c>
      <c r="Y73" s="15">
        <v>39.715079365079369</v>
      </c>
      <c r="Z73" s="15">
        <v>39.471428571428575</v>
      </c>
      <c r="AA73" s="15">
        <v>39.227777777777781</v>
      </c>
      <c r="AB73" s="15">
        <v>38.984126984126988</v>
      </c>
      <c r="AC73" s="15">
        <v>38.740476190476194</v>
      </c>
      <c r="AD73" s="15">
        <v>38.4968253968254</v>
      </c>
      <c r="AE73" s="15">
        <v>38.253174603174607</v>
      </c>
      <c r="AF73" s="15">
        <v>38.009523809523813</v>
      </c>
      <c r="AG73" s="15">
        <v>37.765873015873019</v>
      </c>
      <c r="AH73" s="15">
        <v>37.522222222222226</v>
      </c>
      <c r="AI73" s="15">
        <v>37.278571428571432</v>
      </c>
      <c r="AJ73" s="15">
        <v>37.034920634920638</v>
      </c>
      <c r="AK73" s="15">
        <v>36.791269841269845</v>
      </c>
      <c r="AL73" s="15">
        <v>36.547619047619051</v>
      </c>
      <c r="AM73" s="15">
        <v>36.303968253968257</v>
      </c>
      <c r="AN73" s="15">
        <v>36.060317460317464</v>
      </c>
      <c r="AO73" s="15">
        <v>35.81666666666667</v>
      </c>
      <c r="AP73" s="15">
        <v>35.573015873015876</v>
      </c>
      <c r="AQ73" s="15">
        <v>35.329365079365083</v>
      </c>
      <c r="AR73" s="15">
        <v>35.085714285714289</v>
      </c>
      <c r="AS73" s="15">
        <v>34.842063492063488</v>
      </c>
      <c r="AT73" s="15">
        <v>34.598412698412702</v>
      </c>
      <c r="AU73" s="15">
        <v>34.354761904761901</v>
      </c>
      <c r="AV73" s="15">
        <v>34.111111111111114</v>
      </c>
      <c r="AW73" s="15"/>
      <c r="AX73" s="16">
        <v>42.638888888888886</v>
      </c>
      <c r="AY73" s="17">
        <v>0.2</v>
      </c>
    </row>
    <row r="74" spans="1:51">
      <c r="A74" t="s">
        <v>19</v>
      </c>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row>
    <row r="75" spans="1:51">
      <c r="A75" t="s">
        <v>20</v>
      </c>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row>
    <row r="76" spans="1:51">
      <c r="A76" t="s">
        <v>21</v>
      </c>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row>
    <row r="77" spans="1:51">
      <c r="A77" t="s">
        <v>22</v>
      </c>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row>
    <row r="78" spans="1:51">
      <c r="A78" t="s">
        <v>28</v>
      </c>
      <c r="B78" t="s">
        <v>24</v>
      </c>
      <c r="C78" s="15">
        <v>50</v>
      </c>
      <c r="D78" s="15">
        <v>50</v>
      </c>
      <c r="E78" s="15">
        <v>50</v>
      </c>
      <c r="F78" s="15">
        <v>50</v>
      </c>
      <c r="G78" s="15">
        <v>50</v>
      </c>
      <c r="H78" s="15">
        <v>50</v>
      </c>
      <c r="I78" s="15">
        <v>50</v>
      </c>
      <c r="J78" s="15">
        <v>50</v>
      </c>
      <c r="K78" s="15">
        <v>50</v>
      </c>
      <c r="L78" s="15">
        <v>50</v>
      </c>
      <c r="M78" s="15">
        <v>50</v>
      </c>
      <c r="N78" s="15">
        <v>49.714285714285715</v>
      </c>
      <c r="O78" s="15">
        <v>49.428571428571431</v>
      </c>
      <c r="P78" s="15">
        <v>49.142857142857139</v>
      </c>
      <c r="Q78" s="15">
        <v>48.857142857142854</v>
      </c>
      <c r="R78" s="15">
        <v>48.571428571428569</v>
      </c>
      <c r="S78" s="15">
        <v>48.285714285714285</v>
      </c>
      <c r="T78" s="15">
        <v>48</v>
      </c>
      <c r="U78" s="15">
        <v>47.714285714285715</v>
      </c>
      <c r="V78" s="15">
        <v>47.428571428571431</v>
      </c>
      <c r="W78" s="15">
        <v>47.142857142857139</v>
      </c>
      <c r="X78" s="15">
        <v>46.857142857142854</v>
      </c>
      <c r="Y78" s="15">
        <v>46.571428571428569</v>
      </c>
      <c r="Z78" s="15">
        <v>46.285714285714285</v>
      </c>
      <c r="AA78" s="15">
        <v>46</v>
      </c>
      <c r="AB78" s="15">
        <v>45.714285714285715</v>
      </c>
      <c r="AC78" s="15">
        <v>45.428571428571431</v>
      </c>
      <c r="AD78" s="15">
        <v>45.142857142857139</v>
      </c>
      <c r="AE78" s="15">
        <v>44.857142857142854</v>
      </c>
      <c r="AF78" s="15">
        <v>44.571428571428569</v>
      </c>
      <c r="AG78" s="15">
        <v>44.285714285714285</v>
      </c>
      <c r="AH78" s="15">
        <v>44</v>
      </c>
      <c r="AI78" s="15">
        <v>43.714285714285715</v>
      </c>
      <c r="AJ78" s="15">
        <v>43.428571428571431</v>
      </c>
      <c r="AK78" s="15">
        <v>43.142857142857139</v>
      </c>
      <c r="AL78" s="15">
        <v>42.857142857142854</v>
      </c>
      <c r="AM78" s="15">
        <v>42.571428571428569</v>
      </c>
      <c r="AN78" s="15">
        <v>42.285714285714285</v>
      </c>
      <c r="AO78" s="15">
        <v>42</v>
      </c>
      <c r="AP78" s="15">
        <v>41.714285714285715</v>
      </c>
      <c r="AQ78" s="15">
        <v>41.428571428571431</v>
      </c>
      <c r="AR78" s="15">
        <v>41.142857142857139</v>
      </c>
      <c r="AS78" s="15">
        <v>40.857142857142854</v>
      </c>
      <c r="AT78" s="15">
        <v>40.571428571428569</v>
      </c>
      <c r="AU78" s="15">
        <v>40.285714285714285</v>
      </c>
      <c r="AV78" s="15">
        <v>40</v>
      </c>
      <c r="AW78" s="15"/>
    </row>
    <row r="79" spans="1:51">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row>
    <row r="80" spans="1:51" s="36" customFormat="1">
      <c r="A80" s="36" t="s">
        <v>63</v>
      </c>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row>
    <row r="81" spans="1:51">
      <c r="A81" t="s">
        <v>9</v>
      </c>
      <c r="B81" t="s">
        <v>24</v>
      </c>
      <c r="C81" s="15">
        <f>C78+C70</f>
        <v>150</v>
      </c>
      <c r="D81" s="15">
        <f t="shared" ref="D81:AV81" si="16">D78+D70</f>
        <v>150</v>
      </c>
      <c r="E81" s="15">
        <f>(E78+E70)/2</f>
        <v>75</v>
      </c>
      <c r="F81" s="15">
        <f t="shared" ref="F81:AV81" si="17">(F78+F70)/2</f>
        <v>75</v>
      </c>
      <c r="G81" s="15">
        <f t="shared" si="17"/>
        <v>75</v>
      </c>
      <c r="H81" s="15">
        <f t="shared" si="17"/>
        <v>75</v>
      </c>
      <c r="I81" s="15">
        <f t="shared" si="17"/>
        <v>75</v>
      </c>
      <c r="J81" s="15">
        <f t="shared" si="17"/>
        <v>75</v>
      </c>
      <c r="K81" s="15">
        <f t="shared" si="17"/>
        <v>75</v>
      </c>
      <c r="L81" s="15">
        <f t="shared" si="17"/>
        <v>75</v>
      </c>
      <c r="M81" s="15">
        <f t="shared" si="17"/>
        <v>75</v>
      </c>
      <c r="N81" s="15">
        <f t="shared" si="17"/>
        <v>74.571428571428569</v>
      </c>
      <c r="O81" s="15">
        <f t="shared" si="17"/>
        <v>74.142857142857139</v>
      </c>
      <c r="P81" s="15">
        <f t="shared" si="17"/>
        <v>73.714285714285708</v>
      </c>
      <c r="Q81" s="15">
        <f t="shared" si="17"/>
        <v>73.285714285714278</v>
      </c>
      <c r="R81" s="15">
        <f t="shared" si="17"/>
        <v>72.857142857142861</v>
      </c>
      <c r="S81" s="15">
        <f t="shared" si="17"/>
        <v>72.428571428571431</v>
      </c>
      <c r="T81" s="15">
        <f t="shared" si="17"/>
        <v>72</v>
      </c>
      <c r="U81" s="15">
        <f t="shared" si="17"/>
        <v>71.571428571428569</v>
      </c>
      <c r="V81" s="15">
        <f t="shared" si="17"/>
        <v>71.142857142857139</v>
      </c>
      <c r="W81" s="15">
        <f t="shared" si="17"/>
        <v>70.714285714285708</v>
      </c>
      <c r="X81" s="15">
        <f t="shared" si="17"/>
        <v>70.285714285714278</v>
      </c>
      <c r="Y81" s="15">
        <f t="shared" si="17"/>
        <v>69.857142857142861</v>
      </c>
      <c r="Z81" s="15">
        <f t="shared" si="17"/>
        <v>69.428571428571431</v>
      </c>
      <c r="AA81" s="15">
        <f t="shared" si="17"/>
        <v>69</v>
      </c>
      <c r="AB81" s="15">
        <f t="shared" si="17"/>
        <v>68.571428571428569</v>
      </c>
      <c r="AC81" s="15">
        <f t="shared" si="17"/>
        <v>68.142857142857139</v>
      </c>
      <c r="AD81" s="15">
        <f t="shared" si="17"/>
        <v>67.714285714285708</v>
      </c>
      <c r="AE81" s="15">
        <f t="shared" si="17"/>
        <v>67.285714285714278</v>
      </c>
      <c r="AF81" s="15">
        <f t="shared" si="17"/>
        <v>66.857142857142861</v>
      </c>
      <c r="AG81" s="15">
        <f t="shared" si="17"/>
        <v>66.428571428571431</v>
      </c>
      <c r="AH81" s="15">
        <f t="shared" si="17"/>
        <v>66</v>
      </c>
      <c r="AI81" s="15">
        <f t="shared" si="17"/>
        <v>65.571428571428569</v>
      </c>
      <c r="AJ81" s="15">
        <f t="shared" si="17"/>
        <v>65.142857142857139</v>
      </c>
      <c r="AK81" s="15">
        <f t="shared" si="17"/>
        <v>64.714285714285708</v>
      </c>
      <c r="AL81" s="15">
        <f t="shared" si="17"/>
        <v>64.285714285714278</v>
      </c>
      <c r="AM81" s="15">
        <f t="shared" si="17"/>
        <v>63.857142857142854</v>
      </c>
      <c r="AN81" s="15">
        <f t="shared" si="17"/>
        <v>63.428571428571431</v>
      </c>
      <c r="AO81" s="15">
        <f t="shared" si="17"/>
        <v>63</v>
      </c>
      <c r="AP81" s="15">
        <f t="shared" si="17"/>
        <v>62.571428571428569</v>
      </c>
      <c r="AQ81" s="15">
        <f t="shared" si="17"/>
        <v>62.142857142857146</v>
      </c>
      <c r="AR81" s="15">
        <f t="shared" si="17"/>
        <v>61.714285714285708</v>
      </c>
      <c r="AS81" s="15">
        <f t="shared" si="17"/>
        <v>61.285714285714278</v>
      </c>
      <c r="AT81" s="15">
        <f t="shared" si="17"/>
        <v>60.857142857142854</v>
      </c>
      <c r="AU81" s="15">
        <f t="shared" si="17"/>
        <v>60.428571428571431</v>
      </c>
      <c r="AV81" s="15">
        <f t="shared" si="17"/>
        <v>60</v>
      </c>
      <c r="AW81" s="15"/>
    </row>
    <row r="82" spans="1:51">
      <c r="A82" t="s">
        <v>10</v>
      </c>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row>
    <row r="83" spans="1:51">
      <c r="A83" t="s">
        <v>11</v>
      </c>
      <c r="B83" t="s">
        <v>27</v>
      </c>
      <c r="C83" s="15">
        <f>C64+C72</f>
        <v>80.388349514563103</v>
      </c>
      <c r="D83" s="15">
        <f t="shared" ref="D83:AV83" si="18">D64+D72</f>
        <v>80.388349514563103</v>
      </c>
      <c r="E83" s="15">
        <f>(E64+E72)/2</f>
        <v>40.194174757281552</v>
      </c>
      <c r="F83" s="15">
        <f t="shared" ref="F83:AV83" si="19">(F64+F72)/2</f>
        <v>40.194174757281552</v>
      </c>
      <c r="G83" s="15">
        <f t="shared" si="19"/>
        <v>40.194174757281552</v>
      </c>
      <c r="H83" s="15">
        <f t="shared" si="19"/>
        <v>40.194174757281552</v>
      </c>
      <c r="I83" s="15">
        <f t="shared" si="19"/>
        <v>40.194174757281552</v>
      </c>
      <c r="J83" s="15">
        <f t="shared" si="19"/>
        <v>40.194174757281552</v>
      </c>
      <c r="K83" s="15">
        <f t="shared" si="19"/>
        <v>40.194174757281552</v>
      </c>
      <c r="L83" s="15">
        <f t="shared" si="19"/>
        <v>40.194174757281552</v>
      </c>
      <c r="M83" s="15">
        <f t="shared" si="19"/>
        <v>40.194174757281552</v>
      </c>
      <c r="N83" s="15">
        <f t="shared" si="19"/>
        <v>39.96449375866851</v>
      </c>
      <c r="O83" s="15">
        <f t="shared" si="19"/>
        <v>39.734812760055476</v>
      </c>
      <c r="P83" s="15">
        <f t="shared" si="19"/>
        <v>39.505131761442442</v>
      </c>
      <c r="Q83" s="15">
        <f t="shared" si="19"/>
        <v>39.275450762829408</v>
      </c>
      <c r="R83" s="15">
        <f t="shared" si="19"/>
        <v>39.045769764216359</v>
      </c>
      <c r="S83" s="15">
        <f t="shared" si="19"/>
        <v>38.816088765603325</v>
      </c>
      <c r="T83" s="15">
        <f t="shared" si="19"/>
        <v>38.586407766990291</v>
      </c>
      <c r="U83" s="15">
        <f t="shared" si="19"/>
        <v>38.356726768377257</v>
      </c>
      <c r="V83" s="15">
        <f t="shared" si="19"/>
        <v>38.127045769764209</v>
      </c>
      <c r="W83" s="15">
        <f t="shared" si="19"/>
        <v>37.897364771151175</v>
      </c>
      <c r="X83" s="15">
        <f t="shared" si="19"/>
        <v>37.66768377253814</v>
      </c>
      <c r="Y83" s="15">
        <f t="shared" si="19"/>
        <v>37.438002773925106</v>
      </c>
      <c r="Z83" s="15">
        <f t="shared" si="19"/>
        <v>37.208321775312065</v>
      </c>
      <c r="AA83" s="15">
        <f t="shared" si="19"/>
        <v>36.978640776699024</v>
      </c>
      <c r="AB83" s="15">
        <f t="shared" si="19"/>
        <v>36.74895977808599</v>
      </c>
      <c r="AC83" s="15">
        <f t="shared" si="19"/>
        <v>36.519278779472955</v>
      </c>
      <c r="AD83" s="15">
        <f t="shared" si="19"/>
        <v>36.289597780859914</v>
      </c>
      <c r="AE83" s="15">
        <f t="shared" si="19"/>
        <v>36.05991678224688</v>
      </c>
      <c r="AF83" s="15">
        <f t="shared" si="19"/>
        <v>35.830235783633839</v>
      </c>
      <c r="AG83" s="15">
        <f t="shared" si="19"/>
        <v>35.600554785020805</v>
      </c>
      <c r="AH83" s="15">
        <f t="shared" si="19"/>
        <v>35.370873786407763</v>
      </c>
      <c r="AI83" s="15">
        <f t="shared" si="19"/>
        <v>35.141192787794729</v>
      </c>
      <c r="AJ83" s="15">
        <f t="shared" si="19"/>
        <v>34.911511789181688</v>
      </c>
      <c r="AK83" s="15">
        <f t="shared" si="19"/>
        <v>34.681830790568654</v>
      </c>
      <c r="AL83" s="15">
        <f t="shared" si="19"/>
        <v>34.45214979195562</v>
      </c>
      <c r="AM83" s="15">
        <f t="shared" si="19"/>
        <v>34.222468793342578</v>
      </c>
      <c r="AN83" s="15">
        <f t="shared" si="19"/>
        <v>33.992787794729537</v>
      </c>
      <c r="AO83" s="15">
        <f t="shared" si="19"/>
        <v>33.763106796116503</v>
      </c>
      <c r="AP83" s="15">
        <f t="shared" si="19"/>
        <v>33.533425797503469</v>
      </c>
      <c r="AQ83" s="15">
        <f t="shared" si="19"/>
        <v>33.303744798890435</v>
      </c>
      <c r="AR83" s="15">
        <f t="shared" si="19"/>
        <v>33.074063800277393</v>
      </c>
      <c r="AS83" s="15">
        <f t="shared" si="19"/>
        <v>32.844382801664352</v>
      </c>
      <c r="AT83" s="15">
        <f t="shared" si="19"/>
        <v>32.614701803051318</v>
      </c>
      <c r="AU83" s="15">
        <f t="shared" si="19"/>
        <v>32.385020804438284</v>
      </c>
      <c r="AV83" s="15">
        <f t="shared" si="19"/>
        <v>32.155339805825243</v>
      </c>
      <c r="AW83" s="15"/>
    </row>
    <row r="84" spans="1:51">
      <c r="A84" t="s">
        <v>31</v>
      </c>
      <c r="B84" t="s">
        <v>27</v>
      </c>
      <c r="C84" s="15">
        <f>C65+C73</f>
        <v>81.574074074074076</v>
      </c>
      <c r="D84" s="15">
        <f t="shared" ref="D84:AV84" si="20">D65+D73</f>
        <v>81.574074074074076</v>
      </c>
      <c r="E84" s="15">
        <f>(E65+E73)/2</f>
        <v>40.787037037037038</v>
      </c>
      <c r="F84" s="15">
        <f t="shared" ref="F84:AV84" si="21">(F65+F73)/2</f>
        <v>40.787037037037038</v>
      </c>
      <c r="G84" s="15">
        <f t="shared" si="21"/>
        <v>40.787037037037038</v>
      </c>
      <c r="H84" s="15">
        <f t="shared" si="21"/>
        <v>40.787037037037038</v>
      </c>
      <c r="I84" s="15">
        <f t="shared" si="21"/>
        <v>40.787037037037038</v>
      </c>
      <c r="J84" s="15">
        <f t="shared" si="21"/>
        <v>40.787037037037038</v>
      </c>
      <c r="K84" s="15">
        <f t="shared" si="21"/>
        <v>40.787037037037038</v>
      </c>
      <c r="L84" s="15">
        <f t="shared" si="21"/>
        <v>40.787037037037038</v>
      </c>
      <c r="M84" s="15">
        <f t="shared" si="21"/>
        <v>40.787037037037038</v>
      </c>
      <c r="N84" s="15">
        <f t="shared" si="21"/>
        <v>40.553968253968257</v>
      </c>
      <c r="O84" s="15">
        <f t="shared" si="21"/>
        <v>40.320899470899477</v>
      </c>
      <c r="P84" s="15">
        <f t="shared" si="21"/>
        <v>40.087830687830689</v>
      </c>
      <c r="Q84" s="15">
        <f t="shared" si="21"/>
        <v>39.854761904761908</v>
      </c>
      <c r="R84" s="15">
        <f t="shared" si="21"/>
        <v>39.621693121693127</v>
      </c>
      <c r="S84" s="15">
        <f t="shared" si="21"/>
        <v>39.388624338624339</v>
      </c>
      <c r="T84" s="15">
        <f t="shared" si="21"/>
        <v>39.155555555555559</v>
      </c>
      <c r="U84" s="15">
        <f t="shared" si="21"/>
        <v>38.922486772486778</v>
      </c>
      <c r="V84" s="15">
        <f t="shared" si="21"/>
        <v>38.68941798941799</v>
      </c>
      <c r="W84" s="15">
        <f t="shared" si="21"/>
        <v>38.456349206349209</v>
      </c>
      <c r="X84" s="15">
        <f t="shared" si="21"/>
        <v>38.223280423280428</v>
      </c>
      <c r="Y84" s="15">
        <f t="shared" si="21"/>
        <v>37.990211640211641</v>
      </c>
      <c r="Z84" s="15">
        <f t="shared" si="21"/>
        <v>37.75714285714286</v>
      </c>
      <c r="AA84" s="15">
        <f t="shared" si="21"/>
        <v>37.524074074074079</v>
      </c>
      <c r="AB84" s="15">
        <f t="shared" si="21"/>
        <v>37.291005291005291</v>
      </c>
      <c r="AC84" s="15">
        <f t="shared" si="21"/>
        <v>37.05793650793651</v>
      </c>
      <c r="AD84" s="15">
        <f t="shared" si="21"/>
        <v>36.82486772486773</v>
      </c>
      <c r="AE84" s="15">
        <f t="shared" si="21"/>
        <v>36.591798941798942</v>
      </c>
      <c r="AF84" s="15">
        <f t="shared" si="21"/>
        <v>36.358730158730161</v>
      </c>
      <c r="AG84" s="15">
        <f t="shared" si="21"/>
        <v>36.12566137566138</v>
      </c>
      <c r="AH84" s="15">
        <f t="shared" si="21"/>
        <v>35.892592592592592</v>
      </c>
      <c r="AI84" s="15">
        <f t="shared" si="21"/>
        <v>35.659523809523812</v>
      </c>
      <c r="AJ84" s="15">
        <f t="shared" si="21"/>
        <v>35.426455026455031</v>
      </c>
      <c r="AK84" s="15">
        <f t="shared" si="21"/>
        <v>35.193386243386243</v>
      </c>
      <c r="AL84" s="15">
        <f t="shared" si="21"/>
        <v>34.960317460317462</v>
      </c>
      <c r="AM84" s="15">
        <f t="shared" si="21"/>
        <v>34.727248677248681</v>
      </c>
      <c r="AN84" s="15">
        <f t="shared" si="21"/>
        <v>34.494179894179894</v>
      </c>
      <c r="AO84" s="15">
        <f t="shared" si="21"/>
        <v>34.261111111111113</v>
      </c>
      <c r="AP84" s="15">
        <f t="shared" si="21"/>
        <v>34.028042328042332</v>
      </c>
      <c r="AQ84" s="15">
        <f t="shared" si="21"/>
        <v>33.794973544973544</v>
      </c>
      <c r="AR84" s="15">
        <f t="shared" si="21"/>
        <v>33.561904761904763</v>
      </c>
      <c r="AS84" s="15">
        <f t="shared" si="21"/>
        <v>33.328835978835976</v>
      </c>
      <c r="AT84" s="15">
        <f t="shared" si="21"/>
        <v>33.095767195767195</v>
      </c>
      <c r="AU84" s="15">
        <f t="shared" si="21"/>
        <v>32.862698412698407</v>
      </c>
      <c r="AV84" s="15">
        <f t="shared" si="21"/>
        <v>32.629629629629633</v>
      </c>
      <c r="AW84" s="15"/>
    </row>
    <row r="85" spans="1:51" s="20" customFormat="1" ht="14.25" thickBot="1">
      <c r="A85" s="20" t="s">
        <v>13</v>
      </c>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row>
    <row r="86" spans="1:51" s="34" customFormat="1">
      <c r="A86" s="34" t="s">
        <v>45</v>
      </c>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row>
    <row r="87" spans="1:51" s="44" customFormat="1">
      <c r="A87" s="43" t="s">
        <v>9</v>
      </c>
      <c r="B87" s="43" t="s">
        <v>61</v>
      </c>
      <c r="C87" s="44">
        <f>62/(C81*3412)</f>
        <v>1.211410707307542E-4</v>
      </c>
      <c r="D87" s="44">
        <f t="shared" ref="D87:AV87" si="22">62/(D81*3412)</f>
        <v>1.211410707307542E-4</v>
      </c>
      <c r="E87" s="44">
        <f t="shared" si="22"/>
        <v>2.4228214146150841E-4</v>
      </c>
      <c r="F87" s="44">
        <f t="shared" si="22"/>
        <v>2.4228214146150841E-4</v>
      </c>
      <c r="G87" s="44">
        <f t="shared" si="22"/>
        <v>2.4228214146150841E-4</v>
      </c>
      <c r="H87" s="44">
        <f t="shared" si="22"/>
        <v>2.4228214146150841E-4</v>
      </c>
      <c r="I87" s="44">
        <f t="shared" si="22"/>
        <v>2.4228214146150841E-4</v>
      </c>
      <c r="J87" s="44">
        <f t="shared" si="22"/>
        <v>2.4228214146150841E-4</v>
      </c>
      <c r="K87" s="44">
        <f t="shared" si="22"/>
        <v>2.4228214146150841E-4</v>
      </c>
      <c r="L87" s="44">
        <f t="shared" si="22"/>
        <v>2.4228214146150841E-4</v>
      </c>
      <c r="M87" s="44">
        <f t="shared" si="22"/>
        <v>2.4228214146150841E-4</v>
      </c>
      <c r="N87" s="44">
        <f t="shared" si="22"/>
        <v>2.4367456756186189E-4</v>
      </c>
      <c r="O87" s="44">
        <f t="shared" si="22"/>
        <v>2.4508309107378019E-4</v>
      </c>
      <c r="P87" s="44">
        <f t="shared" si="22"/>
        <v>2.4650799276606963E-4</v>
      </c>
      <c r="Q87" s="44">
        <f t="shared" si="22"/>
        <v>2.4794955997522794E-4</v>
      </c>
      <c r="R87" s="44">
        <f t="shared" si="22"/>
        <v>2.4940808679861155E-4</v>
      </c>
      <c r="S87" s="44">
        <f t="shared" si="22"/>
        <v>2.5088387429446135E-4</v>
      </c>
      <c r="T87" s="44">
        <f t="shared" si="22"/>
        <v>2.5237723068907123E-4</v>
      </c>
      <c r="U87" s="44">
        <f t="shared" si="22"/>
        <v>2.5388847159140104E-4</v>
      </c>
      <c r="V87" s="44">
        <f t="shared" si="22"/>
        <v>2.5541792021544564E-4</v>
      </c>
      <c r="W87" s="44">
        <f t="shared" si="22"/>
        <v>2.5696590761069076E-4</v>
      </c>
      <c r="X87" s="44">
        <f t="shared" si="22"/>
        <v>2.5853277290099989E-4</v>
      </c>
      <c r="Y87" s="44">
        <f t="shared" si="22"/>
        <v>2.6011886353229427E-4</v>
      </c>
      <c r="Z87" s="44">
        <f t="shared" si="22"/>
        <v>2.6172453552940724E-4</v>
      </c>
      <c r="AA87" s="44">
        <f t="shared" si="22"/>
        <v>2.6335015376250916E-4</v>
      </c>
      <c r="AB87" s="44">
        <f t="shared" si="22"/>
        <v>2.6499609222352481E-4</v>
      </c>
      <c r="AC87" s="44">
        <f t="shared" si="22"/>
        <v>2.6666273431298095E-4</v>
      </c>
      <c r="AD87" s="44">
        <f t="shared" si="22"/>
        <v>2.6835047313774669E-4</v>
      </c>
      <c r="AE87" s="44">
        <f t="shared" si="22"/>
        <v>2.7005971182015275E-4</v>
      </c>
      <c r="AF87" s="44">
        <f t="shared" si="22"/>
        <v>2.7179086381899978E-4</v>
      </c>
      <c r="AG87" s="44">
        <f t="shared" si="22"/>
        <v>2.7354435326299337E-4</v>
      </c>
      <c r="AH87" s="44">
        <f t="shared" si="22"/>
        <v>2.7532061529716864E-4</v>
      </c>
      <c r="AI87" s="44">
        <f t="shared" si="22"/>
        <v>2.7712009644290174E-4</v>
      </c>
      <c r="AJ87" s="44">
        <f t="shared" si="22"/>
        <v>2.7894325497213138E-4</v>
      </c>
      <c r="AK87" s="44">
        <f t="shared" si="22"/>
        <v>2.8079056129645013E-4</v>
      </c>
      <c r="AL87" s="44">
        <f t="shared" si="22"/>
        <v>2.8266249837175986E-4</v>
      </c>
      <c r="AM87" s="44">
        <f t="shared" si="22"/>
        <v>2.8455956211922127E-4</v>
      </c>
      <c r="AN87" s="44">
        <f t="shared" si="22"/>
        <v>2.8648226186327007E-4</v>
      </c>
      <c r="AO87" s="44">
        <f t="shared" si="22"/>
        <v>2.8843112078751E-4</v>
      </c>
      <c r="AP87" s="44">
        <f t="shared" si="22"/>
        <v>2.9040667640934227E-4</v>
      </c>
      <c r="AQ87" s="44">
        <f t="shared" si="22"/>
        <v>2.9240948107423425E-4</v>
      </c>
      <c r="AR87" s="44">
        <f t="shared" si="22"/>
        <v>2.9444010247058316E-4</v>
      </c>
      <c r="AS87" s="44">
        <f t="shared" si="22"/>
        <v>2.9649912416618166E-4</v>
      </c>
      <c r="AT87" s="44">
        <f t="shared" si="22"/>
        <v>2.9858714616735194E-4</v>
      </c>
      <c r="AU87" s="44">
        <f t="shared" si="22"/>
        <v>3.0070478550187215E-4</v>
      </c>
      <c r="AV87" s="44">
        <f t="shared" si="22"/>
        <v>3.0285267682688549E-4</v>
      </c>
    </row>
    <row r="88" spans="1:51" s="44" customFormat="1">
      <c r="A88" s="43" t="s">
        <v>10</v>
      </c>
      <c r="B88" s="43"/>
    </row>
    <row r="89" spans="1:51" s="44" customFormat="1">
      <c r="A89" s="43" t="s">
        <v>11</v>
      </c>
      <c r="B89" s="43" t="s">
        <v>61</v>
      </c>
      <c r="C89" s="44">
        <f>62/(C83*27756.82)</f>
        <v>2.778618150952966E-5</v>
      </c>
      <c r="D89" s="44">
        <f t="shared" ref="D89:AV89" si="23">62/(D83*27756.82)</f>
        <v>2.778618150952966E-5</v>
      </c>
      <c r="E89" s="44">
        <f t="shared" si="23"/>
        <v>5.5572363019059321E-5</v>
      </c>
      <c r="F89" s="44">
        <f t="shared" si="23"/>
        <v>5.5572363019059321E-5</v>
      </c>
      <c r="G89" s="44">
        <f t="shared" si="23"/>
        <v>5.5572363019059321E-5</v>
      </c>
      <c r="H89" s="44">
        <f t="shared" si="23"/>
        <v>5.5572363019059321E-5</v>
      </c>
      <c r="I89" s="44">
        <f t="shared" si="23"/>
        <v>5.5572363019059321E-5</v>
      </c>
      <c r="J89" s="44">
        <f t="shared" si="23"/>
        <v>5.5572363019059321E-5</v>
      </c>
      <c r="K89" s="44">
        <f t="shared" si="23"/>
        <v>5.5572363019059321E-5</v>
      </c>
      <c r="L89" s="44">
        <f t="shared" si="23"/>
        <v>5.5572363019059321E-5</v>
      </c>
      <c r="M89" s="44">
        <f t="shared" si="23"/>
        <v>5.5572363019059321E-5</v>
      </c>
      <c r="N89" s="44">
        <f t="shared" si="23"/>
        <v>5.5891744415720578E-5</v>
      </c>
      <c r="O89" s="44">
        <f t="shared" si="23"/>
        <v>5.621481808286347E-5</v>
      </c>
      <c r="P89" s="44">
        <f t="shared" si="23"/>
        <v>5.6541648420554534E-5</v>
      </c>
      <c r="Q89" s="44">
        <f t="shared" si="23"/>
        <v>5.6872301335294615E-5</v>
      </c>
      <c r="R89" s="44">
        <f t="shared" si="23"/>
        <v>5.7206844284325782E-5</v>
      </c>
      <c r="S89" s="44">
        <f t="shared" si="23"/>
        <v>5.7545346321511134E-5</v>
      </c>
      <c r="T89" s="44">
        <f t="shared" si="23"/>
        <v>5.7887878144853461E-5</v>
      </c>
      <c r="U89" s="44">
        <f t="shared" si="23"/>
        <v>5.823451214572083E-5</v>
      </c>
      <c r="V89" s="44">
        <f t="shared" si="23"/>
        <v>5.8585322459851697E-5</v>
      </c>
      <c r="W89" s="44">
        <f t="shared" si="23"/>
        <v>5.8940385020214436E-5</v>
      </c>
      <c r="X89" s="44">
        <f t="shared" si="23"/>
        <v>5.9299777611801105E-5</v>
      </c>
      <c r="Y89" s="44">
        <f t="shared" si="23"/>
        <v>5.9663579928437914E-5</v>
      </c>
      <c r="Z89" s="44">
        <f t="shared" si="23"/>
        <v>6.0031873631699882E-5</v>
      </c>
      <c r="AA89" s="44">
        <f t="shared" si="23"/>
        <v>6.0404742412021006E-5</v>
      </c>
      <c r="AB89" s="44">
        <f t="shared" si="23"/>
        <v>6.078227205209613E-5</v>
      </c>
      <c r="AC89" s="44">
        <f t="shared" si="23"/>
        <v>6.1164550492675342E-5</v>
      </c>
      <c r="AD89" s="44">
        <f t="shared" si="23"/>
        <v>6.1551667900856848E-5</v>
      </c>
      <c r="AE89" s="44">
        <f t="shared" si="23"/>
        <v>6.1943716740989679E-5</v>
      </c>
      <c r="AF89" s="44">
        <f t="shared" si="23"/>
        <v>6.2340791848303727E-5</v>
      </c>
      <c r="AG89" s="44">
        <f t="shared" si="23"/>
        <v>6.2742990505389545E-5</v>
      </c>
      <c r="AH89" s="44">
        <f t="shared" si="23"/>
        <v>6.3150412521658329E-5</v>
      </c>
      <c r="AI89" s="44">
        <f t="shared" si="23"/>
        <v>6.3563160315917511E-5</v>
      </c>
      <c r="AJ89" s="44">
        <f t="shared" si="23"/>
        <v>6.3981339002206457E-5</v>
      </c>
      <c r="AK89" s="44">
        <f t="shared" si="23"/>
        <v>6.4405056479042259E-5</v>
      </c>
      <c r="AL89" s="44">
        <f t="shared" si="23"/>
        <v>6.4834423522235873E-5</v>
      </c>
      <c r="AM89" s="44">
        <f t="shared" si="23"/>
        <v>6.5269553881445511E-5</v>
      </c>
      <c r="AN89" s="44">
        <f t="shared" si="23"/>
        <v>6.5710564380644479E-5</v>
      </c>
      <c r="AO89" s="44">
        <f t="shared" si="23"/>
        <v>6.6157575022689658E-5</v>
      </c>
      <c r="AP89" s="44">
        <f t="shared" si="23"/>
        <v>6.6610709098187531E-5</v>
      </c>
      <c r="AQ89" s="44">
        <f t="shared" si="23"/>
        <v>6.707009329886468E-5</v>
      </c>
      <c r="AR89" s="44">
        <f t="shared" si="23"/>
        <v>6.7535857835662364E-5</v>
      </c>
      <c r="AS89" s="44">
        <f t="shared" si="23"/>
        <v>6.8008136561785877E-5</v>
      </c>
      <c r="AT89" s="44">
        <f t="shared" si="23"/>
        <v>6.8487067100953385E-5</v>
      </c>
      <c r="AU89" s="44">
        <f t="shared" si="23"/>
        <v>6.8972790981101977E-5</v>
      </c>
      <c r="AV89" s="44">
        <f t="shared" si="23"/>
        <v>6.9465453773824139E-5</v>
      </c>
    </row>
    <row r="90" spans="1:51" s="44" customFormat="1">
      <c r="A90" s="43" t="s">
        <v>31</v>
      </c>
      <c r="B90" s="43" t="s">
        <v>61</v>
      </c>
      <c r="C90" s="44">
        <f>62/(C84*27756.82)</f>
        <v>2.7382293899344084E-5</v>
      </c>
      <c r="D90" s="44">
        <f t="shared" ref="D90:AV90" si="24">62/(D84*27756.82)</f>
        <v>2.7382293899344084E-5</v>
      </c>
      <c r="E90" s="44">
        <f t="shared" si="24"/>
        <v>5.4764587798688168E-5</v>
      </c>
      <c r="F90" s="44">
        <f t="shared" si="24"/>
        <v>5.4764587798688168E-5</v>
      </c>
      <c r="G90" s="44">
        <f t="shared" si="24"/>
        <v>5.4764587798688168E-5</v>
      </c>
      <c r="H90" s="44">
        <f t="shared" si="24"/>
        <v>5.4764587798688168E-5</v>
      </c>
      <c r="I90" s="44">
        <f t="shared" si="24"/>
        <v>5.4764587798688168E-5</v>
      </c>
      <c r="J90" s="44">
        <f t="shared" si="24"/>
        <v>5.4764587798688168E-5</v>
      </c>
      <c r="K90" s="44">
        <f t="shared" si="24"/>
        <v>5.4764587798688168E-5</v>
      </c>
      <c r="L90" s="44">
        <f t="shared" si="24"/>
        <v>5.4764587798688168E-5</v>
      </c>
      <c r="M90" s="44">
        <f t="shared" si="24"/>
        <v>5.4764587798688168E-5</v>
      </c>
      <c r="N90" s="44">
        <f t="shared" si="24"/>
        <v>5.5079326809025451E-5</v>
      </c>
      <c r="O90" s="44">
        <f t="shared" si="24"/>
        <v>5.5397704420638314E-5</v>
      </c>
      <c r="P90" s="44">
        <f t="shared" si="24"/>
        <v>5.5719784097502495E-5</v>
      </c>
      <c r="Q90" s="44">
        <f t="shared" si="24"/>
        <v>5.6045630788131157E-5</v>
      </c>
      <c r="R90" s="44">
        <f t="shared" si="24"/>
        <v>5.6375310969237809E-5</v>
      </c>
      <c r="S90" s="44">
        <f t="shared" si="24"/>
        <v>5.6708892690949278E-5</v>
      </c>
      <c r="T90" s="44">
        <f t="shared" si="24"/>
        <v>5.7046445623633496E-5</v>
      </c>
      <c r="U90" s="44">
        <f t="shared" si="24"/>
        <v>5.7388041106409753E-5</v>
      </c>
      <c r="V90" s="44">
        <f t="shared" si="24"/>
        <v>5.7733752197412224E-5</v>
      </c>
      <c r="W90" s="44">
        <f t="shared" si="24"/>
        <v>5.8083653725881383E-5</v>
      </c>
      <c r="X90" s="44">
        <f t="shared" si="24"/>
        <v>5.8437822346161147E-5</v>
      </c>
      <c r="Y90" s="44">
        <f t="shared" si="24"/>
        <v>5.8796336593683614E-5</v>
      </c>
      <c r="Z90" s="44">
        <f t="shared" si="24"/>
        <v>5.9159276943027336E-5</v>
      </c>
      <c r="AA90" s="44">
        <f t="shared" si="24"/>
        <v>5.9526725868139303E-5</v>
      </c>
      <c r="AB90" s="44">
        <f t="shared" si="24"/>
        <v>5.9898767904815183E-5</v>
      </c>
      <c r="AC90" s="44">
        <f t="shared" si="24"/>
        <v>6.0275489715537288E-5</v>
      </c>
      <c r="AD90" s="44">
        <f t="shared" si="24"/>
        <v>6.0656980156774859E-5</v>
      </c>
      <c r="AE90" s="44">
        <f t="shared" si="24"/>
        <v>6.1043330348856239E-5</v>
      </c>
      <c r="AF90" s="44">
        <f t="shared" si="24"/>
        <v>6.1434633748528382E-5</v>
      </c>
      <c r="AG90" s="44">
        <f t="shared" si="24"/>
        <v>6.1830986224325346E-5</v>
      </c>
      <c r="AH90" s="44">
        <f t="shared" si="24"/>
        <v>6.2232486134872913E-5</v>
      </c>
      <c r="AI90" s="44">
        <f t="shared" si="24"/>
        <v>6.2639234410264238E-5</v>
      </c>
      <c r="AJ90" s="44">
        <f t="shared" si="24"/>
        <v>6.3051334636647551E-5</v>
      </c>
      <c r="AK90" s="44">
        <f t="shared" si="24"/>
        <v>6.3468893144175029E-5</v>
      </c>
      <c r="AL90" s="44">
        <f t="shared" si="24"/>
        <v>6.3892019098469528E-5</v>
      </c>
      <c r="AM90" s="44">
        <f t="shared" si="24"/>
        <v>6.4320824595774686E-5</v>
      </c>
      <c r="AN90" s="44">
        <f t="shared" si="24"/>
        <v>6.4755424761962365E-5</v>
      </c>
      <c r="AO90" s="44">
        <f t="shared" si="24"/>
        <v>6.5195937855581148E-5</v>
      </c>
      <c r="AP90" s="44">
        <f t="shared" si="24"/>
        <v>6.5642485375139921E-5</v>
      </c>
      <c r="AQ90" s="44">
        <f t="shared" si="24"/>
        <v>6.6095192170830542E-5</v>
      </c>
      <c r="AR90" s="44">
        <f t="shared" si="24"/>
        <v>6.6554186560905762E-5</v>
      </c>
      <c r="AS90" s="44">
        <f t="shared" si="24"/>
        <v>6.7019600452940072E-5</v>
      </c>
      <c r="AT90" s="44">
        <f t="shared" si="24"/>
        <v>6.7491569470214292E-5</v>
      </c>
      <c r="AU90" s="44">
        <f t="shared" si="24"/>
        <v>6.7970233083478233E-5</v>
      </c>
      <c r="AV90" s="44">
        <f t="shared" si="24"/>
        <v>6.8455734748360198E-5</v>
      </c>
    </row>
    <row r="91" spans="1:51" s="45" customFormat="1" ht="14.25" thickBot="1">
      <c r="A91" s="45" t="s">
        <v>13</v>
      </c>
    </row>
    <row r="92" spans="1:51">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row>
    <row r="93" spans="1:51">
      <c r="A93" s="19" t="s">
        <v>46</v>
      </c>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row>
    <row r="94" spans="1:51">
      <c r="A94" t="s">
        <v>17</v>
      </c>
      <c r="B94" t="s">
        <v>27</v>
      </c>
      <c r="C94" s="15">
        <v>25.388349514563107</v>
      </c>
      <c r="D94" s="15">
        <v>25.388349514563107</v>
      </c>
      <c r="E94" s="15">
        <v>25.388349514563107</v>
      </c>
      <c r="F94" s="15">
        <v>25.388349514563107</v>
      </c>
      <c r="G94" s="15">
        <v>25.388349514563107</v>
      </c>
      <c r="H94" s="15">
        <v>25.388349514563107</v>
      </c>
      <c r="I94" s="15">
        <v>25.388349514563107</v>
      </c>
      <c r="J94" s="15">
        <v>25.388349514563107</v>
      </c>
      <c r="K94" s="15">
        <v>25.388349514563107</v>
      </c>
      <c r="L94" s="15">
        <v>25.388349514563107</v>
      </c>
      <c r="M94" s="15">
        <v>25.388349514563103</v>
      </c>
      <c r="N94" s="15">
        <v>25.243273231622744</v>
      </c>
      <c r="O94" s="15">
        <v>25.098196948682382</v>
      </c>
      <c r="P94" s="15">
        <v>24.953120665742023</v>
      </c>
      <c r="Q94" s="15">
        <v>24.808044382801661</v>
      </c>
      <c r="R94" s="15">
        <v>24.662968099861303</v>
      </c>
      <c r="S94" s="15">
        <v>24.51789181692094</v>
      </c>
      <c r="T94" s="15">
        <v>24.372815533980582</v>
      </c>
      <c r="U94" s="15">
        <v>24.227739251040219</v>
      </c>
      <c r="V94" s="15">
        <v>24.082662968099857</v>
      </c>
      <c r="W94" s="15">
        <v>23.937586685159499</v>
      </c>
      <c r="X94" s="15">
        <v>23.792510402219136</v>
      </c>
      <c r="Y94" s="15">
        <v>23.647434119278778</v>
      </c>
      <c r="Z94" s="15">
        <v>23.502357836338415</v>
      </c>
      <c r="AA94" s="15">
        <v>23.357281553398057</v>
      </c>
      <c r="AB94" s="15">
        <v>23.212205270457694</v>
      </c>
      <c r="AC94" s="15">
        <v>23.067128987517336</v>
      </c>
      <c r="AD94" s="15">
        <v>22.922052704576974</v>
      </c>
      <c r="AE94" s="15">
        <v>22.776976421636611</v>
      </c>
      <c r="AF94" s="15">
        <v>22.631900138696253</v>
      </c>
      <c r="AG94" s="15">
        <v>22.48682385575589</v>
      </c>
      <c r="AH94" s="15">
        <v>22.341747572815532</v>
      </c>
      <c r="AI94" s="15">
        <v>22.196671289875169</v>
      </c>
      <c r="AJ94" s="15">
        <v>22.051595006934811</v>
      </c>
      <c r="AK94" s="15">
        <v>21.906518723994449</v>
      </c>
      <c r="AL94" s="15">
        <v>21.76144244105409</v>
      </c>
      <c r="AM94" s="15">
        <v>21.616366158113728</v>
      </c>
      <c r="AN94" s="15">
        <v>21.471289875173369</v>
      </c>
      <c r="AO94" s="15">
        <v>21.326213592233007</v>
      </c>
      <c r="AP94" s="15">
        <v>21.181137309292644</v>
      </c>
      <c r="AQ94" s="15">
        <v>21.036061026352286</v>
      </c>
      <c r="AR94" s="15">
        <v>20.890984743411924</v>
      </c>
      <c r="AS94" s="15">
        <v>20.745908460471565</v>
      </c>
      <c r="AT94" s="15">
        <v>20.600832177531203</v>
      </c>
      <c r="AU94" s="15">
        <v>20.455755894590844</v>
      </c>
      <c r="AV94" s="15">
        <v>20.310679611650482</v>
      </c>
      <c r="AW94" s="15"/>
      <c r="AX94" s="16">
        <v>25.388349514563107</v>
      </c>
      <c r="AY94" s="17">
        <v>0.2</v>
      </c>
    </row>
    <row r="95" spans="1:51">
      <c r="A95" t="s">
        <v>18</v>
      </c>
      <c r="B95" t="s">
        <v>27</v>
      </c>
      <c r="C95" s="15">
        <v>26.203703703703702</v>
      </c>
      <c r="D95" s="15">
        <v>26.203703703703702</v>
      </c>
      <c r="E95" s="15">
        <v>26.203703703703702</v>
      </c>
      <c r="F95" s="15">
        <v>26.203703703703702</v>
      </c>
      <c r="G95" s="15">
        <v>26.203703703703702</v>
      </c>
      <c r="H95" s="15">
        <v>26.203703703703702</v>
      </c>
      <c r="I95" s="15">
        <v>26.203703703703702</v>
      </c>
      <c r="J95" s="15">
        <v>26.203703703703702</v>
      </c>
      <c r="K95" s="15">
        <v>26.203703703703702</v>
      </c>
      <c r="L95" s="15">
        <v>26.203703703703702</v>
      </c>
      <c r="M95" s="15">
        <v>26.203703703703702</v>
      </c>
      <c r="N95" s="15">
        <v>26.05396825396825</v>
      </c>
      <c r="O95" s="15">
        <v>25.904232804232802</v>
      </c>
      <c r="P95" s="15">
        <v>25.754497354497353</v>
      </c>
      <c r="Q95" s="15">
        <v>25.604761904761901</v>
      </c>
      <c r="R95" s="15">
        <v>25.455026455026452</v>
      </c>
      <c r="S95" s="15">
        <v>25.305291005291004</v>
      </c>
      <c r="T95" s="15">
        <v>25.155555555555551</v>
      </c>
      <c r="U95" s="15">
        <v>25.005820105820103</v>
      </c>
      <c r="V95" s="15">
        <v>24.856084656084654</v>
      </c>
      <c r="W95" s="15">
        <v>24.706349206349206</v>
      </c>
      <c r="X95" s="15">
        <v>24.556613756613753</v>
      </c>
      <c r="Y95" s="15">
        <v>24.406878306878305</v>
      </c>
      <c r="Z95" s="15">
        <v>24.257142857142856</v>
      </c>
      <c r="AA95" s="15">
        <v>24.107407407407404</v>
      </c>
      <c r="AB95" s="15">
        <v>23.957671957671955</v>
      </c>
      <c r="AC95" s="15">
        <v>23.807936507936507</v>
      </c>
      <c r="AD95" s="15">
        <v>23.658201058201055</v>
      </c>
      <c r="AE95" s="15">
        <v>23.508465608465606</v>
      </c>
      <c r="AF95" s="15">
        <v>23.358730158730157</v>
      </c>
      <c r="AG95" s="15">
        <v>23.208994708994709</v>
      </c>
      <c r="AH95" s="15">
        <v>23.059259259259257</v>
      </c>
      <c r="AI95" s="15">
        <v>22.909523809523808</v>
      </c>
      <c r="AJ95" s="15">
        <v>22.759788359788359</v>
      </c>
      <c r="AK95" s="15">
        <v>22.610052910052907</v>
      </c>
      <c r="AL95" s="15">
        <v>22.460317460317459</v>
      </c>
      <c r="AM95" s="15">
        <v>22.31058201058201</v>
      </c>
      <c r="AN95" s="15">
        <v>22.160846560846558</v>
      </c>
      <c r="AO95" s="15">
        <v>22.011111111111109</v>
      </c>
      <c r="AP95" s="15">
        <v>21.861375661375661</v>
      </c>
      <c r="AQ95" s="15">
        <v>21.711640211640209</v>
      </c>
      <c r="AR95" s="15">
        <v>21.56190476190476</v>
      </c>
      <c r="AS95" s="15">
        <v>21.412169312169311</v>
      </c>
      <c r="AT95" s="15">
        <v>21.262433862433859</v>
      </c>
      <c r="AU95" s="15">
        <v>21.112698412698411</v>
      </c>
      <c r="AV95" s="15">
        <v>20.962962962962962</v>
      </c>
      <c r="AW95" s="15"/>
      <c r="AX95" s="16">
        <v>26.203703703703702</v>
      </c>
      <c r="AY95" s="17">
        <v>0.2</v>
      </c>
    </row>
    <row r="96" spans="1:51">
      <c r="A96" t="s">
        <v>19</v>
      </c>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row>
    <row r="97" spans="1:51">
      <c r="A97" t="s">
        <v>20</v>
      </c>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row>
    <row r="98" spans="1:51">
      <c r="A98" t="s">
        <v>21</v>
      </c>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row>
    <row r="99" spans="1:51">
      <c r="A99" t="s">
        <v>22</v>
      </c>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row>
    <row r="100" spans="1:51">
      <c r="A100" t="s">
        <v>28</v>
      </c>
      <c r="B100" t="s">
        <v>24</v>
      </c>
      <c r="C100" s="15">
        <v>30</v>
      </c>
      <c r="D100" s="15">
        <v>30</v>
      </c>
      <c r="E100" s="15">
        <v>30</v>
      </c>
      <c r="F100" s="15">
        <v>30</v>
      </c>
      <c r="G100" s="15">
        <v>30</v>
      </c>
      <c r="H100" s="15">
        <v>30</v>
      </c>
      <c r="I100" s="15">
        <v>30</v>
      </c>
      <c r="J100" s="15">
        <v>30</v>
      </c>
      <c r="K100" s="15">
        <v>30</v>
      </c>
      <c r="L100" s="15">
        <v>30</v>
      </c>
      <c r="M100" s="15">
        <v>30</v>
      </c>
      <c r="N100" s="15">
        <v>30</v>
      </c>
      <c r="O100" s="15">
        <v>30</v>
      </c>
      <c r="P100" s="15">
        <v>30</v>
      </c>
      <c r="Q100" s="15">
        <v>30</v>
      </c>
      <c r="R100" s="15">
        <v>30</v>
      </c>
      <c r="S100" s="15">
        <v>29.8</v>
      </c>
      <c r="T100" s="15">
        <v>29.599999999999998</v>
      </c>
      <c r="U100" s="15">
        <v>29.4</v>
      </c>
      <c r="V100" s="15">
        <v>29.2</v>
      </c>
      <c r="W100" s="15">
        <v>29</v>
      </c>
      <c r="X100" s="15">
        <v>28.8</v>
      </c>
      <c r="Y100" s="15">
        <v>28.599999999999998</v>
      </c>
      <c r="Z100" s="15">
        <v>28.4</v>
      </c>
      <c r="AA100" s="15">
        <v>28.2</v>
      </c>
      <c r="AB100" s="15">
        <v>28</v>
      </c>
      <c r="AC100" s="15">
        <v>27.8</v>
      </c>
      <c r="AD100" s="15">
        <v>27.6</v>
      </c>
      <c r="AE100" s="15">
        <v>27.4</v>
      </c>
      <c r="AF100" s="15">
        <v>27.2</v>
      </c>
      <c r="AG100" s="15">
        <v>27</v>
      </c>
      <c r="AH100" s="15">
        <v>26.8</v>
      </c>
      <c r="AI100" s="15">
        <v>26.6</v>
      </c>
      <c r="AJ100" s="15">
        <v>26.4</v>
      </c>
      <c r="AK100" s="15">
        <v>26.2</v>
      </c>
      <c r="AL100" s="15">
        <v>26</v>
      </c>
      <c r="AM100" s="15">
        <v>25.8</v>
      </c>
      <c r="AN100" s="15">
        <v>25.6</v>
      </c>
      <c r="AO100" s="15">
        <v>25.4</v>
      </c>
      <c r="AP100" s="15">
        <v>25.2</v>
      </c>
      <c r="AQ100" s="15">
        <v>25</v>
      </c>
      <c r="AR100" s="15">
        <v>24.8</v>
      </c>
      <c r="AS100" s="15">
        <v>24.6</v>
      </c>
      <c r="AT100" s="15">
        <v>24.4</v>
      </c>
      <c r="AU100" s="15">
        <v>24.2</v>
      </c>
      <c r="AV100" s="15">
        <v>24</v>
      </c>
      <c r="AW100" s="15"/>
    </row>
    <row r="101" spans="1:51">
      <c r="A101" s="19" t="s">
        <v>47</v>
      </c>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row>
    <row r="102" spans="1:51">
      <c r="A102" t="s">
        <v>17</v>
      </c>
      <c r="B102" t="s">
        <v>27</v>
      </c>
      <c r="C102" s="15">
        <v>16.601941747572816</v>
      </c>
      <c r="D102" s="15">
        <v>16.601941747572816</v>
      </c>
      <c r="E102" s="15">
        <v>16.601941747572816</v>
      </c>
      <c r="F102" s="15">
        <v>16.601941747572816</v>
      </c>
      <c r="G102" s="15">
        <v>16.601941747572816</v>
      </c>
      <c r="H102" s="15">
        <v>16.601941747572816</v>
      </c>
      <c r="I102" s="15">
        <v>16.601941747572816</v>
      </c>
      <c r="J102" s="15">
        <v>16.601941747572816</v>
      </c>
      <c r="K102" s="15">
        <v>16.601941747572816</v>
      </c>
      <c r="L102" s="15">
        <v>16.601941747572816</v>
      </c>
      <c r="M102" s="15">
        <v>16.601941747572816</v>
      </c>
      <c r="N102" s="15">
        <v>16.507073509015257</v>
      </c>
      <c r="O102" s="15">
        <v>16.412205270457697</v>
      </c>
      <c r="P102" s="15">
        <v>16.317337031900141</v>
      </c>
      <c r="Q102" s="15">
        <v>16.222468793342582</v>
      </c>
      <c r="R102" s="15">
        <v>16.127600554785023</v>
      </c>
      <c r="S102" s="15">
        <v>16.032732316227463</v>
      </c>
      <c r="T102" s="15">
        <v>15.937864077669904</v>
      </c>
      <c r="U102" s="15">
        <v>15.842995839112344</v>
      </c>
      <c r="V102" s="15">
        <v>15.748127600554787</v>
      </c>
      <c r="W102" s="15">
        <v>15.653259361997227</v>
      </c>
      <c r="X102" s="15">
        <v>15.558391123439668</v>
      </c>
      <c r="Y102" s="15">
        <v>15.46352288488211</v>
      </c>
      <c r="Z102" s="15">
        <v>15.368654646324551</v>
      </c>
      <c r="AA102" s="15">
        <v>15.273786407766991</v>
      </c>
      <c r="AB102" s="15">
        <v>15.178918169209432</v>
      </c>
      <c r="AC102" s="15">
        <v>15.084049930651874</v>
      </c>
      <c r="AD102" s="15">
        <v>14.989181692094315</v>
      </c>
      <c r="AE102" s="15">
        <v>14.894313453536755</v>
      </c>
      <c r="AF102" s="15">
        <v>14.799445214979198</v>
      </c>
      <c r="AG102" s="15">
        <v>14.704576976421638</v>
      </c>
      <c r="AH102" s="15">
        <v>14.609708737864079</v>
      </c>
      <c r="AI102" s="15">
        <v>14.514840499306519</v>
      </c>
      <c r="AJ102" s="15">
        <v>14.419972260748962</v>
      </c>
      <c r="AK102" s="15">
        <v>14.325104022191402</v>
      </c>
      <c r="AL102" s="15">
        <v>14.230235783633843</v>
      </c>
      <c r="AM102" s="15">
        <v>14.135367545076285</v>
      </c>
      <c r="AN102" s="15">
        <v>14.040499306518726</v>
      </c>
      <c r="AO102" s="15">
        <v>13.945631067961166</v>
      </c>
      <c r="AP102" s="15">
        <v>13.850762829403607</v>
      </c>
      <c r="AQ102" s="15">
        <v>13.755894590846049</v>
      </c>
      <c r="AR102" s="15">
        <v>13.66102635228849</v>
      </c>
      <c r="AS102" s="15">
        <v>13.56615811373093</v>
      </c>
      <c r="AT102" s="15">
        <v>13.471289875173373</v>
      </c>
      <c r="AU102" s="15">
        <v>13.376421636615813</v>
      </c>
      <c r="AV102" s="15">
        <v>13.281553398058254</v>
      </c>
      <c r="AW102" s="15"/>
      <c r="AX102" s="16">
        <v>16.601941747572816</v>
      </c>
      <c r="AY102" s="17">
        <v>0.2</v>
      </c>
    </row>
    <row r="103" spans="1:51">
      <c r="A103" t="s">
        <v>18</v>
      </c>
      <c r="B103" t="s">
        <v>27</v>
      </c>
      <c r="C103" s="15">
        <v>17.175925925925924</v>
      </c>
      <c r="D103" s="15">
        <v>17.175925925925924</v>
      </c>
      <c r="E103" s="15">
        <v>17.175925925925924</v>
      </c>
      <c r="F103" s="15">
        <v>17.175925925925924</v>
      </c>
      <c r="G103" s="15">
        <v>17.175925925925924</v>
      </c>
      <c r="H103" s="15">
        <v>17.175925925925924</v>
      </c>
      <c r="I103" s="15">
        <v>17.175925925925924</v>
      </c>
      <c r="J103" s="15">
        <v>17.175925925925924</v>
      </c>
      <c r="K103" s="15">
        <v>17.175925925925924</v>
      </c>
      <c r="L103" s="15">
        <v>17.175925925925924</v>
      </c>
      <c r="M103" s="15">
        <v>17.175925925925924</v>
      </c>
      <c r="N103" s="15">
        <v>17.077777777777776</v>
      </c>
      <c r="O103" s="15">
        <v>16.979629629629628</v>
      </c>
      <c r="P103" s="15">
        <v>16.88148148148148</v>
      </c>
      <c r="Q103" s="15">
        <v>16.783333333333331</v>
      </c>
      <c r="R103" s="15">
        <v>16.685185185185183</v>
      </c>
      <c r="S103" s="15">
        <v>16.587037037037035</v>
      </c>
      <c r="T103" s="15">
        <v>16.488888888888887</v>
      </c>
      <c r="U103" s="15">
        <v>16.390740740740739</v>
      </c>
      <c r="V103" s="15">
        <v>16.292592592592591</v>
      </c>
      <c r="W103" s="15">
        <v>16.194444444444443</v>
      </c>
      <c r="X103" s="15">
        <v>16.096296296296295</v>
      </c>
      <c r="Y103" s="15">
        <v>15.998148148148147</v>
      </c>
      <c r="Z103" s="15">
        <v>15.899999999999999</v>
      </c>
      <c r="AA103" s="15">
        <v>15.80185185185185</v>
      </c>
      <c r="AB103" s="15">
        <v>15.703703703703702</v>
      </c>
      <c r="AC103" s="15">
        <v>15.605555555555554</v>
      </c>
      <c r="AD103" s="15">
        <v>15.507407407407406</v>
      </c>
      <c r="AE103" s="15">
        <v>15.409259259259258</v>
      </c>
      <c r="AF103" s="15">
        <v>15.31111111111111</v>
      </c>
      <c r="AG103" s="15">
        <v>15.212962962962962</v>
      </c>
      <c r="AH103" s="15">
        <v>15.114814814814814</v>
      </c>
      <c r="AI103" s="15">
        <v>15.016666666666666</v>
      </c>
      <c r="AJ103" s="15">
        <v>14.918518518518518</v>
      </c>
      <c r="AK103" s="15">
        <v>14.82037037037037</v>
      </c>
      <c r="AL103" s="15">
        <v>14.722222222222221</v>
      </c>
      <c r="AM103" s="15">
        <v>14.624074074074073</v>
      </c>
      <c r="AN103" s="15">
        <v>14.525925925925925</v>
      </c>
      <c r="AO103" s="15">
        <v>14.427777777777777</v>
      </c>
      <c r="AP103" s="15">
        <v>14.329629629629629</v>
      </c>
      <c r="AQ103" s="15">
        <v>14.231481481481481</v>
      </c>
      <c r="AR103" s="15">
        <v>14.133333333333333</v>
      </c>
      <c r="AS103" s="15">
        <v>14.035185185185185</v>
      </c>
      <c r="AT103" s="15">
        <v>13.937037037037037</v>
      </c>
      <c r="AU103" s="15">
        <v>13.838888888888889</v>
      </c>
      <c r="AV103" s="15">
        <v>13.74074074074074</v>
      </c>
      <c r="AW103" s="15"/>
      <c r="AX103" s="16">
        <v>17.175925925925924</v>
      </c>
      <c r="AY103" s="17">
        <v>0.2</v>
      </c>
    </row>
    <row r="104" spans="1:51">
      <c r="A104" t="s">
        <v>19</v>
      </c>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row>
    <row r="105" spans="1:51">
      <c r="A105" t="s">
        <v>20</v>
      </c>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row>
    <row r="106" spans="1:51">
      <c r="A106" t="s">
        <v>21</v>
      </c>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row>
    <row r="107" spans="1:51">
      <c r="A107" t="s">
        <v>22</v>
      </c>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row>
    <row r="108" spans="1:51">
      <c r="A108" t="s">
        <v>28</v>
      </c>
      <c r="B108" t="s">
        <v>24</v>
      </c>
      <c r="C108" s="15">
        <v>16</v>
      </c>
      <c r="D108" s="15">
        <v>16</v>
      </c>
      <c r="E108" s="15">
        <v>16</v>
      </c>
      <c r="F108" s="15">
        <v>16</v>
      </c>
      <c r="G108" s="15">
        <v>16</v>
      </c>
      <c r="H108" s="15">
        <v>16</v>
      </c>
      <c r="I108" s="15">
        <v>16</v>
      </c>
      <c r="J108" s="15">
        <v>16</v>
      </c>
      <c r="K108" s="15">
        <v>16</v>
      </c>
      <c r="L108" s="15">
        <v>16</v>
      </c>
      <c r="M108" s="15">
        <v>16</v>
      </c>
      <c r="N108" s="15">
        <v>15.908571428571429</v>
      </c>
      <c r="O108" s="15">
        <v>15.817142857142859</v>
      </c>
      <c r="P108" s="15">
        <v>15.725714285714288</v>
      </c>
      <c r="Q108" s="15">
        <v>15.634285714285715</v>
      </c>
      <c r="R108" s="15">
        <v>15.542857142857144</v>
      </c>
      <c r="S108" s="15">
        <v>15.451428571428572</v>
      </c>
      <c r="T108" s="15">
        <v>15.360000000000001</v>
      </c>
      <c r="U108" s="15">
        <v>15.26857142857143</v>
      </c>
      <c r="V108" s="15">
        <v>15.177142857142858</v>
      </c>
      <c r="W108" s="15">
        <v>15.085714285714287</v>
      </c>
      <c r="X108" s="15">
        <v>14.994285714285716</v>
      </c>
      <c r="Y108" s="15">
        <v>14.902857142857144</v>
      </c>
      <c r="Z108" s="15">
        <v>14.811428571428573</v>
      </c>
      <c r="AA108" s="15">
        <v>14.720000000000002</v>
      </c>
      <c r="AB108" s="15">
        <v>14.62857142857143</v>
      </c>
      <c r="AC108" s="15">
        <v>14.537142857142859</v>
      </c>
      <c r="AD108" s="15">
        <v>14.445714285714287</v>
      </c>
      <c r="AE108" s="15">
        <v>14.354285714285716</v>
      </c>
      <c r="AF108" s="15">
        <v>14.262857142857145</v>
      </c>
      <c r="AG108" s="15">
        <v>14.171428571428573</v>
      </c>
      <c r="AH108" s="15">
        <v>14.080000000000002</v>
      </c>
      <c r="AI108" s="15">
        <v>13.988571428571429</v>
      </c>
      <c r="AJ108" s="15">
        <v>13.897142857142859</v>
      </c>
      <c r="AK108" s="15">
        <v>13.805714285714288</v>
      </c>
      <c r="AL108" s="15">
        <v>13.714285714285715</v>
      </c>
      <c r="AM108" s="15">
        <v>13.622857142857145</v>
      </c>
      <c r="AN108" s="15">
        <v>13.531428571428574</v>
      </c>
      <c r="AO108" s="15">
        <v>13.440000000000001</v>
      </c>
      <c r="AP108" s="15">
        <v>13.348571428571431</v>
      </c>
      <c r="AQ108" s="15">
        <v>13.25714285714286</v>
      </c>
      <c r="AR108" s="15">
        <v>13.165714285714287</v>
      </c>
      <c r="AS108" s="15">
        <v>13.074285714285717</v>
      </c>
      <c r="AT108" s="15">
        <v>12.982857142857146</v>
      </c>
      <c r="AU108" s="15">
        <v>12.891428571428573</v>
      </c>
      <c r="AV108" s="15">
        <v>12.800000000000002</v>
      </c>
      <c r="AW108" s="15"/>
    </row>
    <row r="109" spans="1:51">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row>
    <row r="110" spans="1:51" s="36" customFormat="1">
      <c r="A110" s="36" t="s">
        <v>64</v>
      </c>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row>
    <row r="111" spans="1:51">
      <c r="A111" s="22" t="s">
        <v>9</v>
      </c>
      <c r="B111" t="s">
        <v>24</v>
      </c>
      <c r="C111" s="15">
        <f>C108+C100</f>
        <v>46</v>
      </c>
      <c r="D111" s="15">
        <f t="shared" ref="D111:AV111" si="25">D108+D100</f>
        <v>46</v>
      </c>
      <c r="E111" s="15">
        <f t="shared" si="25"/>
        <v>46</v>
      </c>
      <c r="F111" s="15">
        <f t="shared" si="25"/>
        <v>46</v>
      </c>
      <c r="G111" s="15">
        <f t="shared" si="25"/>
        <v>46</v>
      </c>
      <c r="H111" s="15">
        <f t="shared" si="25"/>
        <v>46</v>
      </c>
      <c r="I111" s="15">
        <f t="shared" si="25"/>
        <v>46</v>
      </c>
      <c r="J111" s="15">
        <f t="shared" si="25"/>
        <v>46</v>
      </c>
      <c r="K111" s="15">
        <f t="shared" si="25"/>
        <v>46</v>
      </c>
      <c r="L111" s="15">
        <f t="shared" si="25"/>
        <v>46</v>
      </c>
      <c r="M111" s="15">
        <f t="shared" si="25"/>
        <v>46</v>
      </c>
      <c r="N111" s="15">
        <f t="shared" si="25"/>
        <v>45.908571428571427</v>
      </c>
      <c r="O111" s="15">
        <f t="shared" si="25"/>
        <v>45.817142857142855</v>
      </c>
      <c r="P111" s="15">
        <f t="shared" si="25"/>
        <v>45.72571428571429</v>
      </c>
      <c r="Q111" s="15">
        <f t="shared" si="25"/>
        <v>45.634285714285717</v>
      </c>
      <c r="R111" s="15">
        <f t="shared" si="25"/>
        <v>45.542857142857144</v>
      </c>
      <c r="S111" s="15">
        <f t="shared" si="25"/>
        <v>45.251428571428576</v>
      </c>
      <c r="T111" s="15">
        <f t="shared" si="25"/>
        <v>44.96</v>
      </c>
      <c r="U111" s="15">
        <f t="shared" si="25"/>
        <v>44.668571428571425</v>
      </c>
      <c r="V111" s="15">
        <f t="shared" si="25"/>
        <v>44.377142857142857</v>
      </c>
      <c r="W111" s="15">
        <f t="shared" si="25"/>
        <v>44.085714285714289</v>
      </c>
      <c r="X111" s="15">
        <f t="shared" si="25"/>
        <v>43.794285714285721</v>
      </c>
      <c r="Y111" s="15">
        <f t="shared" si="25"/>
        <v>43.502857142857138</v>
      </c>
      <c r="Z111" s="15">
        <f t="shared" si="25"/>
        <v>43.21142857142857</v>
      </c>
      <c r="AA111" s="15">
        <f t="shared" si="25"/>
        <v>42.92</v>
      </c>
      <c r="AB111" s="15">
        <f t="shared" si="25"/>
        <v>42.628571428571433</v>
      </c>
      <c r="AC111" s="15">
        <f t="shared" si="25"/>
        <v>42.337142857142858</v>
      </c>
      <c r="AD111" s="15">
        <f t="shared" si="25"/>
        <v>42.04571428571429</v>
      </c>
      <c r="AE111" s="15">
        <f t="shared" si="25"/>
        <v>41.754285714285714</v>
      </c>
      <c r="AF111" s="15">
        <f t="shared" si="25"/>
        <v>41.462857142857146</v>
      </c>
      <c r="AG111" s="15">
        <f t="shared" si="25"/>
        <v>41.171428571428571</v>
      </c>
      <c r="AH111" s="15">
        <f t="shared" si="25"/>
        <v>40.880000000000003</v>
      </c>
      <c r="AI111" s="15">
        <f t="shared" si="25"/>
        <v>40.588571428571427</v>
      </c>
      <c r="AJ111" s="15">
        <f t="shared" si="25"/>
        <v>40.297142857142859</v>
      </c>
      <c r="AK111" s="15">
        <f t="shared" si="25"/>
        <v>40.005714285714291</v>
      </c>
      <c r="AL111" s="15">
        <f t="shared" si="25"/>
        <v>39.714285714285715</v>
      </c>
      <c r="AM111" s="15">
        <f t="shared" si="25"/>
        <v>39.422857142857147</v>
      </c>
      <c r="AN111" s="15">
        <f t="shared" si="25"/>
        <v>39.131428571428572</v>
      </c>
      <c r="AO111" s="15">
        <f t="shared" si="25"/>
        <v>38.840000000000003</v>
      </c>
      <c r="AP111" s="15">
        <f t="shared" si="25"/>
        <v>38.548571428571428</v>
      </c>
      <c r="AQ111" s="15">
        <f t="shared" si="25"/>
        <v>38.25714285714286</v>
      </c>
      <c r="AR111" s="15">
        <f t="shared" si="25"/>
        <v>37.965714285714284</v>
      </c>
      <c r="AS111" s="15">
        <f t="shared" si="25"/>
        <v>37.674285714285716</v>
      </c>
      <c r="AT111" s="15">
        <f t="shared" si="25"/>
        <v>37.382857142857148</v>
      </c>
      <c r="AU111" s="15">
        <f t="shared" si="25"/>
        <v>37.091428571428573</v>
      </c>
      <c r="AV111" s="15">
        <f t="shared" si="25"/>
        <v>36.800000000000004</v>
      </c>
      <c r="AW111" s="15"/>
    </row>
    <row r="112" spans="1:51">
      <c r="A112" s="22" t="s">
        <v>10</v>
      </c>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row>
    <row r="113" spans="1:49">
      <c r="A113" s="22" t="s">
        <v>11</v>
      </c>
      <c r="B113" t="s">
        <v>27</v>
      </c>
      <c r="C113" s="15">
        <f>C94+C102</f>
        <v>41.990291262135926</v>
      </c>
      <c r="D113" s="15">
        <f t="shared" ref="D113:AV113" si="26">D94+D102</f>
        <v>41.990291262135926</v>
      </c>
      <c r="E113" s="15">
        <f t="shared" si="26"/>
        <v>41.990291262135926</v>
      </c>
      <c r="F113" s="15">
        <f t="shared" si="26"/>
        <v>41.990291262135926</v>
      </c>
      <c r="G113" s="15">
        <f t="shared" si="26"/>
        <v>41.990291262135926</v>
      </c>
      <c r="H113" s="15">
        <f t="shared" si="26"/>
        <v>41.990291262135926</v>
      </c>
      <c r="I113" s="15">
        <f t="shared" si="26"/>
        <v>41.990291262135926</v>
      </c>
      <c r="J113" s="15">
        <f t="shared" si="26"/>
        <v>41.990291262135926</v>
      </c>
      <c r="K113" s="15">
        <f t="shared" si="26"/>
        <v>41.990291262135926</v>
      </c>
      <c r="L113" s="15">
        <f t="shared" si="26"/>
        <v>41.990291262135926</v>
      </c>
      <c r="M113" s="15">
        <f t="shared" si="26"/>
        <v>41.990291262135919</v>
      </c>
      <c r="N113" s="15">
        <f t="shared" si="26"/>
        <v>41.750346740638001</v>
      </c>
      <c r="O113" s="15">
        <f t="shared" si="26"/>
        <v>41.510402219140076</v>
      </c>
      <c r="P113" s="15">
        <f t="shared" si="26"/>
        <v>41.270457697642165</v>
      </c>
      <c r="Q113" s="15">
        <f t="shared" si="26"/>
        <v>41.03051317614424</v>
      </c>
      <c r="R113" s="15">
        <f t="shared" si="26"/>
        <v>40.790568654646322</v>
      </c>
      <c r="S113" s="15">
        <f t="shared" si="26"/>
        <v>40.550624133148403</v>
      </c>
      <c r="T113" s="15">
        <f t="shared" si="26"/>
        <v>40.310679611650485</v>
      </c>
      <c r="U113" s="15">
        <f t="shared" si="26"/>
        <v>40.070735090152567</v>
      </c>
      <c r="V113" s="15">
        <f t="shared" si="26"/>
        <v>39.830790568654642</v>
      </c>
      <c r="W113" s="15">
        <f t="shared" si="26"/>
        <v>39.590846047156724</v>
      </c>
      <c r="X113" s="15">
        <f t="shared" si="26"/>
        <v>39.350901525658806</v>
      </c>
      <c r="Y113" s="15">
        <f t="shared" si="26"/>
        <v>39.110957004160888</v>
      </c>
      <c r="Z113" s="15">
        <f t="shared" si="26"/>
        <v>38.871012482662962</v>
      </c>
      <c r="AA113" s="15">
        <f t="shared" si="26"/>
        <v>38.631067961165044</v>
      </c>
      <c r="AB113" s="15">
        <f t="shared" si="26"/>
        <v>38.391123439667126</v>
      </c>
      <c r="AC113" s="15">
        <f t="shared" si="26"/>
        <v>38.151178918169208</v>
      </c>
      <c r="AD113" s="15">
        <f t="shared" si="26"/>
        <v>37.91123439667129</v>
      </c>
      <c r="AE113" s="15">
        <f t="shared" si="26"/>
        <v>37.671289875173365</v>
      </c>
      <c r="AF113" s="15">
        <f t="shared" si="26"/>
        <v>37.431345353675454</v>
      </c>
      <c r="AG113" s="15">
        <f t="shared" si="26"/>
        <v>37.191400832177528</v>
      </c>
      <c r="AH113" s="15">
        <f t="shared" si="26"/>
        <v>36.95145631067961</v>
      </c>
      <c r="AI113" s="15">
        <f t="shared" si="26"/>
        <v>36.711511789181685</v>
      </c>
      <c r="AJ113" s="15">
        <f t="shared" si="26"/>
        <v>36.471567267683774</v>
      </c>
      <c r="AK113" s="15">
        <f t="shared" si="26"/>
        <v>36.231622746185849</v>
      </c>
      <c r="AL113" s="15">
        <f t="shared" si="26"/>
        <v>35.991678224687931</v>
      </c>
      <c r="AM113" s="15">
        <f t="shared" si="26"/>
        <v>35.751733703190013</v>
      </c>
      <c r="AN113" s="15">
        <f t="shared" si="26"/>
        <v>35.511789181692095</v>
      </c>
      <c r="AO113" s="15">
        <f t="shared" si="26"/>
        <v>35.271844660194176</v>
      </c>
      <c r="AP113" s="15">
        <f t="shared" si="26"/>
        <v>35.031900138696251</v>
      </c>
      <c r="AQ113" s="15">
        <f t="shared" si="26"/>
        <v>34.791955617198333</v>
      </c>
      <c r="AR113" s="15">
        <f t="shared" si="26"/>
        <v>34.552011095700415</v>
      </c>
      <c r="AS113" s="15">
        <f t="shared" si="26"/>
        <v>34.312066574202497</v>
      </c>
      <c r="AT113" s="15">
        <f t="shared" si="26"/>
        <v>34.072122052704572</v>
      </c>
      <c r="AU113" s="15">
        <f t="shared" si="26"/>
        <v>33.832177531206653</v>
      </c>
      <c r="AV113" s="15">
        <f t="shared" si="26"/>
        <v>33.592233009708735</v>
      </c>
      <c r="AW113" s="15"/>
    </row>
    <row r="114" spans="1:49">
      <c r="A114" s="22" t="s">
        <v>12</v>
      </c>
      <c r="B114" t="s">
        <v>27</v>
      </c>
      <c r="C114" s="15">
        <f>C95+C103</f>
        <v>43.379629629629626</v>
      </c>
      <c r="D114" s="15">
        <f t="shared" ref="D114:AV114" si="27">D95+D103</f>
        <v>43.379629629629626</v>
      </c>
      <c r="E114" s="15">
        <f t="shared" si="27"/>
        <v>43.379629629629626</v>
      </c>
      <c r="F114" s="15">
        <f t="shared" si="27"/>
        <v>43.379629629629626</v>
      </c>
      <c r="G114" s="15">
        <f t="shared" si="27"/>
        <v>43.379629629629626</v>
      </c>
      <c r="H114" s="15">
        <f t="shared" si="27"/>
        <v>43.379629629629626</v>
      </c>
      <c r="I114" s="15">
        <f t="shared" si="27"/>
        <v>43.379629629629626</v>
      </c>
      <c r="J114" s="15">
        <f t="shared" si="27"/>
        <v>43.379629629629626</v>
      </c>
      <c r="K114" s="15">
        <f t="shared" si="27"/>
        <v>43.379629629629626</v>
      </c>
      <c r="L114" s="15">
        <f t="shared" si="27"/>
        <v>43.379629629629626</v>
      </c>
      <c r="M114" s="15">
        <f t="shared" si="27"/>
        <v>43.379629629629626</v>
      </c>
      <c r="N114" s="15">
        <f t="shared" si="27"/>
        <v>43.131746031746026</v>
      </c>
      <c r="O114" s="15">
        <f t="shared" si="27"/>
        <v>42.883862433862433</v>
      </c>
      <c r="P114" s="15">
        <f t="shared" si="27"/>
        <v>42.635978835978833</v>
      </c>
      <c r="Q114" s="15">
        <f t="shared" si="27"/>
        <v>42.388095238095232</v>
      </c>
      <c r="R114" s="15">
        <f t="shared" si="27"/>
        <v>42.140211640211632</v>
      </c>
      <c r="S114" s="15">
        <f t="shared" si="27"/>
        <v>41.892328042328039</v>
      </c>
      <c r="T114" s="15">
        <f t="shared" si="27"/>
        <v>41.644444444444439</v>
      </c>
      <c r="U114" s="15">
        <f t="shared" si="27"/>
        <v>41.396560846560845</v>
      </c>
      <c r="V114" s="15">
        <f t="shared" si="27"/>
        <v>41.148677248677245</v>
      </c>
      <c r="W114" s="15">
        <f t="shared" si="27"/>
        <v>40.900793650793645</v>
      </c>
      <c r="X114" s="15">
        <f t="shared" si="27"/>
        <v>40.652910052910045</v>
      </c>
      <c r="Y114" s="15">
        <f t="shared" si="27"/>
        <v>40.405026455026452</v>
      </c>
      <c r="Z114" s="15">
        <f t="shared" si="27"/>
        <v>40.157142857142858</v>
      </c>
      <c r="AA114" s="15">
        <f t="shared" si="27"/>
        <v>39.909259259259258</v>
      </c>
      <c r="AB114" s="15">
        <f t="shared" si="27"/>
        <v>39.661375661375658</v>
      </c>
      <c r="AC114" s="15">
        <f t="shared" si="27"/>
        <v>39.413492063492058</v>
      </c>
      <c r="AD114" s="15">
        <f t="shared" si="27"/>
        <v>39.165608465608457</v>
      </c>
      <c r="AE114" s="15">
        <f t="shared" si="27"/>
        <v>38.917724867724864</v>
      </c>
      <c r="AF114" s="15">
        <f t="shared" si="27"/>
        <v>38.669841269841271</v>
      </c>
      <c r="AG114" s="15">
        <f t="shared" si="27"/>
        <v>38.421957671957671</v>
      </c>
      <c r="AH114" s="15">
        <f t="shared" si="27"/>
        <v>38.17407407407407</v>
      </c>
      <c r="AI114" s="15">
        <f t="shared" si="27"/>
        <v>37.92619047619047</v>
      </c>
      <c r="AJ114" s="15">
        <f t="shared" si="27"/>
        <v>37.678306878306877</v>
      </c>
      <c r="AK114" s="15">
        <f t="shared" si="27"/>
        <v>37.430423280423277</v>
      </c>
      <c r="AL114" s="15">
        <f t="shared" si="27"/>
        <v>37.182539682539684</v>
      </c>
      <c r="AM114" s="15">
        <f t="shared" si="27"/>
        <v>36.934656084656083</v>
      </c>
      <c r="AN114" s="15">
        <f t="shared" si="27"/>
        <v>36.686772486772483</v>
      </c>
      <c r="AO114" s="15">
        <f t="shared" si="27"/>
        <v>36.438888888888883</v>
      </c>
      <c r="AP114" s="15">
        <f t="shared" si="27"/>
        <v>36.19100529100529</v>
      </c>
      <c r="AQ114" s="15">
        <f t="shared" si="27"/>
        <v>35.943121693121689</v>
      </c>
      <c r="AR114" s="15">
        <f t="shared" si="27"/>
        <v>35.695238095238096</v>
      </c>
      <c r="AS114" s="15">
        <f t="shared" si="27"/>
        <v>35.447354497354496</v>
      </c>
      <c r="AT114" s="15">
        <f t="shared" si="27"/>
        <v>35.199470899470896</v>
      </c>
      <c r="AU114" s="15">
        <f t="shared" si="27"/>
        <v>34.951587301587296</v>
      </c>
      <c r="AV114" s="15">
        <f t="shared" si="27"/>
        <v>34.703703703703702</v>
      </c>
      <c r="AW114" s="15"/>
    </row>
    <row r="115" spans="1:49" s="20" customFormat="1" ht="14.25" thickBot="1">
      <c r="A115" s="23" t="s">
        <v>13</v>
      </c>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c r="AV115" s="21"/>
      <c r="AW115" s="21"/>
    </row>
    <row r="116" spans="1:49" s="34" customFormat="1">
      <c r="A116" s="34" t="s">
        <v>48</v>
      </c>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row>
    <row r="117" spans="1:49" s="44" customFormat="1">
      <c r="A117" s="47" t="s">
        <v>9</v>
      </c>
      <c r="B117" s="43" t="s">
        <v>61</v>
      </c>
      <c r="C117" s="44">
        <f>62/(C111*3412)</f>
        <v>3.9502523064376371E-4</v>
      </c>
      <c r="D117" s="44">
        <f t="shared" ref="D117:AV117" si="28">62/(D111*3412)</f>
        <v>3.9502523064376371E-4</v>
      </c>
      <c r="E117" s="44">
        <f t="shared" si="28"/>
        <v>3.9502523064376371E-4</v>
      </c>
      <c r="F117" s="44">
        <f t="shared" si="28"/>
        <v>3.9502523064376371E-4</v>
      </c>
      <c r="G117" s="44">
        <f t="shared" si="28"/>
        <v>3.9502523064376371E-4</v>
      </c>
      <c r="H117" s="44">
        <f t="shared" si="28"/>
        <v>3.9502523064376371E-4</v>
      </c>
      <c r="I117" s="44">
        <f t="shared" si="28"/>
        <v>3.9502523064376371E-4</v>
      </c>
      <c r="J117" s="44">
        <f t="shared" si="28"/>
        <v>3.9502523064376371E-4</v>
      </c>
      <c r="K117" s="44">
        <f t="shared" si="28"/>
        <v>3.9502523064376371E-4</v>
      </c>
      <c r="L117" s="44">
        <f t="shared" si="28"/>
        <v>3.9502523064376371E-4</v>
      </c>
      <c r="M117" s="44">
        <f t="shared" si="28"/>
        <v>3.9502523064376371E-4</v>
      </c>
      <c r="N117" s="44">
        <f t="shared" si="28"/>
        <v>3.9581193760048513E-4</v>
      </c>
      <c r="O117" s="44">
        <f t="shared" si="28"/>
        <v>3.9660178432056602E-4</v>
      </c>
      <c r="P117" s="44">
        <f t="shared" si="28"/>
        <v>3.9739478963787773E-4</v>
      </c>
      <c r="Q117" s="44">
        <f t="shared" si="28"/>
        <v>3.9819097253722733E-4</v>
      </c>
      <c r="R117" s="44">
        <f t="shared" si="28"/>
        <v>3.9899035215587174E-4</v>
      </c>
      <c r="S117" s="44">
        <f t="shared" si="28"/>
        <v>4.0155993265340292E-4</v>
      </c>
      <c r="T117" s="44">
        <f t="shared" si="28"/>
        <v>4.041628249469113E-4</v>
      </c>
      <c r="U117" s="44">
        <f t="shared" si="28"/>
        <v>4.0679968103905561E-4</v>
      </c>
      <c r="V117" s="44">
        <f t="shared" si="28"/>
        <v>4.0947117005952837E-4</v>
      </c>
      <c r="W117" s="44">
        <f t="shared" si="28"/>
        <v>4.1217797883114679E-4</v>
      </c>
      <c r="X117" s="44">
        <f t="shared" si="28"/>
        <v>4.1492081245854607E-4</v>
      </c>
      <c r="Y117" s="44">
        <f t="shared" si="28"/>
        <v>4.1770039494053569E-4</v>
      </c>
      <c r="Z117" s="44">
        <f t="shared" si="28"/>
        <v>4.2051746980723324E-4</v>
      </c>
      <c r="AA117" s="44">
        <f t="shared" si="28"/>
        <v>4.233728007831577E-4</v>
      </c>
      <c r="AB117" s="44">
        <f t="shared" si="28"/>
        <v>4.2626717247751976E-4</v>
      </c>
      <c r="AC117" s="44">
        <f t="shared" si="28"/>
        <v>4.2920139110302305E-4</v>
      </c>
      <c r="AD117" s="44">
        <f t="shared" si="28"/>
        <v>4.3217628522455794E-4</v>
      </c>
      <c r="AE117" s="44">
        <f t="shared" si="28"/>
        <v>4.3519270653924973E-4</v>
      </c>
      <c r="AF117" s="44">
        <f t="shared" si="28"/>
        <v>4.3825153068940156E-4</v>
      </c>
      <c r="AG117" s="44">
        <f t="shared" si="28"/>
        <v>4.4135365810996503E-4</v>
      </c>
      <c r="AH117" s="44">
        <f t="shared" si="28"/>
        <v>4.4450001491225856E-4</v>
      </c>
      <c r="AI117" s="44">
        <f t="shared" si="28"/>
        <v>4.4769155380575777E-4</v>
      </c>
      <c r="AJ117" s="44">
        <f t="shared" si="28"/>
        <v>4.5092925505988335E-4</v>
      </c>
      <c r="AK117" s="44">
        <f t="shared" si="28"/>
        <v>4.5421412750782704E-4</v>
      </c>
      <c r="AL117" s="44">
        <f t="shared" si="28"/>
        <v>4.5754720959457519E-4</v>
      </c>
      <c r="AM117" s="44">
        <f t="shared" si="28"/>
        <v>4.6092957047141577E-4</v>
      </c>
      <c r="AN117" s="44">
        <f t="shared" si="28"/>
        <v>4.643623111393542E-4</v>
      </c>
      <c r="AO117" s="44">
        <f t="shared" si="28"/>
        <v>4.678465656440043E-4</v>
      </c>
      <c r="AP117" s="44">
        <f t="shared" si="28"/>
        <v>4.7138350232468095E-4</v>
      </c>
      <c r="AQ117" s="44">
        <f t="shared" si="28"/>
        <v>4.7497432512058217E-4</v>
      </c>
      <c r="AR117" s="44">
        <f t="shared" si="28"/>
        <v>4.7862027493713092E-4</v>
      </c>
      <c r="AS117" s="44">
        <f t="shared" si="28"/>
        <v>4.8232263107573147E-4</v>
      </c>
      <c r="AT117" s="44">
        <f t="shared" si="28"/>
        <v>4.8608271273040316E-4</v>
      </c>
      <c r="AU117" s="44">
        <f t="shared" si="28"/>
        <v>4.8990188055496808E-4</v>
      </c>
      <c r="AV117" s="44">
        <f t="shared" si="28"/>
        <v>4.9378153830470452E-4</v>
      </c>
    </row>
    <row r="118" spans="1:49" s="44" customFormat="1">
      <c r="A118" s="47" t="s">
        <v>10</v>
      </c>
      <c r="B118" s="43"/>
    </row>
    <row r="119" spans="1:49" s="44" customFormat="1">
      <c r="A119" s="47" t="s">
        <v>11</v>
      </c>
      <c r="B119" s="43" t="s">
        <v>61</v>
      </c>
      <c r="C119" s="44">
        <f>62/(C113*27756.82)</f>
        <v>5.3195279282983941E-5</v>
      </c>
      <c r="D119" s="44">
        <f t="shared" ref="D119:AV119" si="29">62/(D113*27756.82)</f>
        <v>5.3195279282983941E-5</v>
      </c>
      <c r="E119" s="44">
        <f t="shared" si="29"/>
        <v>5.3195279282983941E-5</v>
      </c>
      <c r="F119" s="44">
        <f t="shared" si="29"/>
        <v>5.3195279282983941E-5</v>
      </c>
      <c r="G119" s="44">
        <f t="shared" si="29"/>
        <v>5.3195279282983941E-5</v>
      </c>
      <c r="H119" s="44">
        <f t="shared" si="29"/>
        <v>5.3195279282983941E-5</v>
      </c>
      <c r="I119" s="44">
        <f t="shared" si="29"/>
        <v>5.3195279282983941E-5</v>
      </c>
      <c r="J119" s="44">
        <f t="shared" si="29"/>
        <v>5.3195279282983941E-5</v>
      </c>
      <c r="K119" s="44">
        <f t="shared" si="29"/>
        <v>5.3195279282983941E-5</v>
      </c>
      <c r="L119" s="44">
        <f t="shared" si="29"/>
        <v>5.3195279282983941E-5</v>
      </c>
      <c r="M119" s="44">
        <f t="shared" si="29"/>
        <v>5.3195279282983955E-5</v>
      </c>
      <c r="N119" s="44">
        <f t="shared" si="29"/>
        <v>5.350099927886316E-5</v>
      </c>
      <c r="O119" s="44">
        <f t="shared" si="29"/>
        <v>5.381025360995487E-5</v>
      </c>
      <c r="P119" s="44">
        <f t="shared" si="29"/>
        <v>5.4123103921640644E-5</v>
      </c>
      <c r="Q119" s="44">
        <f t="shared" si="29"/>
        <v>5.4439613301299366E-5</v>
      </c>
      <c r="R119" s="44">
        <f t="shared" si="29"/>
        <v>5.4759846320718769E-5</v>
      </c>
      <c r="S119" s="44">
        <f t="shared" si="29"/>
        <v>5.5083869080012966E-5</v>
      </c>
      <c r="T119" s="44">
        <f t="shared" si="29"/>
        <v>5.5411749253108282E-5</v>
      </c>
      <c r="U119" s="44">
        <f t="shared" si="29"/>
        <v>5.5743556134863413E-5</v>
      </c>
      <c r="V119" s="44">
        <f t="shared" si="29"/>
        <v>5.6079360689892724E-5</v>
      </c>
      <c r="W119" s="44">
        <f t="shared" si="29"/>
        <v>5.6419235603164788E-5</v>
      </c>
      <c r="X119" s="44">
        <f t="shared" si="29"/>
        <v>5.6763255332452384E-5</v>
      </c>
      <c r="Y119" s="44">
        <f t="shared" si="29"/>
        <v>5.7111496162712826E-5</v>
      </c>
      <c r="Z119" s="44">
        <f t="shared" si="29"/>
        <v>5.7464036262482658E-5</v>
      </c>
      <c r="AA119" s="44">
        <f t="shared" si="29"/>
        <v>5.7820955742373859E-5</v>
      </c>
      <c r="AB119" s="44">
        <f t="shared" si="29"/>
        <v>5.8182336715763696E-5</v>
      </c>
      <c r="AC119" s="44">
        <f t="shared" si="29"/>
        <v>5.8548263361774794E-5</v>
      </c>
      <c r="AD119" s="44">
        <f t="shared" si="29"/>
        <v>5.8918821990646773E-5</v>
      </c>
      <c r="AE119" s="44">
        <f t="shared" si="29"/>
        <v>5.9294101111606323E-5</v>
      </c>
      <c r="AF119" s="44">
        <f t="shared" si="29"/>
        <v>5.9674191503347371E-5</v>
      </c>
      <c r="AG119" s="44">
        <f t="shared" si="29"/>
        <v>6.0059186287239949E-5</v>
      </c>
      <c r="AH119" s="44">
        <f t="shared" si="29"/>
        <v>6.0449181003390848E-5</v>
      </c>
      <c r="AI119" s="44">
        <f t="shared" si="29"/>
        <v>6.0844273689687533E-5</v>
      </c>
      <c r="AJ119" s="44">
        <f t="shared" si="29"/>
        <v>6.1244564963961774E-5</v>
      </c>
      <c r="AK119" s="44">
        <f t="shared" si="29"/>
        <v>6.1650158109418483E-5</v>
      </c>
      <c r="AL119" s="44">
        <f t="shared" si="29"/>
        <v>6.2061159163481278E-5</v>
      </c>
      <c r="AM119" s="44">
        <f t="shared" si="29"/>
        <v>6.2477677010216041E-5</v>
      </c>
      <c r="AN119" s="44">
        <f t="shared" si="29"/>
        <v>6.2899823476501285E-5</v>
      </c>
      <c r="AO119" s="44">
        <f t="shared" si="29"/>
        <v>6.3327713432123747E-5</v>
      </c>
      <c r="AP119" s="44">
        <f t="shared" si="29"/>
        <v>6.376146489398762E-5</v>
      </c>
      <c r="AQ119" s="44">
        <f t="shared" si="29"/>
        <v>6.4201199134635801E-5</v>
      </c>
      <c r="AR119" s="44">
        <f t="shared" si="29"/>
        <v>6.4647040795292999E-5</v>
      </c>
      <c r="AS119" s="44">
        <f t="shared" si="29"/>
        <v>6.5099118003651685E-5</v>
      </c>
      <c r="AT119" s="44">
        <f t="shared" si="29"/>
        <v>6.5557562496635149E-5</v>
      </c>
      <c r="AU119" s="44">
        <f t="shared" si="29"/>
        <v>6.6022509748384344E-5</v>
      </c>
      <c r="AV119" s="44">
        <f t="shared" si="29"/>
        <v>6.6494099103729933E-5</v>
      </c>
    </row>
    <row r="120" spans="1:49" s="44" customFormat="1">
      <c r="A120" s="47" t="s">
        <v>12</v>
      </c>
      <c r="B120" s="43" t="s">
        <v>61</v>
      </c>
      <c r="C120" s="44">
        <f>62/(C114*27756.82)</f>
        <v>5.1491570811786854E-5</v>
      </c>
      <c r="D120" s="44">
        <f t="shared" ref="D120:AV120" si="30">62/(D114*27756.82)</f>
        <v>5.1491570811786854E-5</v>
      </c>
      <c r="E120" s="44">
        <f t="shared" si="30"/>
        <v>5.1491570811786854E-5</v>
      </c>
      <c r="F120" s="44">
        <f t="shared" si="30"/>
        <v>5.1491570811786854E-5</v>
      </c>
      <c r="G120" s="44">
        <f t="shared" si="30"/>
        <v>5.1491570811786854E-5</v>
      </c>
      <c r="H120" s="44">
        <f t="shared" si="30"/>
        <v>5.1491570811786854E-5</v>
      </c>
      <c r="I120" s="44">
        <f t="shared" si="30"/>
        <v>5.1491570811786854E-5</v>
      </c>
      <c r="J120" s="44">
        <f t="shared" si="30"/>
        <v>5.1491570811786854E-5</v>
      </c>
      <c r="K120" s="44">
        <f t="shared" si="30"/>
        <v>5.1491570811786854E-5</v>
      </c>
      <c r="L120" s="44">
        <f t="shared" si="30"/>
        <v>5.1491570811786854E-5</v>
      </c>
      <c r="M120" s="44">
        <f t="shared" si="30"/>
        <v>5.1491570811786854E-5</v>
      </c>
      <c r="N120" s="44">
        <f t="shared" si="30"/>
        <v>5.1787499379670683E-5</v>
      </c>
      <c r="O120" s="44">
        <f t="shared" si="30"/>
        <v>5.2086849087067626E-5</v>
      </c>
      <c r="P120" s="44">
        <f t="shared" si="30"/>
        <v>5.2389679605015685E-5</v>
      </c>
      <c r="Q120" s="44">
        <f t="shared" si="30"/>
        <v>5.2696052000366657E-5</v>
      </c>
      <c r="R120" s="44">
        <f t="shared" si="30"/>
        <v>5.3006028776839405E-5</v>
      </c>
      <c r="S120" s="44">
        <f t="shared" si="30"/>
        <v>5.3319673917530757E-5</v>
      </c>
      <c r="T120" s="44">
        <f t="shared" si="30"/>
        <v>5.3637052928944635E-5</v>
      </c>
      <c r="U120" s="44">
        <f t="shared" si="30"/>
        <v>5.3958232886602981E-5</v>
      </c>
      <c r="V120" s="44">
        <f t="shared" si="30"/>
        <v>5.4283282482305412E-5</v>
      </c>
      <c r="W120" s="44">
        <f t="shared" si="30"/>
        <v>5.4612272073107267E-5</v>
      </c>
      <c r="X120" s="44">
        <f t="shared" si="30"/>
        <v>5.4945273732089631E-5</v>
      </c>
      <c r="Y120" s="44">
        <f t="shared" si="30"/>
        <v>5.528236130099815E-5</v>
      </c>
      <c r="Z120" s="44">
        <f t="shared" si="30"/>
        <v>5.5623610444831463E-5</v>
      </c>
      <c r="AA120" s="44">
        <f t="shared" si="30"/>
        <v>5.5969098708463961E-5</v>
      </c>
      <c r="AB120" s="44">
        <f t="shared" si="30"/>
        <v>5.6318905575391867E-5</v>
      </c>
      <c r="AC120" s="44">
        <f t="shared" si="30"/>
        <v>5.6673112528696218E-5</v>
      </c>
      <c r="AD120" s="44">
        <f t="shared" si="30"/>
        <v>5.7031803114320886E-5</v>
      </c>
      <c r="AE120" s="44">
        <f t="shared" si="30"/>
        <v>5.7395063006768777E-5</v>
      </c>
      <c r="AF120" s="44">
        <f t="shared" si="30"/>
        <v>5.7762980077324981E-5</v>
      </c>
      <c r="AG120" s="44">
        <f t="shared" si="30"/>
        <v>5.813564446492063E-5</v>
      </c>
      <c r="AH120" s="44">
        <f t="shared" si="30"/>
        <v>5.851314864975778E-5</v>
      </c>
      <c r="AI120" s="44">
        <f t="shared" si="30"/>
        <v>5.8895587529821565E-5</v>
      </c>
      <c r="AJ120" s="44">
        <f t="shared" si="30"/>
        <v>5.9283058500412483E-5</v>
      </c>
      <c r="AK120" s="44">
        <f t="shared" si="30"/>
        <v>5.9675661536839062E-5</v>
      </c>
      <c r="AL120" s="44">
        <f t="shared" si="30"/>
        <v>6.0073499280417986E-5</v>
      </c>
      <c r="AM120" s="44">
        <f t="shared" si="30"/>
        <v>6.0476677127937571E-5</v>
      </c>
      <c r="AN120" s="44">
        <f t="shared" si="30"/>
        <v>6.0885303324747966E-5</v>
      </c>
      <c r="AO120" s="44">
        <f t="shared" si="30"/>
        <v>6.129948906165101E-5</v>
      </c>
      <c r="AP120" s="44">
        <f t="shared" si="30"/>
        <v>6.1719348575771908E-5</v>
      </c>
      <c r="AQ120" s="44">
        <f t="shared" si="30"/>
        <v>6.2144999255604822E-5</v>
      </c>
      <c r="AR120" s="44">
        <f t="shared" si="30"/>
        <v>6.2576561750435399E-5</v>
      </c>
      <c r="AS120" s="44">
        <f t="shared" si="30"/>
        <v>6.3014160084354535E-5</v>
      </c>
      <c r="AT120" s="44">
        <f t="shared" si="30"/>
        <v>6.345792177508943E-5</v>
      </c>
      <c r="AU120" s="44">
        <f t="shared" si="30"/>
        <v>6.390797795789149E-5</v>
      </c>
      <c r="AV120" s="44">
        <f t="shared" si="30"/>
        <v>6.4364463514733562E-5</v>
      </c>
    </row>
    <row r="121" spans="1:49" s="45" customFormat="1" ht="14.25" thickBot="1">
      <c r="A121" s="48" t="s">
        <v>13</v>
      </c>
    </row>
    <row r="122" spans="1:49">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row>
  </sheetData>
  <phoneticPr fontId="40" type="noConversion"/>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J7"/>
  <sheetViews>
    <sheetView workbookViewId="0">
      <selection activeCell="B7" sqref="B7"/>
    </sheetView>
  </sheetViews>
  <sheetFormatPr defaultColWidth="8.875" defaultRowHeight="13.5"/>
  <cols>
    <col min="1" max="1" width="31.1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v>
      </c>
      <c r="B7">
        <v>4.8938430261690022E-4</v>
      </c>
      <c r="C7">
        <v>4.9094930125429513E-4</v>
      </c>
      <c r="D7">
        <v>4.9015296740417727E-4</v>
      </c>
      <c r="E7">
        <v>4.9002718091810653E-4</v>
      </c>
      <c r="F7">
        <v>4.8834101036056721E-4</v>
      </c>
      <c r="G7">
        <v>4.9090237763877006E-4</v>
      </c>
      <c r="H7">
        <v>4.9363046291435334E-4</v>
      </c>
      <c r="I7">
        <v>4.9672649529711762E-4</v>
      </c>
      <c r="J7">
        <v>4.9947333327800606E-4</v>
      </c>
      <c r="K7">
        <v>4.9860284908454942E-4</v>
      </c>
      <c r="L7">
        <v>5.0509516951304531E-4</v>
      </c>
      <c r="M7">
        <v>5.1111486363204968E-4</v>
      </c>
      <c r="N7">
        <v>5.1673029777952518E-4</v>
      </c>
      <c r="O7">
        <v>5.2282136013801731E-4</v>
      </c>
      <c r="P7">
        <v>5.2228596870227014E-4</v>
      </c>
      <c r="Q7">
        <v>5.2401908262655471E-4</v>
      </c>
      <c r="R7">
        <v>5.2592756691333229E-4</v>
      </c>
      <c r="S7">
        <v>5.2768400306400917E-4</v>
      </c>
      <c r="T7">
        <v>5.2963858756094957E-4</v>
      </c>
      <c r="U7">
        <v>5.2942012565335367E-4</v>
      </c>
      <c r="V7">
        <v>5.321825005171585E-4</v>
      </c>
      <c r="W7">
        <v>5.350729399397862E-4</v>
      </c>
      <c r="X7">
        <v>5.3786332353936118E-4</v>
      </c>
      <c r="Y7">
        <v>5.4122807042697376E-4</v>
      </c>
      <c r="Z7">
        <v>5.4455621221172342E-4</v>
      </c>
      <c r="AA7">
        <v>5.4520785765841285E-4</v>
      </c>
      <c r="AB7">
        <v>5.459579686104989E-4</v>
      </c>
      <c r="AC7">
        <v>5.4692249930916989E-4</v>
      </c>
      <c r="AD7">
        <v>5.4801489640566865E-4</v>
      </c>
      <c r="AE7">
        <v>5.491957886646434E-4</v>
      </c>
      <c r="AF7">
        <v>5.5056728760386972E-4</v>
      </c>
      <c r="AG7">
        <v>5.5240032033148354E-4</v>
      </c>
      <c r="AH7">
        <v>5.5415876378105394E-4</v>
      </c>
      <c r="AI7">
        <v>5.5634339401094989E-4</v>
      </c>
      <c r="AJ7">
        <v>5.5873855928610097E-4</v>
      </c>
    </row>
  </sheetData>
  <phoneticPr fontId="40"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J7"/>
  <sheetViews>
    <sheetView workbookViewId="0">
      <selection activeCell="B7" sqref="B7"/>
    </sheetView>
  </sheetViews>
  <sheetFormatPr defaultColWidth="8.875" defaultRowHeight="13.5"/>
  <cols>
    <col min="1" max="1" width="31.1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v>
      </c>
      <c r="B7">
        <v>1.13088178981932E-4</v>
      </c>
      <c r="C7">
        <v>1.1814218661480272E-4</v>
      </c>
      <c r="D7">
        <v>1.1790234457221552E-4</v>
      </c>
      <c r="E7">
        <v>1.1757358267513993E-4</v>
      </c>
      <c r="F7">
        <v>1.2024584389221321E-4</v>
      </c>
      <c r="G7">
        <v>1.2485594117817294E-4</v>
      </c>
      <c r="H7">
        <v>1.2871537566981403E-4</v>
      </c>
      <c r="I7">
        <v>1.3183661097842603E-4</v>
      </c>
      <c r="J7">
        <v>1.3609847550038039E-4</v>
      </c>
      <c r="K7">
        <v>1.3772373811961089E-4</v>
      </c>
      <c r="L7">
        <v>1.4020262324112415E-4</v>
      </c>
      <c r="M7">
        <v>1.44319845538468E-4</v>
      </c>
      <c r="N7">
        <v>1.4978673414528724E-4</v>
      </c>
      <c r="O7">
        <v>1.5374539542773483E-4</v>
      </c>
      <c r="P7">
        <v>1.5447899935167026E-4</v>
      </c>
      <c r="Q7">
        <v>1.5649698618362549E-4</v>
      </c>
      <c r="R7">
        <v>1.5814080279819256E-4</v>
      </c>
      <c r="S7">
        <v>1.6052080934541118E-4</v>
      </c>
      <c r="T7">
        <v>1.6233658234394426E-4</v>
      </c>
      <c r="U7">
        <v>1.6298140700524936E-4</v>
      </c>
      <c r="V7">
        <v>1.6391549004501815E-4</v>
      </c>
      <c r="W7">
        <v>1.655190065147621E-4</v>
      </c>
      <c r="X7">
        <v>1.6731289034043159E-4</v>
      </c>
      <c r="Y7">
        <v>1.6787633253434231E-4</v>
      </c>
      <c r="Z7">
        <v>1.6867065440702488E-4</v>
      </c>
      <c r="AA7">
        <v>1.6915289202151654E-4</v>
      </c>
      <c r="AB7">
        <v>1.6970062567535425E-4</v>
      </c>
      <c r="AC7">
        <v>1.6971172034287797E-4</v>
      </c>
      <c r="AD7">
        <v>1.6953596283529065E-4</v>
      </c>
      <c r="AE7">
        <v>1.693850959319236E-4</v>
      </c>
      <c r="AF7">
        <v>1.6927500263885285E-4</v>
      </c>
      <c r="AG7">
        <v>1.6869782307219725E-4</v>
      </c>
      <c r="AH7">
        <v>1.6826653153360292E-4</v>
      </c>
      <c r="AI7">
        <v>1.6795924508148126E-4</v>
      </c>
      <c r="AJ7">
        <v>1.671922960965982E-4</v>
      </c>
    </row>
  </sheetData>
  <phoneticPr fontId="40"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J7"/>
  <sheetViews>
    <sheetView workbookViewId="0">
      <selection activeCell="B7" sqref="B7:AJ7"/>
    </sheetView>
  </sheetViews>
  <sheetFormatPr defaultColWidth="8.875" defaultRowHeight="13.5"/>
  <cols>
    <col min="1" max="1" width="31.125" customWidth="1"/>
    <col min="2" max="36" width="9.875" bestFit="1"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s="24" customFormat="1">
      <c r="A7" s="24" t="s">
        <v>14</v>
      </c>
      <c r="B7" s="24">
        <v>8.816700298691681E-4</v>
      </c>
      <c r="C7" s="24">
        <v>8.816700298691681E-4</v>
      </c>
      <c r="D7" s="24">
        <v>8.816700298691681E-4</v>
      </c>
      <c r="E7" s="24">
        <v>8.816700298691681E-4</v>
      </c>
      <c r="F7" s="24">
        <v>8.816700298691681E-4</v>
      </c>
      <c r="G7" s="24">
        <v>8.816700298691681E-4</v>
      </c>
      <c r="H7" s="24">
        <v>8.816700298691681E-4</v>
      </c>
      <c r="I7" s="24">
        <v>8.816700298691681E-4</v>
      </c>
      <c r="J7" s="24">
        <v>8.816700298691681E-4</v>
      </c>
      <c r="K7" s="24">
        <v>8.816700298691681E-4</v>
      </c>
      <c r="L7" s="24">
        <v>8.816700298691681E-4</v>
      </c>
      <c r="M7" s="24">
        <v>8.816700298691681E-4</v>
      </c>
      <c r="N7" s="24">
        <v>8.816700298691681E-4</v>
      </c>
      <c r="O7" s="24">
        <v>8.816700298691681E-4</v>
      </c>
      <c r="P7" s="24">
        <v>8.816700298691681E-4</v>
      </c>
      <c r="Q7" s="24">
        <v>8.816700298691681E-4</v>
      </c>
      <c r="R7" s="24">
        <v>8.816700298691681E-4</v>
      </c>
      <c r="S7" s="24">
        <v>8.816700298691681E-4</v>
      </c>
      <c r="T7" s="24">
        <v>8.816700298691681E-4</v>
      </c>
      <c r="U7" s="24">
        <v>8.816700298691681E-4</v>
      </c>
      <c r="V7" s="24">
        <v>8.816700298691681E-4</v>
      </c>
      <c r="W7" s="24">
        <v>8.816700298691681E-4</v>
      </c>
      <c r="X7" s="24">
        <v>8.816700298691681E-4</v>
      </c>
      <c r="Y7" s="24">
        <v>8.816700298691681E-4</v>
      </c>
      <c r="Z7" s="24">
        <v>8.816700298691681E-4</v>
      </c>
      <c r="AA7" s="24">
        <v>8.816700298691681E-4</v>
      </c>
      <c r="AB7" s="24">
        <v>8.816700298691681E-4</v>
      </c>
      <c r="AC7" s="24">
        <v>8.816700298691681E-4</v>
      </c>
      <c r="AD7" s="24">
        <v>8.816700298691681E-4</v>
      </c>
      <c r="AE7" s="24">
        <v>8.816700298691681E-4</v>
      </c>
      <c r="AF7" s="24">
        <v>8.816700298691681E-4</v>
      </c>
      <c r="AG7" s="24">
        <v>8.816700298691681E-4</v>
      </c>
      <c r="AH7" s="24">
        <v>8.816700298691681E-4</v>
      </c>
      <c r="AI7" s="24">
        <v>8.816700298691681E-4</v>
      </c>
      <c r="AJ7" s="24">
        <v>8.816700298691681E-4</v>
      </c>
    </row>
  </sheetData>
  <phoneticPr fontId="40" type="noConversion"/>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D91D6734-2F0F-499C-B220-63329041CA9E}"/>
</file>

<file path=customXml/itemProps2.xml><?xml version="1.0" encoding="utf-8"?>
<ds:datastoreItem xmlns:ds="http://schemas.openxmlformats.org/officeDocument/2006/customXml" ds:itemID="{799C4467-E5F8-46D4-8790-FCC924E51B9B}">
  <ds:schemaRefs>
    <ds:schemaRef ds:uri="http://schemas.microsoft.com/sharepoint/v3/contenttype/forms"/>
  </ds:schemaRefs>
</ds:datastoreItem>
</file>

<file path=customXml/itemProps3.xml><?xml version="1.0" encoding="utf-8"?>
<ds:datastoreItem xmlns:ds="http://schemas.openxmlformats.org/officeDocument/2006/customXml" ds:itemID="{C618C500-004E-476E-8883-13F69B11FC7F}">
  <ds:schemaRefs>
    <ds:schemaRef ds:uri="http://schemas.microsoft.com/office/2006/metadata/properties"/>
    <ds:schemaRef ds:uri="a06c533b-533a-4f75-b7db-110f073002e4"/>
    <ds:schemaRef ds:uri="2e2398b5-f60e-4ca0-a4ba-6048b5e4e90c"/>
    <ds:schemaRef ds:uri="http://purl.org/dc/dcmitype/"/>
    <ds:schemaRef ds:uri="http://www.w3.org/XML/1998/namespace"/>
    <ds:schemaRef ds:uri="http://schemas.openxmlformats.org/package/2006/metadata/core-properties"/>
    <ds:schemaRef ds:uri="http://schemas.microsoft.com/office/infopath/2007/PartnerControls"/>
    <ds:schemaRef ds:uri="http://schemas.microsoft.com/office/2006/documentManagement/types"/>
    <ds:schemaRef ds:uri="http://schemas.microsoft.com/sharepoint/v3"/>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BNVFE-LDVs-psgr</vt:lpstr>
      <vt:lpstr>BNVFE-LDVs-frgt</vt:lpstr>
      <vt:lpstr>BNVFE-HDVs-psgr</vt:lpstr>
      <vt:lpstr>BNVFE-HDVs-frgt</vt:lpstr>
      <vt:lpstr>Road V Efficiency by fuel type</vt:lpstr>
      <vt:lpstr>BNVFE-aircraft-psgr</vt:lpstr>
      <vt:lpstr>BNVFE-aircraft-frgt</vt:lpstr>
      <vt:lpstr>BNVFE-rail-psgr</vt:lpstr>
      <vt:lpstr>BNVFE-rail-frgt</vt:lpstr>
      <vt:lpstr>Rail</vt:lpstr>
      <vt:lpstr>BNVFE-ships-psgr</vt:lpstr>
      <vt:lpstr>BNVFE-ships-frgt</vt:lpstr>
      <vt:lpstr>Ship</vt:lpstr>
      <vt:lpstr>BNVFE-motorbikes-psgr</vt:lpstr>
      <vt:lpstr>BNVFE-motorbikes-frgt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Wenyi Xi</cp:lastModifiedBy>
  <cp:revision/>
  <dcterms:created xsi:type="dcterms:W3CDTF">2017-06-26T22:04:22Z</dcterms:created>
  <dcterms:modified xsi:type="dcterms:W3CDTF">2019-01-10T06:55:26Z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