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bldgs\BCEU\"/>
    </mc:Choice>
  </mc:AlternateContent>
  <bookViews>
    <workbookView xWindow="-120" yWindow="-120" windowWidth="20730" windowHeight="11160" tabRatio="776"/>
  </bookViews>
  <sheets>
    <sheet name="About" sheetId="1" r:id="rId1"/>
    <sheet name="Households + LBNL Energy Use" sheetId="34" r:id="rId2"/>
    <sheet name="Elec Use" sheetId="28" r:id="rId3"/>
    <sheet name="Elec Breakdown" sheetId="33" r:id="rId4"/>
    <sheet name="LPG, Kerosene, Diesel Use" sheetId="35" r:id="rId5"/>
    <sheet name="Activity Data" sheetId="39" r:id="rId6"/>
    <sheet name="Summed Activity Data" sheetId="40" r:id="rId7"/>
    <sheet name="Biomass Use" sheetId="37" r:id="rId8"/>
    <sheet name="Conversion Factors" sheetId="36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definedNames>
    <definedName name="_xlnm._FilterDatabase" localSheetId="5" hidden="1">'Activity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</definedNames>
  <calcPr calcId="162913" concurrentCalc="0"/>
  <pivotCaches>
    <pivotCache cacheId="13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5" i="34" l="1"/>
  <c r="H19" i="34"/>
  <c r="I19" i="34"/>
  <c r="J19" i="34"/>
  <c r="K19" i="34"/>
  <c r="L19" i="34"/>
  <c r="M19" i="34"/>
  <c r="N19" i="34"/>
  <c r="O19" i="34"/>
  <c r="P19" i="34"/>
  <c r="Q19" i="34"/>
  <c r="R19" i="34"/>
  <c r="S19" i="34"/>
  <c r="T19" i="34"/>
  <c r="U19" i="34"/>
  <c r="V19" i="34"/>
  <c r="W19" i="34"/>
  <c r="X19" i="34"/>
  <c r="Y19" i="34"/>
  <c r="Z19" i="34"/>
  <c r="AA19" i="34"/>
  <c r="AB19" i="34"/>
  <c r="AC19" i="34"/>
  <c r="AD19" i="34"/>
  <c r="AE19" i="34"/>
  <c r="AF19" i="34"/>
  <c r="AG19" i="34"/>
  <c r="AH19" i="34"/>
  <c r="AI19" i="34"/>
  <c r="AJ19" i="34"/>
  <c r="AK19" i="34"/>
  <c r="AL19" i="34"/>
  <c r="AM19" i="34"/>
  <c r="AN19" i="34"/>
  <c r="AO19" i="34"/>
  <c r="AP19" i="34"/>
  <c r="G19" i="34"/>
  <c r="C18" i="34"/>
  <c r="D18" i="34"/>
  <c r="E18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B18" i="34"/>
  <c r="D38" i="37"/>
  <c r="E38" i="37"/>
  <c r="F38" i="37"/>
  <c r="G38" i="37"/>
  <c r="H38" i="37"/>
  <c r="I38" i="37"/>
  <c r="J38" i="37"/>
  <c r="K38" i="37"/>
  <c r="L38" i="37"/>
  <c r="M38" i="37"/>
  <c r="N38" i="37"/>
  <c r="O38" i="37"/>
  <c r="P38" i="37"/>
  <c r="Q38" i="37"/>
  <c r="R38" i="37"/>
  <c r="S38" i="37"/>
  <c r="T38" i="37"/>
  <c r="U38" i="37"/>
  <c r="V38" i="37"/>
  <c r="W38" i="37"/>
  <c r="X38" i="37"/>
  <c r="Y38" i="37"/>
  <c r="Z38" i="37"/>
  <c r="AA38" i="37"/>
  <c r="AB38" i="37"/>
  <c r="AC38" i="37"/>
  <c r="AD38" i="37"/>
  <c r="AE38" i="37"/>
  <c r="AF38" i="37"/>
  <c r="AG38" i="37"/>
  <c r="AH38" i="37"/>
  <c r="AI38" i="37"/>
  <c r="AJ38" i="37"/>
  <c r="AK38" i="37"/>
  <c r="E10" i="34"/>
  <c r="E11" i="34"/>
  <c r="E13" i="34"/>
  <c r="B4" i="37"/>
  <c r="B39" i="37"/>
  <c r="D39" i="37"/>
  <c r="E39" i="37"/>
  <c r="F39" i="37"/>
  <c r="G39" i="37"/>
  <c r="H39" i="37"/>
  <c r="I39" i="37"/>
  <c r="J39" i="37"/>
  <c r="K39" i="37"/>
  <c r="L39" i="37"/>
  <c r="M39" i="37"/>
  <c r="N39" i="37"/>
  <c r="O39" i="37"/>
  <c r="P39" i="37"/>
  <c r="Q39" i="37"/>
  <c r="R39" i="37"/>
  <c r="S39" i="37"/>
  <c r="T39" i="37"/>
  <c r="U39" i="37"/>
  <c r="V39" i="37"/>
  <c r="W39" i="37"/>
  <c r="X39" i="37"/>
  <c r="Y39" i="37"/>
  <c r="Z39" i="37"/>
  <c r="AA39" i="37"/>
  <c r="AB39" i="37"/>
  <c r="AC39" i="37"/>
  <c r="AD39" i="37"/>
  <c r="AE39" i="37"/>
  <c r="AF39" i="37"/>
  <c r="AG39" i="37"/>
  <c r="AH39" i="37"/>
  <c r="AI39" i="37"/>
  <c r="AJ39" i="37"/>
  <c r="AK39" i="37"/>
  <c r="B40" i="37"/>
  <c r="D40" i="37"/>
  <c r="E40" i="37"/>
  <c r="F40" i="37"/>
  <c r="G40" i="37"/>
  <c r="H40" i="37"/>
  <c r="I40" i="37"/>
  <c r="J40" i="37"/>
  <c r="K40" i="37"/>
  <c r="L40" i="37"/>
  <c r="M40" i="37"/>
  <c r="N40" i="37"/>
  <c r="O40" i="37"/>
  <c r="P40" i="37"/>
  <c r="Q40" i="37"/>
  <c r="R40" i="37"/>
  <c r="S40" i="37"/>
  <c r="T40" i="37"/>
  <c r="U40" i="37"/>
  <c r="V40" i="37"/>
  <c r="W40" i="37"/>
  <c r="X40" i="37"/>
  <c r="Y40" i="37"/>
  <c r="Z40" i="37"/>
  <c r="AA40" i="37"/>
  <c r="AB40" i="37"/>
  <c r="AC40" i="37"/>
  <c r="AD40" i="37"/>
  <c r="AE40" i="37"/>
  <c r="AF40" i="37"/>
  <c r="AG40" i="37"/>
  <c r="AH40" i="37"/>
  <c r="AI40" i="37"/>
  <c r="AJ40" i="37"/>
  <c r="AK40" i="37"/>
  <c r="E14" i="34"/>
  <c r="B5" i="37"/>
  <c r="B41" i="37"/>
  <c r="D41" i="37"/>
  <c r="E41" i="37"/>
  <c r="F41" i="37"/>
  <c r="G41" i="37"/>
  <c r="H41" i="37"/>
  <c r="I41" i="37"/>
  <c r="J41" i="37"/>
  <c r="K41" i="37"/>
  <c r="L41" i="37"/>
  <c r="M41" i="37"/>
  <c r="N41" i="37"/>
  <c r="O41" i="37"/>
  <c r="P41" i="37"/>
  <c r="Q41" i="37"/>
  <c r="R41" i="37"/>
  <c r="S41" i="37"/>
  <c r="T41" i="37"/>
  <c r="U41" i="37"/>
  <c r="V41" i="37"/>
  <c r="W41" i="37"/>
  <c r="X41" i="37"/>
  <c r="Y41" i="37"/>
  <c r="Z41" i="37"/>
  <c r="AA41" i="37"/>
  <c r="AB41" i="37"/>
  <c r="AC41" i="37"/>
  <c r="AD41" i="37"/>
  <c r="AE41" i="37"/>
  <c r="AF41" i="37"/>
  <c r="AG41" i="37"/>
  <c r="AH41" i="37"/>
  <c r="AI41" i="37"/>
  <c r="AJ41" i="37"/>
  <c r="AK41" i="37"/>
  <c r="B42" i="37"/>
  <c r="D42" i="37"/>
  <c r="E42" i="37"/>
  <c r="F42" i="37"/>
  <c r="G42" i="37"/>
  <c r="H42" i="37"/>
  <c r="I42" i="37"/>
  <c r="J42" i="37"/>
  <c r="K42" i="37"/>
  <c r="L42" i="37"/>
  <c r="M42" i="37"/>
  <c r="N42" i="37"/>
  <c r="O42" i="37"/>
  <c r="P42" i="37"/>
  <c r="Q42" i="37"/>
  <c r="R42" i="37"/>
  <c r="S42" i="37"/>
  <c r="T42" i="37"/>
  <c r="U42" i="37"/>
  <c r="V42" i="37"/>
  <c r="W42" i="37"/>
  <c r="X42" i="37"/>
  <c r="Y42" i="37"/>
  <c r="Z42" i="37"/>
  <c r="AA42" i="37"/>
  <c r="AB42" i="37"/>
  <c r="AC42" i="37"/>
  <c r="AD42" i="37"/>
  <c r="AE42" i="37"/>
  <c r="AF42" i="37"/>
  <c r="AG42" i="37"/>
  <c r="AH42" i="37"/>
  <c r="AI42" i="37"/>
  <c r="AJ42" i="37"/>
  <c r="AK42" i="37"/>
  <c r="C42" i="37"/>
  <c r="C41" i="37"/>
  <c r="C40" i="37"/>
  <c r="C39" i="37"/>
  <c r="C38" i="3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B2" i="17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B10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B8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B2" i="16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B8" i="15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AH2" i="15"/>
  <c r="AI2" i="15"/>
  <c r="B2" i="15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B2" i="14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B3" i="21"/>
  <c r="H11" i="34"/>
  <c r="H10" i="34"/>
  <c r="H14" i="34"/>
  <c r="C2" i="27"/>
  <c r="I11" i="34"/>
  <c r="I10" i="34"/>
  <c r="I14" i="34"/>
  <c r="D2" i="27"/>
  <c r="J11" i="34"/>
  <c r="J10" i="34"/>
  <c r="J14" i="34"/>
  <c r="E2" i="27"/>
  <c r="K11" i="34"/>
  <c r="K10" i="34"/>
  <c r="K14" i="34"/>
  <c r="F2" i="27"/>
  <c r="L11" i="34"/>
  <c r="L10" i="34"/>
  <c r="L14" i="34"/>
  <c r="G2" i="27"/>
  <c r="M11" i="34"/>
  <c r="M10" i="34"/>
  <c r="M14" i="34"/>
  <c r="H2" i="27"/>
  <c r="N11" i="34"/>
  <c r="N10" i="34"/>
  <c r="N14" i="34"/>
  <c r="I2" i="27"/>
  <c r="O11" i="34"/>
  <c r="O10" i="34"/>
  <c r="O14" i="34"/>
  <c r="J2" i="27"/>
  <c r="P11" i="34"/>
  <c r="P10" i="34"/>
  <c r="P14" i="34"/>
  <c r="K2" i="27"/>
  <c r="Q11" i="34"/>
  <c r="Q10" i="34"/>
  <c r="Q14" i="34"/>
  <c r="L2" i="27"/>
  <c r="R11" i="34"/>
  <c r="R10" i="34"/>
  <c r="R14" i="34"/>
  <c r="M2" i="27"/>
  <c r="S11" i="34"/>
  <c r="S10" i="34"/>
  <c r="S14" i="34"/>
  <c r="N2" i="27"/>
  <c r="T11" i="34"/>
  <c r="T10" i="34"/>
  <c r="T14" i="34"/>
  <c r="O2" i="27"/>
  <c r="U11" i="34"/>
  <c r="U10" i="34"/>
  <c r="U14" i="34"/>
  <c r="P2" i="27"/>
  <c r="V11" i="34"/>
  <c r="V10" i="34"/>
  <c r="V14" i="34"/>
  <c r="Q2" i="27"/>
  <c r="W11" i="34"/>
  <c r="W10" i="34"/>
  <c r="W14" i="34"/>
  <c r="R2" i="27"/>
  <c r="X11" i="34"/>
  <c r="X10" i="34"/>
  <c r="X14" i="34"/>
  <c r="S2" i="27"/>
  <c r="Y11" i="34"/>
  <c r="Y10" i="34"/>
  <c r="Y14" i="34"/>
  <c r="T2" i="27"/>
  <c r="Z11" i="34"/>
  <c r="Z10" i="34"/>
  <c r="Z14" i="34"/>
  <c r="U2" i="27"/>
  <c r="AA11" i="34"/>
  <c r="AA10" i="34"/>
  <c r="AA14" i="34"/>
  <c r="V2" i="27"/>
  <c r="AB11" i="34"/>
  <c r="AB10" i="34"/>
  <c r="AB14" i="34"/>
  <c r="W2" i="27"/>
  <c r="AC11" i="34"/>
  <c r="AC10" i="34"/>
  <c r="AC14" i="34"/>
  <c r="X2" i="27"/>
  <c r="AD11" i="34"/>
  <c r="AD10" i="34"/>
  <c r="AD14" i="34"/>
  <c r="Y2" i="27"/>
  <c r="AE11" i="34"/>
  <c r="AE10" i="34"/>
  <c r="AE14" i="34"/>
  <c r="Z2" i="27"/>
  <c r="AF11" i="34"/>
  <c r="AF10" i="34"/>
  <c r="AF14" i="34"/>
  <c r="AA2" i="27"/>
  <c r="AG11" i="34"/>
  <c r="AG10" i="34"/>
  <c r="AG14" i="34"/>
  <c r="AB2" i="27"/>
  <c r="AH11" i="34"/>
  <c r="AH10" i="34"/>
  <c r="AH14" i="34"/>
  <c r="AC2" i="27"/>
  <c r="AI11" i="34"/>
  <c r="AI10" i="34"/>
  <c r="AI14" i="34"/>
  <c r="AD2" i="27"/>
  <c r="AJ11" i="34"/>
  <c r="AJ10" i="34"/>
  <c r="AJ14" i="34"/>
  <c r="AE2" i="27"/>
  <c r="AK11" i="34"/>
  <c r="AK10" i="34"/>
  <c r="AK14" i="34"/>
  <c r="AF2" i="27"/>
  <c r="AL11" i="34"/>
  <c r="AL10" i="34"/>
  <c r="AL14" i="34"/>
  <c r="AG2" i="27"/>
  <c r="AM11" i="34"/>
  <c r="AM10" i="34"/>
  <c r="AM14" i="34"/>
  <c r="AH2" i="27"/>
  <c r="AN11" i="34"/>
  <c r="AN10" i="34"/>
  <c r="AN14" i="34"/>
  <c r="AI2" i="27"/>
  <c r="G11" i="34"/>
  <c r="G10" i="34"/>
  <c r="G14" i="34"/>
  <c r="B2" i="27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B8" i="26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B8" i="25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B2" i="25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B2" i="24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H13" i="34"/>
  <c r="C2" i="13"/>
  <c r="I13" i="34"/>
  <c r="D2" i="13"/>
  <c r="J13" i="34"/>
  <c r="E2" i="13"/>
  <c r="K13" i="34"/>
  <c r="F2" i="13"/>
  <c r="L13" i="34"/>
  <c r="G2" i="13"/>
  <c r="M13" i="34"/>
  <c r="H2" i="13"/>
  <c r="N13" i="34"/>
  <c r="I2" i="13"/>
  <c r="O13" i="34"/>
  <c r="J2" i="13"/>
  <c r="P13" i="34"/>
  <c r="K2" i="13"/>
  <c r="Q13" i="34"/>
  <c r="L2" i="13"/>
  <c r="R13" i="34"/>
  <c r="M2" i="13"/>
  <c r="S13" i="34"/>
  <c r="N2" i="13"/>
  <c r="T13" i="34"/>
  <c r="O2" i="13"/>
  <c r="U13" i="34"/>
  <c r="P2" i="13"/>
  <c r="V13" i="34"/>
  <c r="Q2" i="13"/>
  <c r="W13" i="34"/>
  <c r="R2" i="13"/>
  <c r="X13" i="34"/>
  <c r="S2" i="13"/>
  <c r="Y13" i="34"/>
  <c r="T2" i="13"/>
  <c r="Z13" i="34"/>
  <c r="U2" i="13"/>
  <c r="AA13" i="34"/>
  <c r="V2" i="13"/>
  <c r="AB13" i="34"/>
  <c r="W2" i="13"/>
  <c r="AC13" i="34"/>
  <c r="X2" i="13"/>
  <c r="AD13" i="34"/>
  <c r="Y2" i="13"/>
  <c r="AE13" i="34"/>
  <c r="Z2" i="13"/>
  <c r="AF13" i="34"/>
  <c r="AA2" i="13"/>
  <c r="AG13" i="34"/>
  <c r="AB2" i="13"/>
  <c r="AH13" i="34"/>
  <c r="AC2" i="13"/>
  <c r="AI13" i="34"/>
  <c r="AD2" i="13"/>
  <c r="AJ13" i="34"/>
  <c r="AE2" i="13"/>
  <c r="AK13" i="34"/>
  <c r="AF2" i="13"/>
  <c r="AL13" i="34"/>
  <c r="AG2" i="13"/>
  <c r="AM13" i="34"/>
  <c r="AH2" i="13"/>
  <c r="AN13" i="34"/>
  <c r="AI2" i="13"/>
  <c r="G13" i="34"/>
  <c r="B2" i="13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B2" i="11"/>
  <c r="C2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B2" i="20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B3" i="18"/>
  <c r="AI11" i="17"/>
  <c r="AH11" i="17"/>
  <c r="AG11" i="17"/>
  <c r="AF11" i="17"/>
  <c r="AE11" i="17"/>
  <c r="AD11" i="17"/>
  <c r="AC11" i="17"/>
  <c r="AB11" i="17"/>
  <c r="AA11" i="17"/>
  <c r="AI10" i="17"/>
  <c r="AH10" i="17"/>
  <c r="AG10" i="17"/>
  <c r="AF10" i="17"/>
  <c r="AE10" i="17"/>
  <c r="AD10" i="17"/>
  <c r="AC10" i="17"/>
  <c r="AB10" i="17"/>
  <c r="AA10" i="17"/>
  <c r="AI9" i="17"/>
  <c r="AH9" i="17"/>
  <c r="AG9" i="17"/>
  <c r="AF9" i="17"/>
  <c r="AE9" i="17"/>
  <c r="AD9" i="17"/>
  <c r="AC9" i="17"/>
  <c r="AB9" i="17"/>
  <c r="AA9" i="17"/>
  <c r="AI8" i="17"/>
  <c r="AH8" i="17"/>
  <c r="AG8" i="17"/>
  <c r="AF8" i="17"/>
  <c r="AE8" i="17"/>
  <c r="AD8" i="17"/>
  <c r="AC8" i="17"/>
  <c r="AB8" i="17"/>
  <c r="AA8" i="17"/>
  <c r="AI11" i="14"/>
  <c r="AH11" i="14"/>
  <c r="AG11" i="14"/>
  <c r="AF11" i="14"/>
  <c r="AE11" i="14"/>
  <c r="AD11" i="14"/>
  <c r="AC11" i="14"/>
  <c r="AB11" i="14"/>
  <c r="AA11" i="14"/>
  <c r="AI10" i="14"/>
  <c r="AH10" i="14"/>
  <c r="AG10" i="14"/>
  <c r="AF10" i="14"/>
  <c r="AE10" i="14"/>
  <c r="AD10" i="14"/>
  <c r="AC10" i="14"/>
  <c r="AB10" i="14"/>
  <c r="AA10" i="14"/>
  <c r="AI9" i="14"/>
  <c r="AH9" i="14"/>
  <c r="AG9" i="14"/>
  <c r="AF9" i="14"/>
  <c r="AE9" i="14"/>
  <c r="AD9" i="14"/>
  <c r="AC9" i="14"/>
  <c r="AB9" i="14"/>
  <c r="AA9" i="14"/>
  <c r="AI8" i="14"/>
  <c r="AH8" i="14"/>
  <c r="AG8" i="14"/>
  <c r="AF8" i="14"/>
  <c r="AE8" i="14"/>
  <c r="AD8" i="14"/>
  <c r="AC8" i="14"/>
  <c r="AB8" i="14"/>
  <c r="AA8" i="14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B11" i="21"/>
  <c r="AI11" i="27"/>
  <c r="AH11" i="27"/>
  <c r="AG11" i="27"/>
  <c r="AF11" i="27"/>
  <c r="AE11" i="27"/>
  <c r="AD11" i="27"/>
  <c r="AC11" i="27"/>
  <c r="AB11" i="27"/>
  <c r="AA11" i="27"/>
  <c r="AI10" i="27"/>
  <c r="AH10" i="27"/>
  <c r="AG10" i="27"/>
  <c r="AF10" i="27"/>
  <c r="AE10" i="27"/>
  <c r="AD10" i="27"/>
  <c r="AC10" i="27"/>
  <c r="AB10" i="27"/>
  <c r="AA10" i="27"/>
  <c r="AI9" i="27"/>
  <c r="AH9" i="27"/>
  <c r="AG9" i="27"/>
  <c r="AF9" i="27"/>
  <c r="AE9" i="27"/>
  <c r="AD9" i="27"/>
  <c r="AC9" i="27"/>
  <c r="AB9" i="27"/>
  <c r="AA9" i="27"/>
  <c r="AI8" i="27"/>
  <c r="AH8" i="27"/>
  <c r="AG8" i="27"/>
  <c r="AF8" i="27"/>
  <c r="AE8" i="27"/>
  <c r="AD8" i="27"/>
  <c r="AC8" i="27"/>
  <c r="AB8" i="27"/>
  <c r="AA8" i="27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B5" i="25"/>
  <c r="AI11" i="24"/>
  <c r="AH11" i="24"/>
  <c r="AG11" i="24"/>
  <c r="AF11" i="24"/>
  <c r="AE11" i="24"/>
  <c r="AD11" i="24"/>
  <c r="AC11" i="24"/>
  <c r="AB11" i="24"/>
  <c r="AA11" i="24"/>
  <c r="AI10" i="24"/>
  <c r="AH10" i="24"/>
  <c r="AG10" i="24"/>
  <c r="AF10" i="24"/>
  <c r="AE10" i="24"/>
  <c r="AD10" i="24"/>
  <c r="AC10" i="24"/>
  <c r="AB10" i="24"/>
  <c r="AA10" i="24"/>
  <c r="AI9" i="24"/>
  <c r="AH9" i="24"/>
  <c r="AG9" i="24"/>
  <c r="AF9" i="24"/>
  <c r="AE9" i="24"/>
  <c r="AD9" i="24"/>
  <c r="AC9" i="24"/>
  <c r="AB9" i="24"/>
  <c r="AA9" i="24"/>
  <c r="AI8" i="24"/>
  <c r="AH8" i="24"/>
  <c r="AG8" i="24"/>
  <c r="AF8" i="24"/>
  <c r="AE8" i="24"/>
  <c r="AD8" i="24"/>
  <c r="AC8" i="24"/>
  <c r="AB8" i="24"/>
  <c r="AA8" i="24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B11" i="23"/>
  <c r="AI11" i="13"/>
  <c r="AH11" i="13"/>
  <c r="AG11" i="13"/>
  <c r="AF11" i="13"/>
  <c r="AE11" i="13"/>
  <c r="AD11" i="13"/>
  <c r="AC11" i="13"/>
  <c r="AB11" i="13"/>
  <c r="AA11" i="13"/>
  <c r="AI10" i="13"/>
  <c r="AH10" i="13"/>
  <c r="AG10" i="13"/>
  <c r="AF10" i="13"/>
  <c r="AE10" i="13"/>
  <c r="AD10" i="13"/>
  <c r="AC10" i="13"/>
  <c r="AB10" i="13"/>
  <c r="AA10" i="13"/>
  <c r="AI9" i="13"/>
  <c r="AH9" i="13"/>
  <c r="AG9" i="13"/>
  <c r="AF9" i="13"/>
  <c r="AE9" i="13"/>
  <c r="AD9" i="13"/>
  <c r="AC9" i="13"/>
  <c r="AB9" i="13"/>
  <c r="AA9" i="13"/>
  <c r="AI8" i="13"/>
  <c r="AH8" i="13"/>
  <c r="AG8" i="13"/>
  <c r="AF8" i="13"/>
  <c r="AE8" i="13"/>
  <c r="AD8" i="13"/>
  <c r="AC8" i="13"/>
  <c r="AB8" i="13"/>
  <c r="AA8" i="13"/>
  <c r="AI11" i="11"/>
  <c r="AH11" i="11"/>
  <c r="AG11" i="11"/>
  <c r="AF11" i="11"/>
  <c r="AE11" i="11"/>
  <c r="AD11" i="11"/>
  <c r="AC11" i="11"/>
  <c r="AB11" i="11"/>
  <c r="AA11" i="11"/>
  <c r="AI10" i="11"/>
  <c r="AH10" i="11"/>
  <c r="AG10" i="11"/>
  <c r="AF10" i="11"/>
  <c r="AE10" i="11"/>
  <c r="AD10" i="11"/>
  <c r="AC10" i="11"/>
  <c r="AB10" i="11"/>
  <c r="AA10" i="11"/>
  <c r="AI9" i="11"/>
  <c r="AH9" i="11"/>
  <c r="AG9" i="11"/>
  <c r="AF9" i="11"/>
  <c r="AE9" i="11"/>
  <c r="AD9" i="11"/>
  <c r="AC9" i="11"/>
  <c r="AB9" i="11"/>
  <c r="AA9" i="11"/>
  <c r="AI8" i="11"/>
  <c r="AH8" i="11"/>
  <c r="AG8" i="11"/>
  <c r="AF8" i="11"/>
  <c r="AE8" i="11"/>
  <c r="AD8" i="11"/>
  <c r="AC8" i="11"/>
  <c r="AB8" i="11"/>
  <c r="AA8" i="11"/>
  <c r="B35" i="36"/>
  <c r="B34" i="36"/>
  <c r="B33" i="36"/>
  <c r="B14" i="37"/>
  <c r="B13" i="37"/>
  <c r="B10" i="37"/>
  <c r="B38" i="37"/>
  <c r="B45" i="37"/>
  <c r="D53" i="37"/>
  <c r="B25" i="36"/>
  <c r="B24" i="36"/>
  <c r="A18" i="36"/>
  <c r="A20" i="36"/>
  <c r="A21" i="36"/>
  <c r="A11" i="36"/>
  <c r="A13" i="36"/>
  <c r="A14" i="36"/>
  <c r="AI5" i="13"/>
  <c r="AH5" i="13"/>
  <c r="AG5" i="13"/>
  <c r="AF5" i="13"/>
  <c r="AE5" i="13"/>
  <c r="AD5" i="13"/>
  <c r="AC5" i="13"/>
  <c r="AB5" i="13"/>
  <c r="AA5" i="13"/>
  <c r="AI4" i="13"/>
  <c r="AH4" i="13"/>
  <c r="AG4" i="13"/>
  <c r="AF4" i="13"/>
  <c r="AE4" i="13"/>
  <c r="AD4" i="13"/>
  <c r="AC4" i="13"/>
  <c r="AB4" i="13"/>
  <c r="AA4" i="13"/>
  <c r="AI4" i="24"/>
  <c r="AH4" i="24"/>
  <c r="AG4" i="24"/>
  <c r="AF4" i="24"/>
  <c r="AE4" i="24"/>
  <c r="AD4" i="24"/>
  <c r="AC4" i="24"/>
  <c r="AB4" i="24"/>
  <c r="AA4" i="24"/>
  <c r="AA4" i="27"/>
  <c r="AB4" i="27"/>
  <c r="AC4" i="27"/>
  <c r="AD4" i="27"/>
  <c r="AE4" i="27"/>
  <c r="AF4" i="27"/>
  <c r="AG4" i="27"/>
  <c r="AH4" i="27"/>
  <c r="AI4" i="27"/>
  <c r="AA5" i="27"/>
  <c r="AB5" i="27"/>
  <c r="AC5" i="27"/>
  <c r="AD5" i="27"/>
  <c r="AE5" i="27"/>
  <c r="AF5" i="27"/>
  <c r="AG5" i="27"/>
  <c r="AH5" i="27"/>
  <c r="AI5" i="27"/>
  <c r="AA4" i="17"/>
  <c r="AB4" i="17"/>
  <c r="AC4" i="17"/>
  <c r="AD4" i="17"/>
  <c r="AE4" i="17"/>
  <c r="AF4" i="17"/>
  <c r="AG4" i="17"/>
  <c r="AH4" i="17"/>
  <c r="AI4" i="17"/>
  <c r="AI4" i="14"/>
  <c r="AH4" i="14"/>
  <c r="AG4" i="14"/>
  <c r="AF4" i="14"/>
  <c r="AE4" i="14"/>
  <c r="AD4" i="14"/>
  <c r="AC4" i="14"/>
  <c r="AB4" i="14"/>
  <c r="AA4" i="14"/>
  <c r="AI3" i="17"/>
  <c r="AH3" i="17"/>
  <c r="AG3" i="17"/>
  <c r="AF3" i="17"/>
  <c r="AE3" i="17"/>
  <c r="AD3" i="17"/>
  <c r="AC3" i="17"/>
  <c r="AB3" i="17"/>
  <c r="AA3" i="17"/>
  <c r="A3" i="36"/>
  <c r="B10" i="34"/>
  <c r="C10" i="34"/>
  <c r="D10" i="34"/>
  <c r="B11" i="34"/>
  <c r="C11" i="34"/>
  <c r="C14" i="34"/>
  <c r="D11" i="34"/>
  <c r="F11" i="34"/>
  <c r="F10" i="34"/>
  <c r="B26" i="36"/>
  <c r="B28" i="36"/>
  <c r="J45" i="37"/>
  <c r="L53" i="37"/>
  <c r="H7" i="21"/>
  <c r="W45" i="37"/>
  <c r="Y53" i="37"/>
  <c r="U7" i="21"/>
  <c r="AD45" i="37"/>
  <c r="AF53" i="37"/>
  <c r="AB7" i="21"/>
  <c r="O45" i="37"/>
  <c r="Q53" i="37"/>
  <c r="M7" i="21"/>
  <c r="AB45" i="37"/>
  <c r="AD53" i="37"/>
  <c r="Z7" i="21"/>
  <c r="I45" i="37"/>
  <c r="K53" i="37"/>
  <c r="G7" i="21"/>
  <c r="Q45" i="37"/>
  <c r="S53" i="37"/>
  <c r="O7" i="21"/>
  <c r="AH45" i="37"/>
  <c r="AJ53" i="37"/>
  <c r="AF7" i="21"/>
  <c r="N45" i="37"/>
  <c r="P53" i="37"/>
  <c r="L7" i="21"/>
  <c r="V45" i="37"/>
  <c r="X53" i="37"/>
  <c r="T7" i="21"/>
  <c r="AK45" i="37"/>
  <c r="AM53" i="37"/>
  <c r="AI7" i="21"/>
  <c r="D45" i="37"/>
  <c r="F53" i="37"/>
  <c r="B7" i="21"/>
  <c r="G45" i="37"/>
  <c r="I53" i="37"/>
  <c r="E7" i="21"/>
  <c r="M45" i="37"/>
  <c r="O53" i="37"/>
  <c r="K7" i="21"/>
  <c r="S45" i="37"/>
  <c r="U53" i="37"/>
  <c r="Q7" i="21"/>
  <c r="T45" i="37"/>
  <c r="V53" i="37"/>
  <c r="R7" i="21"/>
  <c r="U45" i="37"/>
  <c r="W53" i="37"/>
  <c r="S7" i="21"/>
  <c r="AA45" i="37"/>
  <c r="AC53" i="37"/>
  <c r="Y7" i="21"/>
  <c r="AJ45" i="37"/>
  <c r="AL53" i="37"/>
  <c r="AH7" i="21"/>
  <c r="AF45" i="37"/>
  <c r="AH53" i="37"/>
  <c r="AD7" i="21"/>
  <c r="K45" i="37"/>
  <c r="M53" i="37"/>
  <c r="I7" i="21"/>
  <c r="AC45" i="37"/>
  <c r="AE53" i="37"/>
  <c r="AA7" i="21"/>
  <c r="H45" i="37"/>
  <c r="J53" i="37"/>
  <c r="F7" i="21"/>
  <c r="P45" i="37"/>
  <c r="R53" i="37"/>
  <c r="N7" i="21"/>
  <c r="AG45" i="37"/>
  <c r="AI53" i="37"/>
  <c r="AE7" i="21"/>
  <c r="C45" i="37"/>
  <c r="E53" i="37"/>
  <c r="E45" i="37"/>
  <c r="G53" i="37"/>
  <c r="C7" i="21"/>
  <c r="F45" i="37"/>
  <c r="H53" i="37"/>
  <c r="D7" i="21"/>
  <c r="L45" i="37"/>
  <c r="N53" i="37"/>
  <c r="J7" i="21"/>
  <c r="R45" i="37"/>
  <c r="T53" i="37"/>
  <c r="P7" i="21"/>
  <c r="X45" i="37"/>
  <c r="Z53" i="37"/>
  <c r="V7" i="21"/>
  <c r="Y45" i="37"/>
  <c r="AA53" i="37"/>
  <c r="W7" i="21"/>
  <c r="Z45" i="37"/>
  <c r="AB53" i="37"/>
  <c r="X7" i="21"/>
  <c r="AI45" i="37"/>
  <c r="AK53" i="37"/>
  <c r="AG7" i="21"/>
  <c r="AE45" i="37"/>
  <c r="AG53" i="37"/>
  <c r="AC7" i="21"/>
  <c r="C13" i="34"/>
  <c r="D14" i="34"/>
  <c r="F13" i="34"/>
  <c r="D13" i="34"/>
  <c r="B13" i="34"/>
  <c r="F14" i="34"/>
  <c r="B14" i="34"/>
  <c r="D4" i="37"/>
  <c r="D5" i="37"/>
  <c r="C5" i="37"/>
  <c r="C4" i="37"/>
  <c r="V5" i="37"/>
  <c r="T5" i="37"/>
  <c r="T4" i="37"/>
  <c r="T47" i="37"/>
  <c r="V55" i="37"/>
  <c r="R7" i="12"/>
  <c r="Q5" i="37"/>
  <c r="AI4" i="37"/>
  <c r="N5" i="37"/>
  <c r="D47" i="37"/>
  <c r="F55" i="37"/>
  <c r="B7" i="12"/>
  <c r="B47" i="37"/>
  <c r="D55" i="37"/>
  <c r="C47" i="37"/>
  <c r="E55" i="37"/>
  <c r="D56" i="37"/>
  <c r="D57" i="37"/>
  <c r="R4" i="37"/>
  <c r="R47" i="37"/>
  <c r="T55" i="37"/>
  <c r="P7" i="12"/>
  <c r="I5" i="37"/>
  <c r="AE5" i="37"/>
  <c r="W4" i="37"/>
  <c r="W47" i="37"/>
  <c r="Y55" i="37"/>
  <c r="U7" i="12"/>
  <c r="AG5" i="37"/>
  <c r="L5" i="37"/>
  <c r="B49" i="37"/>
  <c r="D59" i="37"/>
  <c r="D60" i="37"/>
  <c r="D61" i="37"/>
  <c r="AA46" i="37"/>
  <c r="AC54" i="37"/>
  <c r="Y7" i="18"/>
  <c r="K46" i="37"/>
  <c r="M54" i="37"/>
  <c r="I7" i="18"/>
  <c r="N46" i="37"/>
  <c r="P54" i="37"/>
  <c r="L7" i="18"/>
  <c r="AC46" i="37"/>
  <c r="AE54" i="37"/>
  <c r="AA7" i="18"/>
  <c r="M46" i="37"/>
  <c r="O54" i="37"/>
  <c r="K7" i="18"/>
  <c r="Z46" i="37"/>
  <c r="AB54" i="37"/>
  <c r="X7" i="18"/>
  <c r="AF46" i="37"/>
  <c r="AH54" i="37"/>
  <c r="AD7" i="18"/>
  <c r="P46" i="37"/>
  <c r="R54" i="37"/>
  <c r="N7" i="18"/>
  <c r="AI46" i="37"/>
  <c r="AK54" i="37"/>
  <c r="AG7" i="18"/>
  <c r="AD46" i="37"/>
  <c r="AF54" i="37"/>
  <c r="AB7" i="18"/>
  <c r="U46" i="37"/>
  <c r="W54" i="37"/>
  <c r="S7" i="18"/>
  <c r="J46" i="37"/>
  <c r="L54" i="37"/>
  <c r="H7" i="18"/>
  <c r="H46" i="37"/>
  <c r="J54" i="37"/>
  <c r="F7" i="18"/>
  <c r="C46" i="37"/>
  <c r="E54" i="37"/>
  <c r="W46" i="37"/>
  <c r="Y54" i="37"/>
  <c r="U7" i="18"/>
  <c r="G46" i="37"/>
  <c r="I54" i="37"/>
  <c r="E7" i="18"/>
  <c r="F46" i="37"/>
  <c r="H54" i="37"/>
  <c r="D7" i="18"/>
  <c r="Y46" i="37"/>
  <c r="AA54" i="37"/>
  <c r="W7" i="18"/>
  <c r="I46" i="37"/>
  <c r="K54" i="37"/>
  <c r="G7" i="18"/>
  <c r="R46" i="37"/>
  <c r="T54" i="37"/>
  <c r="P7" i="18"/>
  <c r="AB46" i="37"/>
  <c r="AD54" i="37"/>
  <c r="Z7" i="18"/>
  <c r="L46" i="37"/>
  <c r="N54" i="37"/>
  <c r="J7" i="18"/>
  <c r="S46" i="37"/>
  <c r="U54" i="37"/>
  <c r="Q7" i="18"/>
  <c r="AK46" i="37"/>
  <c r="AM54" i="37"/>
  <c r="AI7" i="18"/>
  <c r="E46" i="37"/>
  <c r="G54" i="37"/>
  <c r="C7" i="18"/>
  <c r="X46" i="37"/>
  <c r="Z54" i="37"/>
  <c r="V7" i="18"/>
  <c r="V46" i="37"/>
  <c r="X54" i="37"/>
  <c r="T7" i="18"/>
  <c r="AJ46" i="37"/>
  <c r="AL54" i="37"/>
  <c r="AH7" i="18"/>
  <c r="AG46" i="37"/>
  <c r="AI54" i="37"/>
  <c r="AE7" i="18"/>
  <c r="T46" i="37"/>
  <c r="V54" i="37"/>
  <c r="R7" i="18"/>
  <c r="AH46" i="37"/>
  <c r="AJ54" i="37"/>
  <c r="AF7" i="18"/>
  <c r="O46" i="37"/>
  <c r="Q54" i="37"/>
  <c r="M7" i="18"/>
  <c r="AE46" i="37"/>
  <c r="AG54" i="37"/>
  <c r="AC7" i="18"/>
  <c r="Q46" i="37"/>
  <c r="S54" i="37"/>
  <c r="O7" i="18"/>
  <c r="D46" i="37"/>
  <c r="F54" i="37"/>
  <c r="B7" i="18"/>
  <c r="B46" i="37"/>
  <c r="D54" i="37"/>
  <c r="K4" i="37"/>
  <c r="K47" i="37"/>
  <c r="M55" i="37"/>
  <c r="I7" i="12"/>
  <c r="W5" i="37"/>
  <c r="AI5" i="37"/>
  <c r="AC4" i="37"/>
  <c r="AC47" i="37"/>
  <c r="AE55" i="37"/>
  <c r="AA7" i="12"/>
  <c r="AG4" i="37"/>
  <c r="AG47" i="37"/>
  <c r="AI55" i="37"/>
  <c r="AE7" i="12"/>
  <c r="AB5" i="37"/>
  <c r="Y4" i="37"/>
  <c r="Y47" i="37"/>
  <c r="AA55" i="37"/>
  <c r="W7" i="12"/>
  <c r="AK5" i="37"/>
  <c r="AK4" i="37"/>
  <c r="J5" i="37"/>
  <c r="E4" i="37"/>
  <c r="E47" i="37"/>
  <c r="G55" i="37"/>
  <c r="C7" i="12"/>
  <c r="M4" i="37"/>
  <c r="M47" i="37"/>
  <c r="O55" i="37"/>
  <c r="K7" i="12"/>
  <c r="N4" i="37"/>
  <c r="N47" i="37"/>
  <c r="P55" i="37"/>
  <c r="L7" i="12"/>
  <c r="AH5" i="37"/>
  <c r="AJ5" i="37"/>
  <c r="M5" i="37"/>
  <c r="J4" i="37"/>
  <c r="J47" i="37"/>
  <c r="L55" i="37"/>
  <c r="H7" i="12"/>
  <c r="AB4" i="37"/>
  <c r="AB47" i="37"/>
  <c r="AD55" i="37"/>
  <c r="Z7" i="12"/>
  <c r="AH4" i="37"/>
  <c r="AH47" i="37"/>
  <c r="AJ55" i="37"/>
  <c r="AF7" i="12"/>
  <c r="I4" i="37"/>
  <c r="I47" i="37"/>
  <c r="K55" i="37"/>
  <c r="G7" i="12"/>
  <c r="U5" i="37"/>
  <c r="F5" i="37"/>
  <c r="K5" i="37"/>
  <c r="O4" i="37"/>
  <c r="O47" i="37"/>
  <c r="Q55" i="37"/>
  <c r="M7" i="12"/>
  <c r="AA5" i="37"/>
  <c r="AF5" i="37"/>
  <c r="L4" i="37"/>
  <c r="L47" i="37"/>
  <c r="N55" i="37"/>
  <c r="J7" i="12"/>
  <c r="AA4" i="37"/>
  <c r="AA47" i="37"/>
  <c r="AC55" i="37"/>
  <c r="Y7" i="12"/>
  <c r="Z5" i="37"/>
  <c r="O5" i="37"/>
  <c r="Q4" i="37"/>
  <c r="Q47" i="37"/>
  <c r="S55" i="37"/>
  <c r="O7" i="12"/>
  <c r="AF4" i="37"/>
  <c r="AF47" i="37"/>
  <c r="AH55" i="37"/>
  <c r="AD7" i="12"/>
  <c r="Y5" i="37"/>
  <c r="P4" i="37"/>
  <c r="P47" i="37"/>
  <c r="R55" i="37"/>
  <c r="N7" i="12"/>
  <c r="G4" i="37"/>
  <c r="G47" i="37"/>
  <c r="I55" i="37"/>
  <c r="E7" i="12"/>
  <c r="AD4" i="37"/>
  <c r="AD47" i="37"/>
  <c r="AF55" i="37"/>
  <c r="AB7" i="12"/>
  <c r="E5" i="37"/>
  <c r="H5" i="37"/>
  <c r="B48" i="37"/>
  <c r="D58" i="37"/>
  <c r="L48" i="37"/>
  <c r="N58" i="37"/>
  <c r="J7" i="23"/>
  <c r="AB48" i="37"/>
  <c r="AD58" i="37"/>
  <c r="Z7" i="23"/>
  <c r="N48" i="37"/>
  <c r="P58" i="37"/>
  <c r="L7" i="23"/>
  <c r="I48" i="37"/>
  <c r="K58" i="37"/>
  <c r="G7" i="23"/>
  <c r="Y48" i="37"/>
  <c r="AA58" i="37"/>
  <c r="W7" i="23"/>
  <c r="C48" i="37"/>
  <c r="E58" i="37"/>
  <c r="G48" i="37"/>
  <c r="I58" i="37"/>
  <c r="E7" i="23"/>
  <c r="W48" i="37"/>
  <c r="Y58" i="37"/>
  <c r="U7" i="23"/>
  <c r="R48" i="37"/>
  <c r="T58" i="37"/>
  <c r="P7" i="23"/>
  <c r="T48" i="37"/>
  <c r="V58" i="37"/>
  <c r="R7" i="23"/>
  <c r="AH48" i="37"/>
  <c r="AJ58" i="37"/>
  <c r="AF7" i="23"/>
  <c r="Q48" i="37"/>
  <c r="S58" i="37"/>
  <c r="O7" i="23"/>
  <c r="V48" i="37"/>
  <c r="X58" i="37"/>
  <c r="T7" i="23"/>
  <c r="O48" i="37"/>
  <c r="Q58" i="37"/>
  <c r="M7" i="23"/>
  <c r="P48" i="37"/>
  <c r="R58" i="37"/>
  <c r="N7" i="23"/>
  <c r="AF48" i="37"/>
  <c r="AH58" i="37"/>
  <c r="AD7" i="23"/>
  <c r="Z48" i="37"/>
  <c r="AB58" i="37"/>
  <c r="X7" i="23"/>
  <c r="M48" i="37"/>
  <c r="O58" i="37"/>
  <c r="K7" i="23"/>
  <c r="AC48" i="37"/>
  <c r="AE58" i="37"/>
  <c r="AA7" i="23"/>
  <c r="J48" i="37"/>
  <c r="L58" i="37"/>
  <c r="H7" i="23"/>
  <c r="K48" i="37"/>
  <c r="M58" i="37"/>
  <c r="I7" i="23"/>
  <c r="AA48" i="37"/>
  <c r="AC58" i="37"/>
  <c r="Y7" i="23"/>
  <c r="D48" i="37"/>
  <c r="F58" i="37"/>
  <c r="B7" i="23"/>
  <c r="AJ48" i="37"/>
  <c r="AL58" i="37"/>
  <c r="AH7" i="23"/>
  <c r="AG48" i="37"/>
  <c r="AI58" i="37"/>
  <c r="AE7" i="23"/>
  <c r="AE48" i="37"/>
  <c r="AG58" i="37"/>
  <c r="AC7" i="23"/>
  <c r="H48" i="37"/>
  <c r="J58" i="37"/>
  <c r="F7" i="23"/>
  <c r="U48" i="37"/>
  <c r="W58" i="37"/>
  <c r="S7" i="23"/>
  <c r="AI48" i="37"/>
  <c r="AK58" i="37"/>
  <c r="AG7" i="23"/>
  <c r="X48" i="37"/>
  <c r="Z58" i="37"/>
  <c r="V7" i="23"/>
  <c r="E48" i="37"/>
  <c r="G58" i="37"/>
  <c r="C7" i="23"/>
  <c r="AK48" i="37"/>
  <c r="AM58" i="37"/>
  <c r="AI7" i="23"/>
  <c r="F48" i="37"/>
  <c r="H58" i="37"/>
  <c r="D7" i="23"/>
  <c r="AD48" i="37"/>
  <c r="AF58" i="37"/>
  <c r="AB7" i="23"/>
  <c r="S48" i="37"/>
  <c r="U58" i="37"/>
  <c r="Q7" i="23"/>
  <c r="P5" i="37"/>
  <c r="AD5" i="37"/>
  <c r="S4" i="37"/>
  <c r="S47" i="37"/>
  <c r="U55" i="37"/>
  <c r="Q7" i="12"/>
  <c r="AC5" i="37"/>
  <c r="AE4" i="37"/>
  <c r="AE47" i="37"/>
  <c r="AG55" i="37"/>
  <c r="AC7" i="12"/>
  <c r="F4" i="37"/>
  <c r="F47" i="37"/>
  <c r="H55" i="37"/>
  <c r="D7" i="12"/>
  <c r="U4" i="37"/>
  <c r="U47" i="37"/>
  <c r="W55" i="37"/>
  <c r="S7" i="12"/>
  <c r="H4" i="37"/>
  <c r="H47" i="37"/>
  <c r="J55" i="37"/>
  <c r="F7" i="12"/>
  <c r="AJ4" i="37"/>
  <c r="X5" i="37"/>
  <c r="R5" i="37"/>
  <c r="V4" i="37"/>
  <c r="V47" i="37"/>
  <c r="X55" i="37"/>
  <c r="T7" i="12"/>
  <c r="X4" i="37"/>
  <c r="X47" i="37"/>
  <c r="Z55" i="37"/>
  <c r="V7" i="12"/>
  <c r="G5" i="37"/>
  <c r="Z4" i="37"/>
  <c r="Z47" i="37"/>
  <c r="AB55" i="37"/>
  <c r="X7" i="12"/>
  <c r="S5" i="37"/>
  <c r="AI7" i="17"/>
  <c r="AH7" i="17"/>
  <c r="AG7" i="17"/>
  <c r="AF7" i="17"/>
  <c r="AE7" i="17"/>
  <c r="AD7" i="17"/>
  <c r="AC7" i="17"/>
  <c r="AB7" i="17"/>
  <c r="AA7" i="17"/>
  <c r="AI6" i="17"/>
  <c r="AH6" i="17"/>
  <c r="AG6" i="17"/>
  <c r="AF6" i="17"/>
  <c r="AE6" i="17"/>
  <c r="AD6" i="17"/>
  <c r="AC6" i="17"/>
  <c r="AB6" i="17"/>
  <c r="AA6" i="17"/>
  <c r="AI7" i="14"/>
  <c r="AH7" i="14"/>
  <c r="AG7" i="14"/>
  <c r="AF7" i="14"/>
  <c r="AE7" i="14"/>
  <c r="AD7" i="14"/>
  <c r="AC7" i="14"/>
  <c r="AB7" i="14"/>
  <c r="AA7" i="14"/>
  <c r="AI6" i="14"/>
  <c r="AH6" i="14"/>
  <c r="AG6" i="14"/>
  <c r="AF6" i="14"/>
  <c r="AE6" i="14"/>
  <c r="AD6" i="14"/>
  <c r="AC6" i="14"/>
  <c r="AB6" i="14"/>
  <c r="AA6" i="14"/>
  <c r="AI5" i="14"/>
  <c r="AH5" i="14"/>
  <c r="AG5" i="14"/>
  <c r="AF5" i="14"/>
  <c r="AE5" i="14"/>
  <c r="AD5" i="14"/>
  <c r="AC5" i="14"/>
  <c r="AB5" i="14"/>
  <c r="AA5" i="14"/>
  <c r="AI3" i="14"/>
  <c r="AH3" i="14"/>
  <c r="AG3" i="14"/>
  <c r="AF3" i="14"/>
  <c r="AE3" i="14"/>
  <c r="AD3" i="14"/>
  <c r="AC3" i="14"/>
  <c r="AB3" i="14"/>
  <c r="AA3" i="14"/>
  <c r="AI7" i="27"/>
  <c r="AH7" i="27"/>
  <c r="AG7" i="27"/>
  <c r="AF7" i="27"/>
  <c r="AE7" i="27"/>
  <c r="AD7" i="27"/>
  <c r="AC7" i="27"/>
  <c r="AB7" i="27"/>
  <c r="AA7" i="27"/>
  <c r="AI6" i="27"/>
  <c r="AH6" i="27"/>
  <c r="AG6" i="27"/>
  <c r="AF6" i="27"/>
  <c r="AE6" i="27"/>
  <c r="AD6" i="27"/>
  <c r="AC6" i="27"/>
  <c r="AB6" i="27"/>
  <c r="AA6" i="27"/>
  <c r="AI3" i="27"/>
  <c r="AH3" i="27"/>
  <c r="AG3" i="27"/>
  <c r="AF3" i="27"/>
  <c r="AE3" i="27"/>
  <c r="AD3" i="27"/>
  <c r="AC3" i="27"/>
  <c r="AB3" i="27"/>
  <c r="AA3" i="27"/>
  <c r="AI7" i="24"/>
  <c r="AH7" i="24"/>
  <c r="AG7" i="24"/>
  <c r="AF7" i="24"/>
  <c r="AE7" i="24"/>
  <c r="AD7" i="24"/>
  <c r="AC7" i="24"/>
  <c r="AB7" i="24"/>
  <c r="AA7" i="24"/>
  <c r="AI6" i="24"/>
  <c r="AH6" i="24"/>
  <c r="AG6" i="24"/>
  <c r="AF6" i="24"/>
  <c r="AE6" i="24"/>
  <c r="AD6" i="24"/>
  <c r="AC6" i="24"/>
  <c r="AB6" i="24"/>
  <c r="AA6" i="24"/>
  <c r="AI5" i="24"/>
  <c r="AH5" i="24"/>
  <c r="AG5" i="24"/>
  <c r="AF5" i="24"/>
  <c r="AE5" i="24"/>
  <c r="AD5" i="24"/>
  <c r="AC5" i="24"/>
  <c r="AB5" i="24"/>
  <c r="AA5" i="24"/>
  <c r="AI3" i="24"/>
  <c r="AH3" i="24"/>
  <c r="AG3" i="24"/>
  <c r="AF3" i="24"/>
  <c r="AE3" i="24"/>
  <c r="AD3" i="24"/>
  <c r="AC3" i="24"/>
  <c r="AB3" i="24"/>
  <c r="AA3" i="24"/>
  <c r="AI7" i="13"/>
  <c r="AH7" i="13"/>
  <c r="AG7" i="13"/>
  <c r="AF7" i="13"/>
  <c r="AE7" i="13"/>
  <c r="AD7" i="13"/>
  <c r="AC7" i="13"/>
  <c r="AB7" i="13"/>
  <c r="AA7" i="13"/>
  <c r="AI6" i="13"/>
  <c r="AH6" i="13"/>
  <c r="AG6" i="13"/>
  <c r="AF6" i="13"/>
  <c r="AE6" i="13"/>
  <c r="AD6" i="13"/>
  <c r="AC6" i="13"/>
  <c r="AB6" i="13"/>
  <c r="AA6" i="13"/>
  <c r="AI3" i="13"/>
  <c r="AH3" i="13"/>
  <c r="AG3" i="13"/>
  <c r="AF3" i="13"/>
  <c r="AE3" i="13"/>
  <c r="AD3" i="13"/>
  <c r="AC3" i="13"/>
  <c r="AB3" i="13"/>
  <c r="AA3" i="13"/>
  <c r="AI7" i="11"/>
  <c r="AH7" i="11"/>
  <c r="AG7" i="11"/>
  <c r="AF7" i="11"/>
  <c r="AE7" i="11"/>
  <c r="AD7" i="11"/>
  <c r="AC7" i="11"/>
  <c r="AB7" i="11"/>
  <c r="AA7" i="11"/>
  <c r="AI6" i="11"/>
  <c r="AH6" i="11"/>
  <c r="AG6" i="11"/>
  <c r="AF6" i="11"/>
  <c r="AE6" i="11"/>
  <c r="AD6" i="11"/>
  <c r="AC6" i="11"/>
  <c r="AB6" i="11"/>
  <c r="AA6" i="11"/>
  <c r="AI5" i="11"/>
  <c r="AH5" i="11"/>
  <c r="AG5" i="11"/>
  <c r="AF5" i="11"/>
  <c r="AE5" i="11"/>
  <c r="AD5" i="11"/>
  <c r="AC5" i="11"/>
  <c r="AB5" i="11"/>
  <c r="AA5" i="11"/>
  <c r="AI4" i="11"/>
  <c r="AH4" i="11"/>
  <c r="AG4" i="11"/>
  <c r="AF4" i="11"/>
  <c r="AE4" i="11"/>
  <c r="AD4" i="11"/>
  <c r="AC4" i="11"/>
  <c r="AB4" i="11"/>
  <c r="AA4" i="11"/>
  <c r="AI3" i="11"/>
  <c r="AH3" i="11"/>
  <c r="AG3" i="11"/>
  <c r="AF3" i="11"/>
  <c r="AE3" i="11"/>
  <c r="AD3" i="11"/>
  <c r="AC3" i="11"/>
  <c r="AB3" i="11"/>
  <c r="AA3" i="11"/>
  <c r="Y60" i="37"/>
  <c r="U10" i="26"/>
  <c r="Y61" i="37"/>
  <c r="U2" i="26"/>
  <c r="W49" i="37"/>
  <c r="Y59" i="37"/>
  <c r="U7" i="26"/>
  <c r="AK60" i="37"/>
  <c r="AG10" i="26"/>
  <c r="AI49" i="37"/>
  <c r="AK59" i="37"/>
  <c r="AG7" i="26"/>
  <c r="AK61" i="37"/>
  <c r="AG2" i="26"/>
  <c r="X60" i="37"/>
  <c r="T10" i="26"/>
  <c r="X61" i="37"/>
  <c r="T2" i="26"/>
  <c r="V49" i="37"/>
  <c r="X59" i="37"/>
  <c r="T7" i="26"/>
  <c r="I60" i="37"/>
  <c r="E10" i="26"/>
  <c r="I61" i="37"/>
  <c r="E2" i="26"/>
  <c r="G49" i="37"/>
  <c r="I59" i="37"/>
  <c r="E7" i="26"/>
  <c r="T49" i="37"/>
  <c r="V59" i="37"/>
  <c r="R7" i="26"/>
  <c r="V60" i="37"/>
  <c r="R10" i="26"/>
  <c r="V61" i="37"/>
  <c r="R2" i="26"/>
  <c r="AJ60" i="37"/>
  <c r="AF10" i="26"/>
  <c r="AJ61" i="37"/>
  <c r="AF2" i="26"/>
  <c r="AH49" i="37"/>
  <c r="AJ59" i="37"/>
  <c r="AF7" i="26"/>
  <c r="D49" i="37"/>
  <c r="F59" i="37"/>
  <c r="B7" i="26"/>
  <c r="F61" i="37"/>
  <c r="B2" i="26"/>
  <c r="F60" i="37"/>
  <c r="B10" i="26"/>
  <c r="W61" i="37"/>
  <c r="S2" i="26"/>
  <c r="U49" i="37"/>
  <c r="W59" i="37"/>
  <c r="S7" i="26"/>
  <c r="W60" i="37"/>
  <c r="S10" i="26"/>
  <c r="M60" i="37"/>
  <c r="I10" i="26"/>
  <c r="M61" i="37"/>
  <c r="I2" i="26"/>
  <c r="K49" i="37"/>
  <c r="M59" i="37"/>
  <c r="I7" i="26"/>
  <c r="AF56" i="37"/>
  <c r="AB10" i="12"/>
  <c r="AF57" i="37"/>
  <c r="AB2" i="12"/>
  <c r="P56" i="37"/>
  <c r="L10" i="12"/>
  <c r="P57" i="37"/>
  <c r="L2" i="12"/>
  <c r="AL56" i="37"/>
  <c r="AH10" i="12"/>
  <c r="AL57" i="37"/>
  <c r="AH2" i="12"/>
  <c r="AJ47" i="37"/>
  <c r="AL55" i="37"/>
  <c r="AH7" i="12"/>
  <c r="AE56" i="37"/>
  <c r="AA10" i="12"/>
  <c r="AE57" i="37"/>
  <c r="AA2" i="12"/>
  <c r="U57" i="37"/>
  <c r="Q2" i="12"/>
  <c r="U56" i="37"/>
  <c r="Q10" i="12"/>
  <c r="H56" i="37"/>
  <c r="D10" i="12"/>
  <c r="H57" i="37"/>
  <c r="D2" i="12"/>
  <c r="L57" i="37"/>
  <c r="H2" i="12"/>
  <c r="L56" i="37"/>
  <c r="H10" i="12"/>
  <c r="AG57" i="37"/>
  <c r="AC2" i="12"/>
  <c r="AG56" i="37"/>
  <c r="AC10" i="12"/>
  <c r="T57" i="37"/>
  <c r="P2" i="12"/>
  <c r="T56" i="37"/>
  <c r="P10" i="12"/>
  <c r="AE61" i="37"/>
  <c r="AA2" i="26"/>
  <c r="AC49" i="37"/>
  <c r="AE59" i="37"/>
  <c r="AA7" i="26"/>
  <c r="AE60" i="37"/>
  <c r="AA10" i="26"/>
  <c r="U60" i="37"/>
  <c r="Q10" i="26"/>
  <c r="U61" i="37"/>
  <c r="Q2" i="26"/>
  <c r="S49" i="37"/>
  <c r="U59" i="37"/>
  <c r="Q7" i="26"/>
  <c r="H60" i="37"/>
  <c r="D10" i="26"/>
  <c r="H61" i="37"/>
  <c r="D2" i="26"/>
  <c r="F49" i="37"/>
  <c r="H59" i="37"/>
  <c r="D7" i="26"/>
  <c r="L60" i="37"/>
  <c r="H10" i="26"/>
  <c r="L61" i="37"/>
  <c r="H2" i="26"/>
  <c r="J49" i="37"/>
  <c r="L59" i="37"/>
  <c r="H7" i="26"/>
  <c r="AG60" i="37"/>
  <c r="AC10" i="26"/>
  <c r="AG61" i="37"/>
  <c r="AC2" i="26"/>
  <c r="AE49" i="37"/>
  <c r="AG59" i="37"/>
  <c r="AC7" i="26"/>
  <c r="T60" i="37"/>
  <c r="P10" i="26"/>
  <c r="T61" i="37"/>
  <c r="P2" i="26"/>
  <c r="R49" i="37"/>
  <c r="T59" i="37"/>
  <c r="P7" i="26"/>
  <c r="J61" i="37"/>
  <c r="F2" i="26"/>
  <c r="H49" i="37"/>
  <c r="J59" i="37"/>
  <c r="F7" i="26"/>
  <c r="J60" i="37"/>
  <c r="F10" i="26"/>
  <c r="G61" i="37"/>
  <c r="C2" i="26"/>
  <c r="E49" i="37"/>
  <c r="G59" i="37"/>
  <c r="C7" i="26"/>
  <c r="G60" i="37"/>
  <c r="C10" i="26"/>
  <c r="R61" i="37"/>
  <c r="N2" i="26"/>
  <c r="R60" i="37"/>
  <c r="N10" i="26"/>
  <c r="P49" i="37"/>
  <c r="R59" i="37"/>
  <c r="N7" i="26"/>
  <c r="V56" i="37"/>
  <c r="R10" i="12"/>
  <c r="V57" i="37"/>
  <c r="R2" i="12"/>
  <c r="W56" i="37"/>
  <c r="S10" i="12"/>
  <c r="W57" i="37"/>
  <c r="S2" i="12"/>
  <c r="F56" i="37"/>
  <c r="B10" i="12"/>
  <c r="F57" i="37"/>
  <c r="B2" i="12"/>
  <c r="O56" i="37"/>
  <c r="K10" i="12"/>
  <c r="O57" i="37"/>
  <c r="K2" i="12"/>
  <c r="E57" i="37"/>
  <c r="E56" i="37"/>
  <c r="S56" i="37"/>
  <c r="O10" i="12"/>
  <c r="S57" i="37"/>
  <c r="O2" i="12"/>
  <c r="AA56" i="37"/>
  <c r="W10" i="12"/>
  <c r="AA57" i="37"/>
  <c r="W2" i="12"/>
  <c r="Q57" i="37"/>
  <c r="M2" i="12"/>
  <c r="Q56" i="37"/>
  <c r="M10" i="12"/>
  <c r="O61" i="37"/>
  <c r="K2" i="26"/>
  <c r="M49" i="37"/>
  <c r="O59" i="37"/>
  <c r="K7" i="26"/>
  <c r="O60" i="37"/>
  <c r="K10" i="26"/>
  <c r="AF49" i="37"/>
  <c r="AH59" i="37"/>
  <c r="AD7" i="26"/>
  <c r="AH61" i="37"/>
  <c r="AD2" i="26"/>
  <c r="AH60" i="37"/>
  <c r="AD10" i="26"/>
  <c r="AI61" i="37"/>
  <c r="AE2" i="26"/>
  <c r="AG49" i="37"/>
  <c r="AI59" i="37"/>
  <c r="AE7" i="26"/>
  <c r="AI60" i="37"/>
  <c r="AE10" i="26"/>
  <c r="AA61" i="37"/>
  <c r="W2" i="26"/>
  <c r="Y49" i="37"/>
  <c r="AA59" i="37"/>
  <c r="W7" i="26"/>
  <c r="AA60" i="37"/>
  <c r="W10" i="26"/>
  <c r="Q60" i="37"/>
  <c r="M10" i="26"/>
  <c r="Q61" i="37"/>
  <c r="M2" i="26"/>
  <c r="O49" i="37"/>
  <c r="Q59" i="37"/>
  <c r="M7" i="26"/>
  <c r="AB60" i="37"/>
  <c r="X10" i="26"/>
  <c r="AB61" i="37"/>
  <c r="X2" i="26"/>
  <c r="Z49" i="37"/>
  <c r="AB59" i="37"/>
  <c r="X7" i="26"/>
  <c r="L49" i="37"/>
  <c r="N59" i="37"/>
  <c r="J7" i="26"/>
  <c r="N60" i="37"/>
  <c r="J10" i="26"/>
  <c r="N61" i="37"/>
  <c r="J2" i="26"/>
  <c r="AF60" i="37"/>
  <c r="AB10" i="26"/>
  <c r="AF61" i="37"/>
  <c r="AB2" i="26"/>
  <c r="AD49" i="37"/>
  <c r="AF59" i="37"/>
  <c r="AB7" i="26"/>
  <c r="G56" i="37"/>
  <c r="C10" i="12"/>
  <c r="G57" i="37"/>
  <c r="C2" i="12"/>
  <c r="AK47" i="37"/>
  <c r="AM55" i="37"/>
  <c r="AI7" i="12"/>
  <c r="AM56" i="37"/>
  <c r="AI10" i="12"/>
  <c r="AM57" i="37"/>
  <c r="AI2" i="12"/>
  <c r="M57" i="37"/>
  <c r="I2" i="12"/>
  <c r="M56" i="37"/>
  <c r="I10" i="12"/>
  <c r="I57" i="37"/>
  <c r="E2" i="12"/>
  <c r="I56" i="37"/>
  <c r="E10" i="12"/>
  <c r="AH56" i="37"/>
  <c r="AD10" i="12"/>
  <c r="AH57" i="37"/>
  <c r="AD2" i="12"/>
  <c r="J56" i="37"/>
  <c r="F10" i="12"/>
  <c r="J57" i="37"/>
  <c r="F2" i="12"/>
  <c r="Y57" i="37"/>
  <c r="U2" i="12"/>
  <c r="Y56" i="37"/>
  <c r="U10" i="12"/>
  <c r="K56" i="37"/>
  <c r="G10" i="12"/>
  <c r="K57" i="37"/>
  <c r="G2" i="12"/>
  <c r="AD56" i="37"/>
  <c r="Z10" i="12"/>
  <c r="AD57" i="37"/>
  <c r="Z2" i="12"/>
  <c r="AB49" i="37"/>
  <c r="AD59" i="37"/>
  <c r="Z7" i="26"/>
  <c r="AD60" i="37"/>
  <c r="Z10" i="26"/>
  <c r="AD61" i="37"/>
  <c r="Z2" i="26"/>
  <c r="E60" i="37"/>
  <c r="E61" i="37"/>
  <c r="C49" i="37"/>
  <c r="E59" i="37"/>
  <c r="AL60" i="37"/>
  <c r="AH10" i="26"/>
  <c r="AJ49" i="37"/>
  <c r="AL59" i="37"/>
  <c r="AH7" i="26"/>
  <c r="AL61" i="37"/>
  <c r="AH2" i="26"/>
  <c r="K61" i="37"/>
  <c r="G2" i="26"/>
  <c r="I49" i="37"/>
  <c r="K59" i="37"/>
  <c r="G7" i="26"/>
  <c r="K60" i="37"/>
  <c r="G10" i="26"/>
  <c r="X49" i="37"/>
  <c r="Z59" i="37"/>
  <c r="V7" i="26"/>
  <c r="Z61" i="37"/>
  <c r="V2" i="26"/>
  <c r="Z60" i="37"/>
  <c r="V10" i="26"/>
  <c r="S61" i="37"/>
  <c r="O2" i="26"/>
  <c r="Q49" i="37"/>
  <c r="S59" i="37"/>
  <c r="O7" i="26"/>
  <c r="S60" i="37"/>
  <c r="O10" i="26"/>
  <c r="AM61" i="37"/>
  <c r="AI2" i="26"/>
  <c r="AM60" i="37"/>
  <c r="AI10" i="26"/>
  <c r="AK49" i="37"/>
  <c r="AM59" i="37"/>
  <c r="AI7" i="26"/>
  <c r="AC60" i="37"/>
  <c r="Y10" i="26"/>
  <c r="AC61" i="37"/>
  <c r="Y2" i="26"/>
  <c r="AA49" i="37"/>
  <c r="AC59" i="37"/>
  <c r="Y7" i="26"/>
  <c r="P60" i="37"/>
  <c r="L10" i="26"/>
  <c r="P61" i="37"/>
  <c r="L2" i="26"/>
  <c r="N49" i="37"/>
  <c r="P59" i="37"/>
  <c r="L7" i="26"/>
  <c r="R56" i="37"/>
  <c r="N10" i="12"/>
  <c r="R57" i="37"/>
  <c r="N2" i="12"/>
  <c r="AC57" i="37"/>
  <c r="Y2" i="12"/>
  <c r="AC56" i="37"/>
  <c r="Y10" i="12"/>
  <c r="AI56" i="37"/>
  <c r="AE10" i="12"/>
  <c r="AI57" i="37"/>
  <c r="AE2" i="12"/>
  <c r="AB57" i="37"/>
  <c r="X2" i="12"/>
  <c r="AB56" i="37"/>
  <c r="X10" i="12"/>
  <c r="AI47" i="37"/>
  <c r="AK55" i="37"/>
  <c r="AG7" i="12"/>
  <c r="AK57" i="37"/>
  <c r="AG2" i="12"/>
  <c r="AK56" i="37"/>
  <c r="AG10" i="12"/>
  <c r="X56" i="37"/>
  <c r="T10" i="12"/>
  <c r="X57" i="37"/>
  <c r="T2" i="12"/>
  <c r="N56" i="37"/>
  <c r="J10" i="12"/>
  <c r="N57" i="37"/>
  <c r="J2" i="12"/>
  <c r="Z56" i="37"/>
  <c r="V10" i="12"/>
  <c r="Z57" i="37"/>
  <c r="V2" i="12"/>
  <c r="AJ57" i="37"/>
  <c r="AF2" i="12"/>
  <c r="AJ56" i="37"/>
  <c r="AF10" i="12"/>
</calcChain>
</file>

<file path=xl/sharedStrings.xml><?xml version="1.0" encoding="utf-8"?>
<sst xmlns="http://schemas.openxmlformats.org/spreadsheetml/2006/main" count="3136" uniqueCount="378">
  <si>
    <t>BCEU BAU Components Energy Use</t>
  </si>
  <si>
    <t>Sources:</t>
  </si>
  <si>
    <t>http://www.cstep.in/uploads/default/files/publications/stuff/CSTEP_Low_Carbon_Strategies_for_Inclusive_Growth_Report_2011.pdf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</si>
  <si>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</si>
  <si>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</si>
  <si>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</si>
  <si>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</si>
  <si>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</si>
  <si>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</si>
  <si>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</si>
  <si>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</si>
  <si>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</si>
  <si>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</si>
  <si>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</si>
  <si>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</si>
  <si>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</si>
  <si>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</si>
  <si>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</si>
  <si>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</si>
  <si>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</si>
  <si>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</si>
  <si>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</si>
  <si>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</si>
  <si>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</si>
  <si>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</si>
  <si>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</si>
  <si>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</si>
  <si>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</si>
  <si>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</si>
  <si>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</si>
  <si>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Electricity Use Breakdown by Component, Residential and Commercial Buildings</t>
  </si>
  <si>
    <t>Pages 87-88, Figures 3.15 and 3.16</t>
  </si>
  <si>
    <t>Air Conditioning</t>
  </si>
  <si>
    <t>Fans</t>
  </si>
  <si>
    <t>Evaporative Coolers</t>
  </si>
  <si>
    <t>Refrigeration</t>
  </si>
  <si>
    <t>Lighting</t>
  </si>
  <si>
    <t>TV</t>
  </si>
  <si>
    <t>Other</t>
  </si>
  <si>
    <t>Residential Buildings Electricity Use</t>
  </si>
  <si>
    <t>Commercial Buildings Electricity Use</t>
  </si>
  <si>
    <t>Heating, Ventilation, and Air Conditioning</t>
  </si>
  <si>
    <t>Internal Loads</t>
  </si>
  <si>
    <t>We assume "internal loads" are things plugged into outlets,</t>
  </si>
  <si>
    <t>such as computers, TVs, refrigerators, etc.</t>
  </si>
  <si>
    <t>Low Carbon Strategies for Inclusive Growth: An Interim Report</t>
  </si>
  <si>
    <t>Government of India Planning Commission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</si>
  <si>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</si>
  <si>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</si>
  <si>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</si>
  <si>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</si>
  <si>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</si>
  <si>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</si>
  <si>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</si>
  <si>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</si>
  <si>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</si>
  <si>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</si>
  <si>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</si>
  <si>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</si>
  <si>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EPS Model Category</t>
  </si>
  <si>
    <t>cooling and ventilation</t>
  </si>
  <si>
    <t>appliances</t>
  </si>
  <si>
    <t>lighting</t>
  </si>
  <si>
    <t>other</t>
  </si>
  <si>
    <t>Share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</si>
  <si>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</si>
  <si>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</si>
  <si>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</si>
  <si>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</si>
  <si>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</si>
  <si>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urban</t>
  </si>
  <si>
    <t>rural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</si>
  <si>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</si>
  <si>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</si>
  <si>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</si>
  <si>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</si>
  <si>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</si>
  <si>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</si>
  <si>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</si>
  <si>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</si>
  <si>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</si>
  <si>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</si>
  <si>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</si>
  <si>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</si>
  <si>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</si>
  <si>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</si>
  <si>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</si>
  <si>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</si>
  <si>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</si>
  <si>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</si>
  <si>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</si>
  <si>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</si>
  <si>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</si>
  <si>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</si>
  <si>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</si>
  <si>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</si>
  <si>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</si>
  <si>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</si>
  <si>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Currently, we scale all fuel use in future years based on the number of buildings</t>
  </si>
  <si>
    <t>(or in the case of commercial buildings, commercial floorspace) of that type.</t>
  </si>
  <si>
    <t>but it does not account for changing fuel choices within the same area</t>
  </si>
  <si>
    <t>(for example, rural households transitioning from biomass to LPG or electricity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</si>
  <si>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</si>
  <si>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</si>
  <si>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</si>
  <si>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</si>
  <si>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</si>
  <si>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</si>
  <si>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</si>
  <si>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</si>
  <si>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</si>
  <si>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This accounts for population growth and population shifting from rural to urban areas,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</si>
  <si>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</si>
  <si>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</si>
  <si>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</si>
  <si>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</si>
  <si>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</si>
  <si>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</si>
  <si>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</si>
  <si>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</si>
  <si>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</si>
  <si>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</si>
  <si>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</si>
  <si>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</si>
  <si>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</si>
  <si>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</si>
  <si>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</si>
  <si>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</si>
  <si>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</si>
  <si>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</si>
  <si>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</si>
  <si>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</si>
  <si>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</si>
  <si>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</si>
  <si>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</si>
  <si>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</si>
  <si>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</si>
  <si>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</si>
  <si>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</si>
  <si>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</si>
  <si>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</si>
  <si>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</si>
  <si>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</si>
  <si>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</si>
  <si>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</si>
  <si>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</si>
  <si>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</si>
  <si>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</si>
  <si>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</si>
  <si>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</si>
  <si>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</si>
  <si>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</si>
  <si>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</si>
  <si>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</si>
  <si>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</si>
  <si>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</si>
  <si>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</si>
  <si>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</si>
  <si>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</si>
  <si>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</si>
  <si>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</si>
  <si>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</si>
  <si>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</si>
  <si>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</si>
  <si>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</si>
  <si>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</si>
  <si>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</si>
  <si>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</si>
  <si>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</si>
  <si>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</si>
  <si>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</si>
  <si>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</si>
  <si>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</si>
  <si>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</si>
  <si>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</si>
  <si>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</si>
  <si>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</si>
  <si>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</si>
  <si>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</si>
  <si>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</si>
  <si>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</si>
  <si>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</si>
  <si>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</si>
  <si>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</si>
  <si>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</si>
  <si>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</si>
  <si>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</si>
  <si>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</si>
  <si>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</si>
  <si>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</si>
  <si>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</si>
  <si>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</si>
  <si>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</si>
  <si>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</si>
  <si>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</si>
  <si>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</si>
  <si>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</si>
  <si>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</si>
  <si>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</si>
  <si>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</si>
  <si>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</si>
  <si>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</si>
  <si>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</si>
  <si>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</si>
  <si>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</si>
  <si>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</si>
  <si>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</si>
  <si>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</si>
  <si>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</si>
  <si>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</si>
  <si>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</si>
  <si>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</si>
  <si>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</si>
  <si>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</si>
  <si>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</si>
  <si>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</si>
  <si>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</si>
  <si>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</si>
  <si>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</si>
  <si>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</si>
  <si>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</si>
  <si>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</si>
  <si>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</si>
  <si>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</si>
  <si>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</si>
  <si>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</si>
  <si>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</si>
  <si>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</si>
  <si>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</si>
  <si>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</si>
  <si>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</si>
  <si>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</si>
  <si>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</si>
  <si>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</si>
  <si>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</si>
  <si>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</si>
  <si>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</si>
  <si>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</si>
  <si>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</si>
  <si>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</si>
  <si>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</si>
  <si>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</si>
  <si>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</si>
  <si>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</si>
  <si>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</si>
  <si>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</si>
  <si>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</si>
  <si>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</si>
  <si>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</si>
  <si>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</si>
  <si>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</si>
  <si>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</si>
  <si>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</si>
  <si>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Urban/Rural Housing Allocation</t>
  </si>
  <si>
    <t>Heating</t>
  </si>
  <si>
    <t>Cooking</t>
  </si>
  <si>
    <t>Total Biomass Consumption (PJ)</t>
  </si>
  <si>
    <t xml:space="preserve">   Heating</t>
  </si>
  <si>
    <t xml:space="preserve">   Cooking</t>
  </si>
  <si>
    <t>Residential</t>
  </si>
  <si>
    <t>Commercial Heating</t>
  </si>
  <si>
    <t>Urban Residential Heating</t>
  </si>
  <si>
    <t>Urban Residential Cooking</t>
  </si>
  <si>
    <t>Rural Residential Heating</t>
  </si>
  <si>
    <t>Rural Residential Cooking</t>
  </si>
  <si>
    <t>Allocated Biomass Consumption (BTU)</t>
  </si>
  <si>
    <t>BTU per PJ</t>
  </si>
  <si>
    <t>Trajectory 1</t>
  </si>
  <si>
    <t>Type</t>
  </si>
  <si>
    <t>Units</t>
  </si>
  <si>
    <t>%</t>
  </si>
  <si>
    <t>PNG</t>
  </si>
  <si>
    <t>Biomass</t>
  </si>
  <si>
    <t>Coal</t>
  </si>
  <si>
    <t>Kerosene</t>
  </si>
  <si>
    <t>Adjusted Biomass Consumption (BTU)</t>
  </si>
  <si>
    <t>Fuel</t>
  </si>
  <si>
    <t>Building Type</t>
  </si>
  <si>
    <t>Component Type</t>
  </si>
  <si>
    <t>Urban Residential</t>
  </si>
  <si>
    <t>Natural Gas</t>
  </si>
  <si>
    <t>Rural Residential</t>
  </si>
  <si>
    <t>Total Biomass Consumption and Additional Reallocated Biomass Consumption (BTU)</t>
  </si>
  <si>
    <t>IIASA</t>
  </si>
  <si>
    <t>GAINS Model: South Asia</t>
  </si>
  <si>
    <t>http://gains.iiasa.ac.at/models/index.html</t>
  </si>
  <si>
    <t>Activity Data</t>
  </si>
  <si>
    <t>District heat is not used in the buildings sector in India.</t>
  </si>
  <si>
    <t xml:space="preserve">the IESS 2047 Scenarios (assuming trajectory 1). We add the reallocated fuel for cooking and heating back </t>
  </si>
  <si>
    <t>into the relevant building, fuel and compnent types.</t>
  </si>
  <si>
    <t xml:space="preserve">We use data from IIASA GAINS on biomass and coal used in buildings for cooking and heating. We also account for </t>
  </si>
  <si>
    <t>Biomass and Coal Use</t>
  </si>
  <si>
    <t>the planned transition away from biofuels over time, taking assumptions about fuel type distribution from</t>
  </si>
  <si>
    <t>as a cooking fuel, even as their area remains rural in character). However,</t>
  </si>
  <si>
    <t>as mentioned above, we do account for this trend in biomass consumption.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</si>
  <si>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</si>
  <si>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</si>
  <si>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</si>
  <si>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</si>
  <si>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</si>
  <si>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</si>
  <si>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</si>
  <si>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</si>
  <si>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</si>
  <si>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</si>
  <si>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</si>
  <si>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</si>
  <si>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</si>
  <si>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</si>
  <si>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</si>
  <si>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</si>
  <si>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</si>
  <si>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</si>
  <si>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</si>
  <si>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</si>
  <si>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</si>
  <si>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</si>
  <si>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</si>
  <si>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</si>
  <si>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</si>
  <si>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</si>
  <si>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</si>
  <si>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</si>
  <si>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</si>
  <si>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</si>
  <si>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</si>
  <si>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</si>
  <si>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</si>
  <si>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</si>
  <si>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</si>
  <si>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</si>
  <si>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</si>
  <si>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</si>
  <si>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</si>
  <si>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</si>
  <si>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</si>
  <si>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</si>
  <si>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</si>
  <si>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</si>
  <si>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</si>
  <si>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</si>
  <si>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</si>
  <si>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Nearly 7% of diesel consumption in India is estimated to be for back-up generator sets, as per an IFC study. 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</si>
  <si>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</si>
  <si>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</si>
  <si>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</si>
  <si>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</si>
  <si>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We account for that in commercial buildings ('other') as DG sets are commonly used with commercial activities.</t>
  </si>
  <si>
    <t>LPG and Kerosene Use in Buildings</t>
  </si>
  <si>
    <t>Pages 86-87, Tables V.4, V.6</t>
  </si>
  <si>
    <t>Residential Households India</t>
  </si>
  <si>
    <t>Commercial buildings India</t>
  </si>
  <si>
    <t>LBNL Data</t>
  </si>
  <si>
    <t>Energy Use Growth Rates</t>
  </si>
  <si>
    <t>Lawrence Berkeley National Laboratory</t>
  </si>
  <si>
    <t>Modeling India's energy future using a bottom-up approach, Applied Energy, Volume 238</t>
  </si>
  <si>
    <t>https://www.sciencedirect.com/science/article/pii/S0306261919300674</t>
  </si>
  <si>
    <t>Tables 14 and 16</t>
  </si>
  <si>
    <t>Energy Demand Final Units</t>
  </si>
  <si>
    <t>Scenario: Reference, Region: India, All Fuels</t>
  </si>
  <si>
    <t>Branch: Demand\Residential Households India</t>
  </si>
  <si>
    <t>Units: Petajoules</t>
  </si>
  <si>
    <t>Branches</t>
  </si>
  <si>
    <t>AC</t>
  </si>
  <si>
    <t>Refrigerators</t>
  </si>
  <si>
    <t>Water Heaters</t>
  </si>
  <si>
    <t>Light Bulbs</t>
  </si>
  <si>
    <t>Wood</t>
  </si>
  <si>
    <t>Scenario: Reference, All Regions, All Fuels</t>
  </si>
  <si>
    <t>Branch: Demand\Commercial buildings India</t>
  </si>
  <si>
    <t>Units: Million Gigajoules</t>
  </si>
  <si>
    <t>Hotels</t>
  </si>
  <si>
    <t>Educational Institutions</t>
  </si>
  <si>
    <t>Hospitals</t>
  </si>
  <si>
    <t>Retail</t>
  </si>
  <si>
    <t>Offices</t>
  </si>
  <si>
    <t>Religious Places</t>
  </si>
  <si>
    <t>PJ to BTU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</si>
</sst>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-* #,##0.00_-;\-* #,##0.00_-;_-* &quot;-&quot;??_-;_-@_-"/>
    <numFmt numFmtId="166" formatCode="0.000"/>
    <numFmt numFmtId="167" formatCode="0.0"/>
    <numFmt numFmtId="168" formatCode="0.0_ ;\-0.0\ "/>
    <numFmt numFmtId="169" formatCode="0.000E+00"/>
    <numFmt numFmtId="170" formatCode="_ * #,##0.00_ ;_ * \-#,##0.00_ ;_ * &quot;-&quot;??_ ;_ @_ "/>
    <numFmt numFmtId="171" formatCode="#,##0.0"/>
    <numFmt numFmtId="172" formatCode="0_ ;\-0\ "/>
    <numFmt numFmtId="173" formatCode="0.00_ ;\-0.00\ 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8" fontId="10" fillId="4" borderId="0" applyBorder="0" applyProtection="0">
      <alignment horizontal="left"/>
    </xf>
    <xf numFmtId="167" fontId="11" fillId="4" borderId="0">
      <alignment horizontal="left"/>
    </xf>
    <xf numFmtId="1" fontId="11" fillId="4" borderId="11">
      <alignment horizontal="left"/>
    </xf>
    <xf numFmtId="167" fontId="11" fillId="4" borderId="10">
      <alignment horizontal="left"/>
    </xf>
    <xf numFmtId="170" fontId="9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22" fillId="0" borderId="0"/>
    <xf numFmtId="0" fontId="22" fillId="0" borderId="0"/>
    <xf numFmtId="171" fontId="23" fillId="0" borderId="23">
      <alignment horizontal="right" vertical="center"/>
    </xf>
    <xf numFmtId="164" fontId="9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6" fontId="0" fillId="0" borderId="0" xfId="0" applyNumberForma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7" fontId="0" fillId="0" borderId="0" xfId="0" applyNumberFormat="1" applyFont="1"/>
    <xf numFmtId="2" fontId="0" fillId="0" borderId="0" xfId="0" applyNumberFormat="1" applyFont="1"/>
    <xf numFmtId="10" fontId="0" fillId="0" borderId="0" xfId="0" applyNumberFormat="1"/>
    <xf numFmtId="169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1" fillId="6" borderId="0" xfId="0" applyFont="1" applyFill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2" fontId="20" fillId="0" borderId="16" xfId="25" applyNumberFormat="1" applyFont="1" applyBorder="1" applyAlignment="1">
      <alignment horizontal="center"/>
    </xf>
    <xf numFmtId="173" fontId="20" fillId="6" borderId="16" xfId="25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6"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" xfId="25" builtinId="3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306261919300674" TargetMode="External"/><Relationship Id="rId2" Type="http://schemas.openxmlformats.org/officeDocument/2006/relationships/hyperlink" Target="http://bookstore.teri.res.in/books/9788179935835" TargetMode="External"/><Relationship Id="rId1" Type="http://schemas.openxmlformats.org/officeDocument/2006/relationships/hyperlink" Target="http://www.cstep.in/uploads/default/files/publications/stuff/CSTEP_Low_Carbon_Strategies_for_Inclusive_Growth_Report_2011.pdf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B9" sqref="B9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353</v>
      </c>
    </row>
    <row r="4" spans="1:2" x14ac:dyDescent="0.45">
      <c r="A4" s="1"/>
      <c r="B4" t="s">
        <v>354</v>
      </c>
    </row>
    <row r="5" spans="1:2" x14ac:dyDescent="0.45">
      <c r="A5" s="1"/>
      <c r="B5" s="3">
        <v>2019</v>
      </c>
    </row>
    <row r="6" spans="1:2" x14ac:dyDescent="0.45">
      <c r="A6" s="1"/>
      <c r="B6" t="s">
        <v>355</v>
      </c>
    </row>
    <row r="7" spans="1:2" x14ac:dyDescent="0.45">
      <c r="A7" s="1"/>
      <c r="B7" s="4" t="s">
        <v>356</v>
      </c>
    </row>
    <row r="8" spans="1:2" x14ac:dyDescent="0.45">
      <c r="A8" s="1"/>
      <c r="B8" t="s">
        <v>357</v>
      </c>
    </row>
    <row r="9" spans="1:2" x14ac:dyDescent="0.45">
      <c r="A9" s="1"/>
    </row>
    <row r="10" spans="1:2" x14ac:dyDescent="0.45">
      <c r="A10" s="1"/>
      <c r="B10" s="2" t="s">
        <v>48</v>
      </c>
    </row>
    <row r="11" spans="1:2" x14ac:dyDescent="0.45">
      <c r="A11" s="1"/>
      <c r="B11" t="s">
        <v>49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303</v>
      </c>
    </row>
    <row r="14" spans="1:2" x14ac:dyDescent="0.45">
      <c r="A14" s="1"/>
      <c r="B14" s="4" t="s">
        <v>304</v>
      </c>
    </row>
    <row r="15" spans="1:2" x14ac:dyDescent="0.45">
      <c r="A15" s="1"/>
      <c r="B15" t="s">
        <v>102</v>
      </c>
    </row>
    <row r="16" spans="1:2" x14ac:dyDescent="0.45">
      <c r="A16" s="1"/>
    </row>
    <row r="17" spans="1:4" x14ac:dyDescent="0.45">
      <c r="A17" s="1"/>
      <c r="B17" s="7" t="s">
        <v>30</v>
      </c>
    </row>
    <row r="18" spans="1:4" x14ac:dyDescent="0.45">
      <c r="A18" s="1"/>
      <c r="B18" s="3" t="s">
        <v>46</v>
      </c>
    </row>
    <row r="19" spans="1:4" x14ac:dyDescent="0.45">
      <c r="A19" s="1"/>
      <c r="B19" s="3">
        <v>2011</v>
      </c>
    </row>
    <row r="20" spans="1:4" x14ac:dyDescent="0.45">
      <c r="A20" s="1"/>
      <c r="B20" s="3" t="s">
        <v>45</v>
      </c>
    </row>
    <row r="21" spans="1:4" x14ac:dyDescent="0.45">
      <c r="A21" s="1"/>
      <c r="B21" s="4" t="s">
        <v>2</v>
      </c>
    </row>
    <row r="22" spans="1:4" x14ac:dyDescent="0.45">
      <c r="A22" s="1"/>
      <c r="B22" s="3" t="s">
        <v>31</v>
      </c>
    </row>
    <row r="23" spans="1:4" x14ac:dyDescent="0.45">
      <c r="A23" s="1"/>
    </row>
    <row r="24" spans="1:4" x14ac:dyDescent="0.45">
      <c r="A24" s="1"/>
      <c r="B24" s="7" t="s">
        <v>348</v>
      </c>
      <c r="D24" s="68"/>
    </row>
    <row r="25" spans="1:4" x14ac:dyDescent="0.45">
      <c r="A25" s="1"/>
      <c r="B25" t="s">
        <v>58</v>
      </c>
    </row>
    <row r="26" spans="1:4" x14ac:dyDescent="0.45">
      <c r="A26" s="1"/>
      <c r="B26" s="3">
        <v>2018</v>
      </c>
      <c r="D26" s="3"/>
    </row>
    <row r="27" spans="1:4" x14ac:dyDescent="0.45">
      <c r="A27" s="1"/>
      <c r="B27" t="s">
        <v>316</v>
      </c>
      <c r="D27" s="64"/>
    </row>
    <row r="28" spans="1:4" x14ac:dyDescent="0.45">
      <c r="A28" s="1"/>
      <c r="B28" s="4" t="s">
        <v>317</v>
      </c>
      <c r="D28" s="4"/>
    </row>
    <row r="29" spans="1:4" x14ac:dyDescent="0.45">
      <c r="A29" s="1"/>
      <c r="B29" t="s">
        <v>349</v>
      </c>
    </row>
    <row r="30" spans="1:4" x14ac:dyDescent="0.45">
      <c r="A30" s="1"/>
    </row>
    <row r="31" spans="1:4" x14ac:dyDescent="0.45">
      <c r="A31" s="1"/>
      <c r="B31" s="2" t="s">
        <v>291</v>
      </c>
    </row>
    <row r="32" spans="1:4" x14ac:dyDescent="0.45">
      <c r="A32" s="1"/>
      <c r="B32" t="s">
        <v>283</v>
      </c>
    </row>
    <row r="33" spans="1:2" x14ac:dyDescent="0.45">
      <c r="A33" s="1"/>
      <c r="B33" s="3">
        <v>2018</v>
      </c>
    </row>
    <row r="34" spans="1:2" x14ac:dyDescent="0.45">
      <c r="A34" s="1"/>
      <c r="B34" t="s">
        <v>284</v>
      </c>
    </row>
    <row r="35" spans="1:2" x14ac:dyDescent="0.45">
      <c r="A35" s="1"/>
      <c r="B35" s="4" t="s">
        <v>285</v>
      </c>
    </row>
    <row r="36" spans="1:2" x14ac:dyDescent="0.45">
      <c r="A36" s="1"/>
      <c r="B36" t="s">
        <v>286</v>
      </c>
    </row>
    <row r="37" spans="1:2" x14ac:dyDescent="0.45">
      <c r="A37" s="1"/>
    </row>
    <row r="38" spans="1:2" x14ac:dyDescent="0.45">
      <c r="A38" s="1"/>
      <c r="B38" s="2" t="s">
        <v>93</v>
      </c>
    </row>
    <row r="39" spans="1:2" x14ac:dyDescent="0.45">
      <c r="B39" t="s">
        <v>94</v>
      </c>
    </row>
    <row r="40" spans="1:2" x14ac:dyDescent="0.45">
      <c r="B40" s="3">
        <v>2016</v>
      </c>
    </row>
    <row r="41" spans="1:2" x14ac:dyDescent="0.45">
      <c r="B41" t="s">
        <v>95</v>
      </c>
    </row>
    <row r="42" spans="1:2" x14ac:dyDescent="0.45">
      <c r="B42" s="4" t="s">
        <v>97</v>
      </c>
    </row>
    <row r="43" spans="1:2" x14ac:dyDescent="0.45">
      <c r="B43" t="s">
        <v>96</v>
      </c>
    </row>
    <row r="45" spans="1:2" x14ac:dyDescent="0.45">
      <c r="A45" s="1" t="s">
        <v>3</v>
      </c>
    </row>
    <row r="46" spans="1:2" x14ac:dyDescent="0.45">
      <c r="A46" s="1" t="s">
        <v>299</v>
      </c>
    </row>
    <row r="47" spans="1:2" x14ac:dyDescent="0.45">
      <c r="A47" s="5" t="s">
        <v>300</v>
      </c>
    </row>
    <row r="48" spans="1:2" x14ac:dyDescent="0.45">
      <c r="A48" s="5" t="s">
        <v>301</v>
      </c>
    </row>
    <row r="49" spans="1:1" x14ac:dyDescent="0.45">
      <c r="A49" s="5" t="s">
        <v>302</v>
      </c>
    </row>
    <row r="50" spans="1:1" x14ac:dyDescent="0.45">
      <c r="A50" s="5" t="s">
        <v>287</v>
      </c>
    </row>
    <row r="51" spans="1:1" x14ac:dyDescent="0.45">
      <c r="A51" s="5"/>
    </row>
    <row r="52" spans="1:1" x14ac:dyDescent="0.45">
      <c r="A52" s="5" t="s">
        <v>47</v>
      </c>
    </row>
    <row r="53" spans="1:1" x14ac:dyDescent="0.45">
      <c r="A53" s="5" t="s">
        <v>57</v>
      </c>
    </row>
    <row r="54" spans="1:1" x14ac:dyDescent="0.45">
      <c r="A54" s="5" t="s">
        <v>342</v>
      </c>
    </row>
    <row r="55" spans="1:1" x14ac:dyDescent="0.45">
      <c r="A55" s="5" t="s">
        <v>347</v>
      </c>
    </row>
    <row r="56" spans="1:1" x14ac:dyDescent="0.45">
      <c r="A56" s="5" t="s">
        <v>343</v>
      </c>
    </row>
    <row r="57" spans="1:1" x14ac:dyDescent="0.45">
      <c r="A57" s="5" t="s">
        <v>344</v>
      </c>
    </row>
    <row r="58" spans="1:1" x14ac:dyDescent="0.45">
      <c r="A58" s="5" t="s">
        <v>345</v>
      </c>
    </row>
    <row r="59" spans="1:1" x14ac:dyDescent="0.45">
      <c r="A59" s="5"/>
    </row>
    <row r="60" spans="1:1" x14ac:dyDescent="0.45">
      <c r="A60" s="5" t="s">
        <v>290</v>
      </c>
    </row>
    <row r="61" spans="1:1" x14ac:dyDescent="0.45">
      <c r="A61" s="5" t="s">
        <v>292</v>
      </c>
    </row>
    <row r="62" spans="1:1" x14ac:dyDescent="0.45">
      <c r="A62" s="5" t="s">
        <v>288</v>
      </c>
    </row>
    <row r="63" spans="1:1" x14ac:dyDescent="0.45">
      <c r="A63" s="5" t="s">
        <v>289</v>
      </c>
    </row>
    <row r="65" spans="1:1" x14ac:dyDescent="0.45">
      <c r="A65" s="5" t="s">
        <v>98</v>
      </c>
    </row>
    <row r="66" spans="1:1" x14ac:dyDescent="0.45">
      <c r="A66" s="5" t="s">
        <v>99</v>
      </c>
    </row>
    <row r="67" spans="1:1" x14ac:dyDescent="0.45">
      <c r="A67" s="5" t="s">
        <v>111</v>
      </c>
    </row>
    <row r="68" spans="1:1" x14ac:dyDescent="0.45">
      <c r="A68" s="5" t="s">
        <v>100</v>
      </c>
    </row>
    <row r="69" spans="1:1" x14ac:dyDescent="0.45">
      <c r="A69" s="5" t="s">
        <v>101</v>
      </c>
    </row>
    <row r="70" spans="1:1" x14ac:dyDescent="0.45">
      <c r="A70" s="5" t="s">
        <v>293</v>
      </c>
    </row>
    <row r="71" spans="1:1" x14ac:dyDescent="0.45">
      <c r="A71" s="5" t="s">
        <v>294</v>
      </c>
    </row>
    <row r="72" spans="1:1" x14ac:dyDescent="0.45">
      <c r="A72" s="1"/>
    </row>
  </sheetData>
  <hyperlinks>
    <hyperlink ref="B21" r:id="rId1"/>
    <hyperlink ref="B42" r:id="rId2"/>
    <hyperlink ref="B7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workbookViewId="0">
      <selection activeCell="B34" sqref="B34"/>
    </sheetView>
  </sheetViews>
  <sheetFormatPr defaultColWidth="9.1328125" defaultRowHeight="14.25" x14ac:dyDescent="0.45"/>
  <cols>
    <col min="1" max="1" width="15.3984375" style="5" customWidth="1"/>
    <col min="2" max="2" width="12.3984375" style="5" customWidth="1"/>
    <col min="3" max="6" width="9.265625" style="5" bestFit="1" customWidth="1"/>
    <col min="7" max="7" width="11.59765625" style="5" bestFit="1" customWidth="1"/>
    <col min="8" max="14" width="11" style="5" bestFit="1" customWidth="1"/>
    <col min="15" max="40" width="9.265625" style="5" bestFit="1" customWidth="1"/>
    <col min="41" max="16384" width="9.1328125" style="5"/>
  </cols>
  <sheetData>
    <row r="1" spans="1:40" x14ac:dyDescent="0.45">
      <c r="A1" s="13" t="s">
        <v>50</v>
      </c>
      <c r="B1" s="14"/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</row>
    <row r="2" spans="1:40" x14ac:dyDescent="0.45">
      <c r="A2" s="13"/>
      <c r="B2" s="14"/>
      <c r="C2" s="14"/>
      <c r="D2" s="15"/>
      <c r="E2" s="14"/>
      <c r="F2" s="14"/>
      <c r="G2" s="14"/>
      <c r="H2" s="14"/>
      <c r="I2" s="14"/>
      <c r="J2" s="14"/>
      <c r="K2" s="14"/>
      <c r="L2" s="14"/>
      <c r="M2" s="9" t="s">
        <v>51</v>
      </c>
    </row>
    <row r="3" spans="1:40" x14ac:dyDescent="0.45">
      <c r="A3" s="16"/>
      <c r="B3" s="16" t="s">
        <v>52</v>
      </c>
      <c r="C3" s="16" t="s">
        <v>53</v>
      </c>
      <c r="D3" s="17">
        <v>2007</v>
      </c>
      <c r="E3" s="18">
        <v>2012</v>
      </c>
      <c r="F3" s="18">
        <v>2017</v>
      </c>
      <c r="G3" s="18">
        <v>2022</v>
      </c>
      <c r="H3" s="18">
        <v>2027</v>
      </c>
      <c r="I3" s="18">
        <v>2032</v>
      </c>
      <c r="J3" s="18">
        <v>2037</v>
      </c>
      <c r="K3" s="18">
        <v>2042</v>
      </c>
      <c r="L3" s="18">
        <v>2047</v>
      </c>
      <c r="M3" s="19">
        <v>2052</v>
      </c>
    </row>
    <row r="4" spans="1:40" x14ac:dyDescent="0.45">
      <c r="A4" s="20"/>
      <c r="B4" s="21" t="s">
        <v>22</v>
      </c>
      <c r="C4" s="20"/>
      <c r="D4" s="22"/>
      <c r="E4" s="23">
        <v>74.294156627517296</v>
      </c>
      <c r="F4" s="23">
        <v>89.814366073056092</v>
      </c>
      <c r="G4" s="23">
        <v>108.38208214753193</v>
      </c>
      <c r="H4" s="23">
        <v>127.71048206314187</v>
      </c>
      <c r="I4" s="23">
        <v>150.47635895767291</v>
      </c>
      <c r="J4" s="23">
        <v>173.71910873028148</v>
      </c>
      <c r="K4" s="23">
        <v>200.7989098147649</v>
      </c>
      <c r="L4" s="23">
        <v>228.11762992670504</v>
      </c>
      <c r="M4" s="23"/>
    </row>
    <row r="5" spans="1:40" x14ac:dyDescent="0.45">
      <c r="A5" s="24"/>
      <c r="B5" s="25" t="s">
        <v>21</v>
      </c>
      <c r="C5" s="26"/>
      <c r="D5" s="27"/>
      <c r="E5" s="28">
        <v>173.35303213087374</v>
      </c>
      <c r="F5" s="28">
        <v>182.35037960287141</v>
      </c>
      <c r="G5" s="28">
        <v>192.6792571511678</v>
      </c>
      <c r="H5" s="28">
        <v>199.7522924577346</v>
      </c>
      <c r="I5" s="28">
        <v>207.80068617964349</v>
      </c>
      <c r="J5" s="28">
        <v>212.32335511478828</v>
      </c>
      <c r="K5" s="28">
        <v>217.53215229932849</v>
      </c>
      <c r="L5" s="28">
        <v>219.17184051781467</v>
      </c>
      <c r="M5" s="28"/>
    </row>
    <row r="8" spans="1:40" x14ac:dyDescent="0.45">
      <c r="A8" s="1" t="s">
        <v>54</v>
      </c>
    </row>
    <row r="9" spans="1:40" x14ac:dyDescent="0.45">
      <c r="B9" s="5">
        <v>2012</v>
      </c>
      <c r="C9" s="5">
        <v>2013</v>
      </c>
      <c r="D9" s="5">
        <v>2014</v>
      </c>
      <c r="E9" s="5">
        <v>2015</v>
      </c>
      <c r="F9" s="5">
        <v>2016</v>
      </c>
      <c r="G9" s="5">
        <v>2017</v>
      </c>
      <c r="H9" s="5">
        <v>2018</v>
      </c>
      <c r="I9" s="5">
        <v>2019</v>
      </c>
      <c r="J9" s="5">
        <v>2020</v>
      </c>
      <c r="K9" s="5">
        <v>2021</v>
      </c>
      <c r="L9" s="5">
        <v>2022</v>
      </c>
      <c r="M9" s="5">
        <v>2023</v>
      </c>
      <c r="N9" s="5">
        <v>2024</v>
      </c>
      <c r="O9" s="5">
        <v>2025</v>
      </c>
      <c r="P9" s="5">
        <v>2026</v>
      </c>
      <c r="Q9" s="5">
        <v>2027</v>
      </c>
      <c r="R9" s="5">
        <v>2028</v>
      </c>
      <c r="S9" s="5">
        <v>2029</v>
      </c>
      <c r="T9" s="5">
        <v>2030</v>
      </c>
      <c r="U9" s="5">
        <v>2031</v>
      </c>
      <c r="V9" s="5">
        <v>2032</v>
      </c>
      <c r="W9" s="5">
        <v>2033</v>
      </c>
      <c r="X9" s="5">
        <v>2034</v>
      </c>
      <c r="Y9" s="5">
        <v>2035</v>
      </c>
      <c r="Z9" s="5">
        <v>2036</v>
      </c>
      <c r="AA9" s="5">
        <v>2037</v>
      </c>
      <c r="AB9" s="5">
        <v>2038</v>
      </c>
      <c r="AC9" s="5">
        <v>2039</v>
      </c>
      <c r="AD9" s="5">
        <v>2040</v>
      </c>
      <c r="AE9" s="5">
        <v>2041</v>
      </c>
      <c r="AF9" s="5">
        <v>2042</v>
      </c>
      <c r="AG9" s="5">
        <v>2043</v>
      </c>
      <c r="AH9" s="5">
        <v>2044</v>
      </c>
      <c r="AI9" s="5">
        <v>2045</v>
      </c>
      <c r="AJ9" s="5">
        <v>2046</v>
      </c>
      <c r="AK9" s="5">
        <v>2047</v>
      </c>
      <c r="AL9" s="5">
        <v>2048</v>
      </c>
      <c r="AM9" s="5">
        <v>2049</v>
      </c>
      <c r="AN9" s="5">
        <v>2050</v>
      </c>
    </row>
    <row r="10" spans="1:40" x14ac:dyDescent="0.45">
      <c r="A10" s="5" t="s">
        <v>22</v>
      </c>
      <c r="B10" s="29">
        <f t="shared" ref="B10:E10" si="0">TREND($E4:$F4,$E$3:$F$3,B$9)</f>
        <v>74.294156627517623</v>
      </c>
      <c r="C10" s="29">
        <f t="shared" si="0"/>
        <v>77.398198516624689</v>
      </c>
      <c r="D10" s="29">
        <f t="shared" si="0"/>
        <v>80.502240405732664</v>
      </c>
      <c r="E10" s="29">
        <f t="shared" si="0"/>
        <v>83.606282294840639</v>
      </c>
      <c r="F10" s="29">
        <f>TREND($E4:$F4,$E$3:$F$3,F$9)</f>
        <v>86.710324183948615</v>
      </c>
      <c r="G10" s="29">
        <f>TREND($E4:$F4,$E$3:$F$3,G$9)</f>
        <v>89.81436607305568</v>
      </c>
      <c r="H10" s="29">
        <f t="shared" ref="H10:L10" si="1">TREND($F4:$G4,$F$3:$G$3,H$9)</f>
        <v>93.527909287950934</v>
      </c>
      <c r="I10" s="29">
        <f t="shared" si="1"/>
        <v>97.241452502846187</v>
      </c>
      <c r="J10" s="29">
        <f t="shared" si="1"/>
        <v>100.95499571774144</v>
      </c>
      <c r="K10" s="29">
        <f t="shared" si="1"/>
        <v>104.66853893263669</v>
      </c>
      <c r="L10" s="29">
        <f t="shared" si="1"/>
        <v>108.38208214753104</v>
      </c>
      <c r="M10" s="29">
        <f>TREND($G4:$H4,$G$3:$H$3,M$9)</f>
        <v>112.24776213065434</v>
      </c>
      <c r="N10" s="29">
        <f t="shared" ref="N10:Q10" si="2">TREND($G4:$H4,$G$3:$H$3,N$9)</f>
        <v>116.11344211377673</v>
      </c>
      <c r="O10" s="29">
        <f t="shared" si="2"/>
        <v>119.97912209689821</v>
      </c>
      <c r="P10" s="29">
        <f t="shared" si="2"/>
        <v>123.8448020800206</v>
      </c>
      <c r="Q10" s="29">
        <f t="shared" si="2"/>
        <v>127.71048206314208</v>
      </c>
      <c r="R10" s="29">
        <f>TREND($H4:$I4,$H$3:$I$3,R$9)</f>
        <v>132.2636574420485</v>
      </c>
      <c r="S10" s="29">
        <f t="shared" ref="S10:V10" si="3">TREND($H4:$I4,$H$3:$I$3,S$9)</f>
        <v>136.81683282095582</v>
      </c>
      <c r="T10" s="29">
        <f t="shared" si="3"/>
        <v>141.37000819986133</v>
      </c>
      <c r="U10" s="29">
        <f t="shared" si="3"/>
        <v>145.92318357876684</v>
      </c>
      <c r="V10" s="29">
        <f t="shared" si="3"/>
        <v>150.47635895767417</v>
      </c>
      <c r="W10" s="29">
        <f>TREND($I4:$J4,$I$3:$J$3,W$9)</f>
        <v>155.12490891219386</v>
      </c>
      <c r="X10" s="29">
        <f t="shared" ref="X10:AA10" si="4">TREND($I4:$J4,$I$3:$J$3,X$9)</f>
        <v>159.77345886671537</v>
      </c>
      <c r="Y10" s="29">
        <f t="shared" si="4"/>
        <v>164.42200882123871</v>
      </c>
      <c r="Z10" s="29">
        <f t="shared" si="4"/>
        <v>169.07055877576022</v>
      </c>
      <c r="AA10" s="29">
        <f t="shared" si="4"/>
        <v>173.71910873028173</v>
      </c>
      <c r="AB10" s="29">
        <f>TREND($J4:$K4,$J$3:$K$3,AB$9)</f>
        <v>179.1350689471783</v>
      </c>
      <c r="AC10" s="29">
        <f t="shared" ref="AC10:AF10" si="5">TREND($J4:$K4,$J$3:$K$3,AC$9)</f>
        <v>184.55102916407486</v>
      </c>
      <c r="AD10" s="29">
        <f t="shared" si="5"/>
        <v>189.96698938097143</v>
      </c>
      <c r="AE10" s="29">
        <f t="shared" si="5"/>
        <v>195.38294959786981</v>
      </c>
      <c r="AF10" s="29">
        <f t="shared" si="5"/>
        <v>200.79890981476638</v>
      </c>
      <c r="AG10" s="29">
        <f>TREND($K4:$L4,$K$3:$L$3,AG$9)</f>
        <v>206.26265383715327</v>
      </c>
      <c r="AH10" s="29">
        <f t="shared" ref="AH10:AN10" si="6">TREND($K4:$L4,$K$3:$L$3,AH$9)</f>
        <v>211.72639785954198</v>
      </c>
      <c r="AI10" s="29">
        <f t="shared" si="6"/>
        <v>217.19014188192887</v>
      </c>
      <c r="AJ10" s="29">
        <f t="shared" si="6"/>
        <v>222.65388590431758</v>
      </c>
      <c r="AK10" s="29">
        <f t="shared" si="6"/>
        <v>228.11762992670447</v>
      </c>
      <c r="AL10" s="29">
        <f t="shared" si="6"/>
        <v>233.58137394909318</v>
      </c>
      <c r="AM10" s="29">
        <f t="shared" si="6"/>
        <v>239.04511797148189</v>
      </c>
      <c r="AN10" s="29">
        <f t="shared" si="6"/>
        <v>244.50886199386878</v>
      </c>
    </row>
    <row r="11" spans="1:40" x14ac:dyDescent="0.45">
      <c r="A11" s="5" t="s">
        <v>21</v>
      </c>
      <c r="B11" s="29">
        <f t="shared" ref="B11:E11" si="7">TREND($E5:$F5,$E$3:$F$3,B$9)</f>
        <v>173.353032130874</v>
      </c>
      <c r="C11" s="29">
        <f t="shared" si="7"/>
        <v>175.15250162527354</v>
      </c>
      <c r="D11" s="29">
        <f t="shared" si="7"/>
        <v>176.95197111967309</v>
      </c>
      <c r="E11" s="29">
        <f t="shared" si="7"/>
        <v>178.75144061407264</v>
      </c>
      <c r="F11" s="29">
        <f>TREND($E5:$F5,$E$3:$F$3,F$9)</f>
        <v>180.55091010847218</v>
      </c>
      <c r="G11" s="29">
        <f>TREND($E5:$F5,$E$3:$F$3,G$9)</f>
        <v>182.35037960287173</v>
      </c>
      <c r="H11" s="29">
        <f t="shared" ref="H11:L11" si="8">TREND($F5:$G5,$F$3:$G$3,H$9)</f>
        <v>184.41615511253076</v>
      </c>
      <c r="I11" s="29">
        <f t="shared" si="8"/>
        <v>186.48193062218979</v>
      </c>
      <c r="J11" s="29">
        <f t="shared" si="8"/>
        <v>188.54770613184883</v>
      </c>
      <c r="K11" s="29">
        <f t="shared" si="8"/>
        <v>190.61348164150877</v>
      </c>
      <c r="L11" s="29">
        <f t="shared" si="8"/>
        <v>192.6792571511678</v>
      </c>
      <c r="M11" s="29">
        <f>TREND($G5:$H5,$G$3:$H$3,M$9)</f>
        <v>194.09386421248064</v>
      </c>
      <c r="N11" s="29">
        <f t="shared" ref="N11:Q11" si="9">TREND($G5:$H5,$G$3:$H$3,N$9)</f>
        <v>195.50847127379393</v>
      </c>
      <c r="O11" s="29">
        <f t="shared" si="9"/>
        <v>196.92307833510768</v>
      </c>
      <c r="P11" s="29">
        <f t="shared" si="9"/>
        <v>198.33768539642097</v>
      </c>
      <c r="Q11" s="29">
        <f t="shared" si="9"/>
        <v>199.75229245773426</v>
      </c>
      <c r="R11" s="29">
        <f>TREND($H5:$I5,$H$3:$I$3,R$9)</f>
        <v>201.36197120211682</v>
      </c>
      <c r="S11" s="29">
        <f t="shared" ref="S11:V11" si="10">TREND($H5:$I5,$H$3:$I$3,S$9)</f>
        <v>202.97164994649847</v>
      </c>
      <c r="T11" s="29">
        <f t="shared" si="10"/>
        <v>204.58132869088013</v>
      </c>
      <c r="U11" s="29">
        <f t="shared" si="10"/>
        <v>206.19100743526178</v>
      </c>
      <c r="V11" s="29">
        <f t="shared" si="10"/>
        <v>207.80068617964389</v>
      </c>
      <c r="W11" s="29">
        <f>TREND($I5:$J5,$I$3:$J$3,W$9)</f>
        <v>208.7052199666723</v>
      </c>
      <c r="X11" s="29">
        <f t="shared" ref="X11:AA11" si="11">TREND($I5:$J5,$I$3:$J$3,X$9)</f>
        <v>209.60975375370117</v>
      </c>
      <c r="Y11" s="29">
        <f t="shared" si="11"/>
        <v>210.51428754073027</v>
      </c>
      <c r="Z11" s="29">
        <f t="shared" si="11"/>
        <v>211.41882132775913</v>
      </c>
      <c r="AA11" s="29">
        <f t="shared" si="11"/>
        <v>212.32335511478823</v>
      </c>
      <c r="AB11" s="29">
        <f>TREND($J5:$K5,$J$3:$K$3,AB$9)</f>
        <v>213.36511455169648</v>
      </c>
      <c r="AC11" s="29">
        <f t="shared" ref="AC11:AF11" si="12">TREND($J5:$K5,$J$3:$K$3,AC$9)</f>
        <v>214.40687398860427</v>
      </c>
      <c r="AD11" s="29">
        <f t="shared" si="12"/>
        <v>215.44863342551253</v>
      </c>
      <c r="AE11" s="29">
        <f t="shared" si="12"/>
        <v>216.49039286242032</v>
      </c>
      <c r="AF11" s="29">
        <f t="shared" si="12"/>
        <v>217.53215229932857</v>
      </c>
      <c r="AG11" s="29">
        <f>TREND($K5:$L5,$K$3:$L$3,AG$9)</f>
        <v>217.86008994302574</v>
      </c>
      <c r="AH11" s="29">
        <f t="shared" ref="AH11:AN11" si="13">TREND($K5:$L5,$K$3:$L$3,AH$9)</f>
        <v>218.18802758672302</v>
      </c>
      <c r="AI11" s="29">
        <f t="shared" si="13"/>
        <v>218.51596523042019</v>
      </c>
      <c r="AJ11" s="29">
        <f t="shared" si="13"/>
        <v>218.84390287411748</v>
      </c>
      <c r="AK11" s="29">
        <f t="shared" si="13"/>
        <v>219.17184051781464</v>
      </c>
      <c r="AL11" s="29">
        <f t="shared" si="13"/>
        <v>219.49977816151193</v>
      </c>
      <c r="AM11" s="29">
        <f t="shared" si="13"/>
        <v>219.82771580520921</v>
      </c>
      <c r="AN11" s="29">
        <f t="shared" si="13"/>
        <v>220.15565344890638</v>
      </c>
    </row>
    <row r="13" spans="1:40" x14ac:dyDescent="0.45">
      <c r="A13" s="5" t="s">
        <v>55</v>
      </c>
      <c r="B13" s="30">
        <f t="shared" ref="B13:F13" si="14">B10/SUM(B10:B11)</f>
        <v>0.30000000000000054</v>
      </c>
      <c r="C13" s="30">
        <f t="shared" si="14"/>
        <v>0.30646598276361026</v>
      </c>
      <c r="D13" s="30">
        <f t="shared" si="14"/>
        <v>0.31268566137939696</v>
      </c>
      <c r="E13" s="30">
        <f t="shared" si="14"/>
        <v>0.31867284624919351</v>
      </c>
      <c r="F13" s="30">
        <f t="shared" si="14"/>
        <v>0.32444033424269647</v>
      </c>
      <c r="G13" s="30">
        <f>G10/SUM(G10:G11)</f>
        <v>0.32999999999999868</v>
      </c>
      <c r="H13" s="5">
        <f t="shared" ref="H13:AN13" si="15">H10/SUM(H10:H11)</f>
        <v>0.33649903439991879</v>
      </c>
      <c r="I13" s="5">
        <f t="shared" si="15"/>
        <v>0.34273330393777307</v>
      </c>
      <c r="J13" s="5">
        <f t="shared" si="15"/>
        <v>0.34871866505132693</v>
      </c>
      <c r="K13" s="5">
        <f t="shared" si="15"/>
        <v>0.35446973279686822</v>
      </c>
      <c r="L13" s="5">
        <f t="shared" si="15"/>
        <v>0.35999999999999821</v>
      </c>
      <c r="M13" s="5">
        <f t="shared" si="15"/>
        <v>0.36641367831913574</v>
      </c>
      <c r="N13" s="5">
        <f t="shared" si="15"/>
        <v>0.37261000310130316</v>
      </c>
      <c r="O13" s="5">
        <f t="shared" si="15"/>
        <v>0.37859983910916634</v>
      </c>
      <c r="P13" s="5">
        <f t="shared" si="15"/>
        <v>0.38439333884985388</v>
      </c>
      <c r="Q13" s="5">
        <f t="shared" si="15"/>
        <v>0.39000000000000096</v>
      </c>
      <c r="R13" s="5">
        <f t="shared" si="15"/>
        <v>0.39644333674112542</v>
      </c>
      <c r="S13" s="5">
        <f t="shared" si="15"/>
        <v>0.40265294369789173</v>
      </c>
      <c r="T13" s="5">
        <f t="shared" si="15"/>
        <v>0.40864131201351273</v>
      </c>
      <c r="U13" s="5">
        <f t="shared" si="15"/>
        <v>0.41442005832975104</v>
      </c>
      <c r="V13" s="5">
        <f t="shared" si="15"/>
        <v>0.42000000000000165</v>
      </c>
      <c r="W13" s="5">
        <f t="shared" si="15"/>
        <v>0.4263663083379256</v>
      </c>
      <c r="X13" s="5">
        <f t="shared" si="15"/>
        <v>0.43254120221998515</v>
      </c>
      <c r="Y13" s="5">
        <f t="shared" si="15"/>
        <v>0.4385331866149958</v>
      </c>
      <c r="Z13" s="5">
        <f t="shared" si="15"/>
        <v>0.44435026998588334</v>
      </c>
      <c r="AA13" s="5">
        <f t="shared" si="15"/>
        <v>0.45000000000000062</v>
      </c>
      <c r="AB13" s="5">
        <f t="shared" si="15"/>
        <v>0.45639486674964025</v>
      </c>
      <c r="AC13" s="5">
        <f t="shared" si="15"/>
        <v>0.46258271287697272</v>
      </c>
      <c r="AD13" s="5">
        <f t="shared" si="15"/>
        <v>0.46857343105311927</v>
      </c>
      <c r="AE13" s="5">
        <f t="shared" si="15"/>
        <v>0.47437629352452504</v>
      </c>
      <c r="AF13" s="5">
        <f t="shared" si="15"/>
        <v>0.48000000000000193</v>
      </c>
      <c r="AG13" s="5">
        <f t="shared" si="15"/>
        <v>0.4863277361613465</v>
      </c>
      <c r="AH13" s="5">
        <f t="shared" si="15"/>
        <v>0.49248498149314984</v>
      </c>
      <c r="AI13" s="5">
        <f t="shared" si="15"/>
        <v>0.49847853481182736</v>
      </c>
      <c r="AJ13" s="5">
        <f t="shared" si="15"/>
        <v>0.50431483817930534</v>
      </c>
      <c r="AK13" s="5">
        <f t="shared" si="15"/>
        <v>0.50999999999999934</v>
      </c>
      <c r="AL13" s="5">
        <f t="shared" si="15"/>
        <v>0.51553981634634816</v>
      </c>
      <c r="AM13" s="5">
        <f t="shared" si="15"/>
        <v>0.52093979066935214</v>
      </c>
      <c r="AN13" s="5">
        <f t="shared" si="15"/>
        <v>0.52620515203507245</v>
      </c>
    </row>
    <row r="14" spans="1:40" x14ac:dyDescent="0.45">
      <c r="A14" s="5" t="s">
        <v>56</v>
      </c>
      <c r="B14" s="30">
        <f t="shared" ref="B14:F14" si="16">B11/SUM(B10:B11)</f>
        <v>0.6999999999999994</v>
      </c>
      <c r="C14" s="30">
        <f t="shared" si="16"/>
        <v>0.69353401723638974</v>
      </c>
      <c r="D14" s="30">
        <f t="shared" si="16"/>
        <v>0.68731433862060298</v>
      </c>
      <c r="E14" s="30">
        <f t="shared" si="16"/>
        <v>0.68132715375080644</v>
      </c>
      <c r="F14" s="30">
        <f t="shared" si="16"/>
        <v>0.67555966575730353</v>
      </c>
      <c r="G14" s="30">
        <f>G11/SUM(G10:G11)</f>
        <v>0.67000000000000137</v>
      </c>
      <c r="H14" s="5">
        <f t="shared" ref="H14:AN14" si="17">H11/SUM(H10:H11)</f>
        <v>0.66350096560008121</v>
      </c>
      <c r="I14" s="5">
        <f t="shared" si="17"/>
        <v>0.65726669606222698</v>
      </c>
      <c r="J14" s="5">
        <f t="shared" si="17"/>
        <v>0.65128133494867302</v>
      </c>
      <c r="K14" s="5">
        <f t="shared" si="17"/>
        <v>0.64553026720313178</v>
      </c>
      <c r="L14" s="5">
        <f t="shared" si="17"/>
        <v>0.64000000000000179</v>
      </c>
      <c r="M14" s="5">
        <f t="shared" si="17"/>
        <v>0.63358632168086426</v>
      </c>
      <c r="N14" s="5">
        <f t="shared" si="17"/>
        <v>0.62738999689869679</v>
      </c>
      <c r="O14" s="5">
        <f t="shared" si="17"/>
        <v>0.62140016089083372</v>
      </c>
      <c r="P14" s="5">
        <f t="shared" si="17"/>
        <v>0.61560666115014617</v>
      </c>
      <c r="Q14" s="5">
        <f t="shared" si="17"/>
        <v>0.6099999999999991</v>
      </c>
      <c r="R14" s="5">
        <f t="shared" si="17"/>
        <v>0.60355666325887458</v>
      </c>
      <c r="S14" s="5">
        <f t="shared" si="17"/>
        <v>0.59734705630210827</v>
      </c>
      <c r="T14" s="5">
        <f t="shared" si="17"/>
        <v>0.59135868798648727</v>
      </c>
      <c r="U14" s="5">
        <f t="shared" si="17"/>
        <v>0.58557994167024896</v>
      </c>
      <c r="V14" s="5">
        <f t="shared" si="17"/>
        <v>0.57999999999999841</v>
      </c>
      <c r="W14" s="5">
        <f t="shared" si="17"/>
        <v>0.57363369166207445</v>
      </c>
      <c r="X14" s="5">
        <f t="shared" si="17"/>
        <v>0.56745879778001485</v>
      </c>
      <c r="Y14" s="5">
        <f t="shared" si="17"/>
        <v>0.56146681338500426</v>
      </c>
      <c r="Z14" s="5">
        <f t="shared" si="17"/>
        <v>0.55564973001411666</v>
      </c>
      <c r="AA14" s="5">
        <f t="shared" si="17"/>
        <v>0.54999999999999938</v>
      </c>
      <c r="AB14" s="5">
        <f t="shared" si="17"/>
        <v>0.54360513325035975</v>
      </c>
      <c r="AC14" s="5">
        <f t="shared" si="17"/>
        <v>0.53741728712302728</v>
      </c>
      <c r="AD14" s="5">
        <f t="shared" si="17"/>
        <v>0.53142656894688067</v>
      </c>
      <c r="AE14" s="5">
        <f t="shared" si="17"/>
        <v>0.52562370647547496</v>
      </c>
      <c r="AF14" s="5">
        <f t="shared" si="17"/>
        <v>0.51999999999999813</v>
      </c>
      <c r="AG14" s="5">
        <f t="shared" si="17"/>
        <v>0.5136722638386535</v>
      </c>
      <c r="AH14" s="5">
        <f t="shared" si="17"/>
        <v>0.5075150185068501</v>
      </c>
      <c r="AI14" s="5">
        <f t="shared" si="17"/>
        <v>0.50152146518817264</v>
      </c>
      <c r="AJ14" s="5">
        <f t="shared" si="17"/>
        <v>0.49568516182069472</v>
      </c>
      <c r="AK14" s="5">
        <f t="shared" si="17"/>
        <v>0.4900000000000006</v>
      </c>
      <c r="AL14" s="5">
        <f t="shared" si="17"/>
        <v>0.48446018365365184</v>
      </c>
      <c r="AM14" s="5">
        <f t="shared" si="17"/>
        <v>0.47906020933064786</v>
      </c>
      <c r="AN14" s="5">
        <f t="shared" si="17"/>
        <v>0.47379484796492755</v>
      </c>
    </row>
    <row r="17" spans="1:42" x14ac:dyDescent="0.45">
      <c r="A17" s="5" t="s">
        <v>352</v>
      </c>
      <c r="B17" s="5">
        <v>2010</v>
      </c>
      <c r="C17" s="5">
        <v>2011</v>
      </c>
      <c r="D17" s="5">
        <v>2012</v>
      </c>
      <c r="E17" s="5">
        <v>2013</v>
      </c>
      <c r="F17" s="5">
        <v>2014</v>
      </c>
      <c r="G17" s="5">
        <v>2015</v>
      </c>
      <c r="H17" s="5">
        <v>2016</v>
      </c>
      <c r="I17" s="5">
        <v>2017</v>
      </c>
      <c r="J17" s="5">
        <v>2018</v>
      </c>
      <c r="K17" s="5">
        <v>2019</v>
      </c>
      <c r="L17" s="5">
        <v>2020</v>
      </c>
      <c r="M17" s="5">
        <v>2021</v>
      </c>
      <c r="N17" s="5">
        <v>2022</v>
      </c>
      <c r="O17" s="5">
        <v>2023</v>
      </c>
      <c r="P17" s="5">
        <v>2024</v>
      </c>
      <c r="Q17" s="5">
        <v>2025</v>
      </c>
      <c r="R17" s="5">
        <v>2026</v>
      </c>
      <c r="S17" s="5">
        <v>2027</v>
      </c>
      <c r="T17" s="5">
        <v>2028</v>
      </c>
      <c r="U17" s="5">
        <v>2029</v>
      </c>
      <c r="V17" s="5">
        <v>2030</v>
      </c>
      <c r="W17" s="5">
        <v>2031</v>
      </c>
      <c r="X17" s="5">
        <v>2032</v>
      </c>
      <c r="Y17" s="5">
        <v>2033</v>
      </c>
      <c r="Z17" s="5">
        <v>2034</v>
      </c>
      <c r="AA17" s="5">
        <v>2035</v>
      </c>
      <c r="AB17" s="5">
        <v>2036</v>
      </c>
      <c r="AC17" s="5">
        <v>2037</v>
      </c>
      <c r="AD17" s="5">
        <v>2038</v>
      </c>
      <c r="AE17" s="5">
        <v>2039</v>
      </c>
      <c r="AF17" s="5">
        <v>2040</v>
      </c>
      <c r="AG17" s="5">
        <v>2041</v>
      </c>
      <c r="AH17" s="5">
        <v>2042</v>
      </c>
      <c r="AI17" s="5">
        <v>2043</v>
      </c>
      <c r="AJ17" s="5">
        <v>2044</v>
      </c>
      <c r="AK17" s="5">
        <v>2045</v>
      </c>
      <c r="AL17" s="5">
        <v>2046</v>
      </c>
      <c r="AM17" s="5">
        <v>2047</v>
      </c>
      <c r="AN17" s="5">
        <v>2048</v>
      </c>
      <c r="AO17" s="5">
        <v>2049</v>
      </c>
      <c r="AP17" s="5">
        <v>2050</v>
      </c>
    </row>
    <row r="18" spans="1:42" x14ac:dyDescent="0.45">
      <c r="A18" s="5" t="s">
        <v>350</v>
      </c>
      <c r="B18" s="5">
        <f>SUM(B28:B37,B40:B49)*$B$65</f>
        <v>5443897298100790</v>
      </c>
      <c r="C18" s="5">
        <f t="shared" ref="C18:AP18" si="18">SUM(C28:C37,C40:C49)*$B$65</f>
        <v>5505906178477315</v>
      </c>
      <c r="D18" s="5">
        <f t="shared" si="18"/>
        <v>5568374053244078</v>
      </c>
      <c r="E18" s="5">
        <f t="shared" si="18"/>
        <v>5631328983084718</v>
      </c>
      <c r="F18" s="5">
        <f t="shared" si="18"/>
        <v>5694799437412153</v>
      </c>
      <c r="G18" s="5">
        <f t="shared" si="18"/>
        <v>5758814308421708</v>
      </c>
      <c r="H18" s="5">
        <f t="shared" si="18"/>
        <v>5823402925753037</v>
      </c>
      <c r="I18" s="5">
        <f t="shared" si="18"/>
        <v>5888595071792715</v>
      </c>
      <c r="J18" s="5">
        <f t="shared" si="18"/>
        <v>5951840162055978</v>
      </c>
      <c r="K18" s="5">
        <f t="shared" si="18"/>
        <v>6014959999549294</v>
      </c>
      <c r="L18" s="5">
        <f t="shared" si="18"/>
        <v>6077765486653660</v>
      </c>
      <c r="M18" s="5">
        <f t="shared" si="18"/>
        <v>6140243221001058</v>
      </c>
      <c r="N18" s="5">
        <f t="shared" si="18"/>
        <v>6202511397517840</v>
      </c>
      <c r="O18" s="5">
        <f t="shared" si="18"/>
        <v>6264424318563283</v>
      </c>
      <c r="P18" s="5">
        <f t="shared" si="18"/>
        <v>6326011744544305</v>
      </c>
      <c r="Q18" s="5">
        <f t="shared" si="18"/>
        <v>6387171158014145</v>
      </c>
      <c r="R18" s="5">
        <f t="shared" si="18"/>
        <v>6447931486744099</v>
      </c>
      <c r="S18" s="5">
        <f t="shared" si="18"/>
        <v>6508189109419683</v>
      </c>
      <c r="T18" s="5">
        <f t="shared" si="18"/>
        <v>6567971837297607</v>
      </c>
      <c r="U18" s="5">
        <f t="shared" si="18"/>
        <v>6627086312411582</v>
      </c>
      <c r="V18" s="5">
        <f t="shared" si="18"/>
        <v>6685602818677987</v>
      </c>
      <c r="W18" s="5">
        <f t="shared" si="18"/>
        <v>6743369990675993</v>
      </c>
      <c r="X18" s="5">
        <f t="shared" si="18"/>
        <v>6800500688585768</v>
      </c>
      <c r="Y18" s="5">
        <f t="shared" si="18"/>
        <v>6856841306845138</v>
      </c>
      <c r="Z18" s="5">
        <f t="shared" si="18"/>
        <v>6912414154453037</v>
      </c>
      <c r="AA18" s="5">
        <f t="shared" si="18"/>
        <v>6967107107431333</v>
      </c>
      <c r="AB18" s="5">
        <f t="shared" si="18"/>
        <v>7020940003486348</v>
      </c>
      <c r="AC18" s="5">
        <f t="shared" si="18"/>
        <v>7073976426370313</v>
      </c>
      <c r="AD18" s="5">
        <f t="shared" si="18"/>
        <v>7126234576684441</v>
      </c>
      <c r="AE18" s="5">
        <f t="shared" si="18"/>
        <v>7177911386491126</v>
      </c>
      <c r="AF18" s="5">
        <f t="shared" si="18"/>
        <v>7229114592097056</v>
      </c>
      <c r="AG18" s="5">
        <f t="shared" si="18"/>
        <v>7279816646477365</v>
      </c>
      <c r="AH18" s="5">
        <f t="shared" si="18"/>
        <v>7330124618465291</v>
      </c>
      <c r="AI18" s="5">
        <f t="shared" si="18"/>
        <v>7380009658646596</v>
      </c>
      <c r="AJ18" s="5">
        <f t="shared" si="18"/>
        <v>7429623895723035</v>
      </c>
      <c r="AK18" s="5">
        <f t="shared" si="18"/>
        <v>7479029121529470</v>
      </c>
      <c r="AL18" s="5">
        <f t="shared" si="18"/>
        <v>7528195454519547</v>
      </c>
      <c r="AM18" s="5">
        <f t="shared" si="18"/>
        <v>7577183867101952</v>
      </c>
      <c r="AN18" s="5">
        <f t="shared" si="18"/>
        <v>7626009248981924</v>
      </c>
      <c r="AO18" s="5">
        <f t="shared" si="18"/>
        <v>7674732334335080</v>
      </c>
      <c r="AP18" s="5">
        <f t="shared" si="18"/>
        <v>7723367528277338</v>
      </c>
    </row>
    <row r="19" spans="1:42" x14ac:dyDescent="0.45">
      <c r="A19" s="5" t="s">
        <v>351</v>
      </c>
      <c r="G19" s="5">
        <f>SUM(B57:B63)*$B$65</f>
        <v>539123772098211.13</v>
      </c>
      <c r="H19" s="5">
        <f t="shared" ref="H19:AP19" si="19">SUM(C57:C63)*$B$65</f>
        <v>576549477476837.38</v>
      </c>
      <c r="I19" s="5">
        <f t="shared" si="19"/>
        <v>615174296723239.63</v>
      </c>
      <c r="J19" s="5">
        <f t="shared" si="19"/>
        <v>647996226539565.13</v>
      </c>
      <c r="K19" s="5">
        <f t="shared" si="19"/>
        <v>681876898517725</v>
      </c>
      <c r="L19" s="5">
        <f t="shared" si="19"/>
        <v>716828469602249.38</v>
      </c>
      <c r="M19" s="5">
        <f t="shared" si="19"/>
        <v>752863096737668.75</v>
      </c>
      <c r="N19" s="5">
        <f t="shared" si="19"/>
        <v>789992936868513.5</v>
      </c>
      <c r="O19" s="5">
        <f t="shared" si="19"/>
        <v>828230146939313.5</v>
      </c>
      <c r="P19" s="5">
        <f t="shared" si="19"/>
        <v>867586883894599.13</v>
      </c>
      <c r="Q19" s="5">
        <f t="shared" si="19"/>
        <v>908075304678900.63</v>
      </c>
      <c r="R19" s="5">
        <f t="shared" si="19"/>
        <v>949707566236748.25</v>
      </c>
      <c r="S19" s="5">
        <f t="shared" si="19"/>
        <v>992495825512672.38</v>
      </c>
      <c r="T19" s="5">
        <f t="shared" si="19"/>
        <v>1056410352041205.9</v>
      </c>
      <c r="U19" s="5">
        <f t="shared" si="19"/>
        <v>1122776194146143.5</v>
      </c>
      <c r="V19" s="5">
        <f t="shared" si="19"/>
        <v>1191625410132338</v>
      </c>
      <c r="W19" s="5">
        <f t="shared" si="19"/>
        <v>1262990058304642.3</v>
      </c>
      <c r="X19" s="5">
        <f t="shared" si="19"/>
        <v>1336902196967909.5</v>
      </c>
      <c r="Y19" s="5">
        <f t="shared" si="19"/>
        <v>1413393884426992.5</v>
      </c>
      <c r="Z19" s="5">
        <f t="shared" si="19"/>
        <v>1492497178986744.5</v>
      </c>
      <c r="AA19" s="5">
        <f t="shared" si="19"/>
        <v>1574244138952018.3</v>
      </c>
      <c r="AB19" s="5">
        <f t="shared" si="19"/>
        <v>1658666822627667.3</v>
      </c>
      <c r="AC19" s="5">
        <f t="shared" si="19"/>
        <v>1745797288318544.3</v>
      </c>
      <c r="AD19" s="5">
        <f t="shared" si="19"/>
        <v>1832944059807834.5</v>
      </c>
      <c r="AE19" s="5">
        <f t="shared" si="19"/>
        <v>1922537380840187.3</v>
      </c>
      <c r="AF19" s="5">
        <f t="shared" si="19"/>
        <v>2014596618747004</v>
      </c>
      <c r="AG19" s="5">
        <f t="shared" si="19"/>
        <v>2109141140859685.5</v>
      </c>
      <c r="AH19" s="5">
        <f t="shared" si="19"/>
        <v>2206190314509633.5</v>
      </c>
      <c r="AI19" s="5">
        <f t="shared" si="19"/>
        <v>2305763507028250</v>
      </c>
      <c r="AJ19" s="5">
        <f t="shared" si="19"/>
        <v>2407880085746936</v>
      </c>
      <c r="AK19" s="5">
        <f t="shared" si="19"/>
        <v>2512559417997093</v>
      </c>
      <c r="AL19" s="5">
        <f t="shared" si="19"/>
        <v>2619820871110122</v>
      </c>
      <c r="AM19" s="5">
        <f t="shared" si="19"/>
        <v>2729683812417426</v>
      </c>
      <c r="AN19" s="5">
        <f t="shared" si="19"/>
        <v>2842167609250405</v>
      </c>
      <c r="AO19" s="5">
        <f t="shared" si="19"/>
        <v>2957291628940461.5</v>
      </c>
      <c r="AP19" s="5">
        <f t="shared" si="19"/>
        <v>3075075238818996</v>
      </c>
    </row>
    <row r="21" spans="1:42" x14ac:dyDescent="0.45">
      <c r="A21" s="5" t="s">
        <v>358</v>
      </c>
    </row>
    <row r="22" spans="1:42" x14ac:dyDescent="0.45">
      <c r="A22" s="5" t="s">
        <v>359</v>
      </c>
    </row>
    <row r="23" spans="1:42" x14ac:dyDescent="0.45">
      <c r="A23" s="5" t="s">
        <v>360</v>
      </c>
    </row>
    <row r="24" spans="1:42" x14ac:dyDescent="0.45">
      <c r="A24" s="5" t="s">
        <v>361</v>
      </c>
    </row>
    <row r="26" spans="1:42" x14ac:dyDescent="0.45">
      <c r="A26" s="5" t="s">
        <v>362</v>
      </c>
      <c r="B26" s="5">
        <v>2010</v>
      </c>
      <c r="C26" s="5">
        <v>2011</v>
      </c>
      <c r="D26" s="5">
        <v>2012</v>
      </c>
      <c r="E26" s="5">
        <v>2013</v>
      </c>
      <c r="F26" s="5">
        <v>2014</v>
      </c>
      <c r="G26" s="5">
        <v>2015</v>
      </c>
      <c r="H26" s="5">
        <v>2016</v>
      </c>
      <c r="I26" s="5">
        <v>2017</v>
      </c>
      <c r="J26" s="5">
        <v>2018</v>
      </c>
      <c r="K26" s="5">
        <v>2019</v>
      </c>
      <c r="L26" s="5">
        <v>2020</v>
      </c>
      <c r="M26" s="5">
        <v>2021</v>
      </c>
      <c r="N26" s="5">
        <v>2022</v>
      </c>
      <c r="O26" s="5">
        <v>2023</v>
      </c>
      <c r="P26" s="5">
        <v>2024</v>
      </c>
      <c r="Q26" s="5">
        <v>2025</v>
      </c>
      <c r="R26" s="5">
        <v>2026</v>
      </c>
      <c r="S26" s="5">
        <v>2027</v>
      </c>
      <c r="T26" s="5">
        <v>2028</v>
      </c>
      <c r="U26" s="5">
        <v>2029</v>
      </c>
      <c r="V26" s="5">
        <v>2030</v>
      </c>
      <c r="W26" s="5">
        <v>2031</v>
      </c>
      <c r="X26" s="5">
        <v>2032</v>
      </c>
      <c r="Y26" s="5">
        <v>2033</v>
      </c>
      <c r="Z26" s="5">
        <v>2034</v>
      </c>
      <c r="AA26" s="5">
        <v>2035</v>
      </c>
      <c r="AB26" s="5">
        <v>2036</v>
      </c>
      <c r="AC26" s="5">
        <v>2037</v>
      </c>
      <c r="AD26" s="5">
        <v>2038</v>
      </c>
      <c r="AE26" s="5">
        <v>2039</v>
      </c>
      <c r="AF26" s="5">
        <v>2040</v>
      </c>
      <c r="AG26" s="5">
        <v>2041</v>
      </c>
      <c r="AH26" s="5">
        <v>2042</v>
      </c>
      <c r="AI26" s="5">
        <v>2043</v>
      </c>
      <c r="AJ26" s="5">
        <v>2044</v>
      </c>
      <c r="AK26" s="5">
        <v>2045</v>
      </c>
      <c r="AL26" s="5">
        <v>2046</v>
      </c>
      <c r="AM26" s="5">
        <v>2047</v>
      </c>
      <c r="AN26" s="5">
        <v>2048</v>
      </c>
      <c r="AO26" s="5">
        <v>2049</v>
      </c>
      <c r="AP26" s="5">
        <v>2050</v>
      </c>
    </row>
    <row r="27" spans="1:42" x14ac:dyDescent="0.45">
      <c r="A27" s="5" t="s">
        <v>22</v>
      </c>
    </row>
    <row r="28" spans="1:42" x14ac:dyDescent="0.45">
      <c r="A28" s="5" t="s">
        <v>363</v>
      </c>
      <c r="B28" s="5">
        <v>173.62063271832585</v>
      </c>
      <c r="C28" s="5">
        <v>198.31984635444326</v>
      </c>
      <c r="D28" s="5">
        <v>224.39313384529655</v>
      </c>
      <c r="E28" s="5">
        <v>251.88385058679694</v>
      </c>
      <c r="F28" s="5">
        <v>280.83641539816466</v>
      </c>
      <c r="G28" s="5">
        <v>311.29635160414711</v>
      </c>
      <c r="H28" s="5">
        <v>343.31033003657393</v>
      </c>
      <c r="I28" s="5">
        <v>376.92621406068685</v>
      </c>
      <c r="J28" s="5">
        <v>412.01444912538028</v>
      </c>
      <c r="K28" s="5">
        <v>448.71742141025607</v>
      </c>
      <c r="L28" s="5">
        <v>487.05483848293278</v>
      </c>
      <c r="M28" s="5">
        <v>527.05703609608281</v>
      </c>
      <c r="N28" s="5">
        <v>568.76575753965687</v>
      </c>
      <c r="O28" s="5">
        <v>612.19942837324004</v>
      </c>
      <c r="P28" s="5">
        <v>657.3908195611242</v>
      </c>
      <c r="Q28" s="5">
        <v>704.35843117144645</v>
      </c>
      <c r="R28" s="5">
        <v>753.1330134177324</v>
      </c>
      <c r="S28" s="5">
        <v>803.72917668337777</v>
      </c>
      <c r="T28" s="5">
        <v>856.17529046139384</v>
      </c>
      <c r="U28" s="5">
        <v>910.46947305186916</v>
      </c>
      <c r="V28" s="5">
        <v>966.64176230705596</v>
      </c>
      <c r="W28" s="5">
        <v>1024.6897492461285</v>
      </c>
      <c r="X28" s="5">
        <v>1084.6478275236657</v>
      </c>
      <c r="Y28" s="5">
        <v>1146.5083804655862</v>
      </c>
      <c r="Z28" s="5">
        <v>1210.2889231966362</v>
      </c>
      <c r="AA28" s="5">
        <v>1275.9820825788356</v>
      </c>
      <c r="AB28" s="5">
        <v>1343.6010852394411</v>
      </c>
      <c r="AC28" s="5">
        <v>1413.1674849727733</v>
      </c>
      <c r="AD28" s="5">
        <v>1484.6945065262846</v>
      </c>
      <c r="AE28" s="5">
        <v>1558.2338301414363</v>
      </c>
      <c r="AF28" s="5">
        <v>1633.8230493513374</v>
      </c>
      <c r="AG28" s="5">
        <v>1711.4711346019803</v>
      </c>
      <c r="AH28" s="5">
        <v>1791.2183213834035</v>
      </c>
      <c r="AI28" s="5">
        <v>1873.07377122806</v>
      </c>
      <c r="AJ28" s="5">
        <v>1957.0927210728682</v>
      </c>
      <c r="AK28" s="5">
        <v>2043.3111886474348</v>
      </c>
      <c r="AL28" s="5">
        <v>2131.7413855196164</v>
      </c>
      <c r="AM28" s="5">
        <v>2222.4207438379876</v>
      </c>
      <c r="AN28" s="5">
        <v>2315.3750044153762</v>
      </c>
      <c r="AO28" s="5">
        <v>2410.644816883892</v>
      </c>
      <c r="AP28" s="5">
        <v>2508.2583134400002</v>
      </c>
    </row>
    <row r="29" spans="1:42" x14ac:dyDescent="0.45">
      <c r="A29" s="5" t="s">
        <v>37</v>
      </c>
      <c r="B29" s="5">
        <v>39.0474253889561</v>
      </c>
      <c r="C29" s="5">
        <v>40.510164444715656</v>
      </c>
      <c r="D29" s="5">
        <v>42.001411285700037</v>
      </c>
      <c r="E29" s="5">
        <v>43.520870154061761</v>
      </c>
      <c r="F29" s="5">
        <v>45.068208981489221</v>
      </c>
      <c r="G29" s="5">
        <v>46.64305798645929</v>
      </c>
      <c r="H29" s="5">
        <v>48.245008205954065</v>
      </c>
      <c r="I29" s="5">
        <v>49.873609958042302</v>
      </c>
      <c r="J29" s="5">
        <v>51.506037195206638</v>
      </c>
      <c r="K29" s="5">
        <v>53.156161181454912</v>
      </c>
      <c r="L29" s="5">
        <v>54.820987219920937</v>
      </c>
      <c r="M29" s="5">
        <v>56.498931987635281</v>
      </c>
      <c r="N29" s="5">
        <v>58.189569892082204</v>
      </c>
      <c r="O29" s="5">
        <v>59.889969576760983</v>
      </c>
      <c r="P29" s="5">
        <v>61.59873627540815</v>
      </c>
      <c r="Q29" s="5">
        <v>63.313117408669349</v>
      </c>
      <c r="R29" s="5">
        <v>65.031547282770504</v>
      </c>
      <c r="S29" s="5">
        <v>66.751054025961466</v>
      </c>
      <c r="T29" s="5">
        <v>68.469899513212653</v>
      </c>
      <c r="U29" s="5">
        <v>70.183957049335902</v>
      </c>
      <c r="V29" s="5">
        <v>71.891744395358174</v>
      </c>
      <c r="W29" s="5">
        <v>73.589344846948308</v>
      </c>
      <c r="X29" s="5">
        <v>75.275610904979843</v>
      </c>
      <c r="Y29" s="5">
        <v>76.946417009016983</v>
      </c>
      <c r="Z29" s="5">
        <v>78.599488353574912</v>
      </c>
      <c r="AA29" s="5">
        <v>80.230961763702808</v>
      </c>
      <c r="AB29" s="5">
        <v>81.838396898476248</v>
      </c>
      <c r="AC29" s="5">
        <v>83.419832348806423</v>
      </c>
      <c r="AD29" s="5">
        <v>84.972752493210493</v>
      </c>
      <c r="AE29" s="5">
        <v>86.496758121308645</v>
      </c>
      <c r="AF29" s="5">
        <v>87.990414419302994</v>
      </c>
      <c r="AG29" s="5">
        <v>89.450623946664308</v>
      </c>
      <c r="AH29" s="5">
        <v>90.875893309848124</v>
      </c>
      <c r="AI29" s="5">
        <v>92.263023688055839</v>
      </c>
      <c r="AJ29" s="5">
        <v>93.611031413522355</v>
      </c>
      <c r="AK29" s="5">
        <v>94.917790019363167</v>
      </c>
      <c r="AL29" s="5">
        <v>96.179965407727437</v>
      </c>
      <c r="AM29" s="5">
        <v>97.395322368309706</v>
      </c>
      <c r="AN29" s="5">
        <v>98.560989099253874</v>
      </c>
      <c r="AO29" s="5">
        <v>99.674632137397836</v>
      </c>
      <c r="AP29" s="5">
        <v>100.73326560000001</v>
      </c>
    </row>
    <row r="30" spans="1:42" x14ac:dyDescent="0.45">
      <c r="A30" s="5" t="s">
        <v>33</v>
      </c>
      <c r="B30" s="5">
        <v>156.4571496749268</v>
      </c>
      <c r="C30" s="5">
        <v>159.29741664656544</v>
      </c>
      <c r="D30" s="5">
        <v>162.10066610558192</v>
      </c>
      <c r="E30" s="5">
        <v>164.8642709913324</v>
      </c>
      <c r="F30" s="5">
        <v>167.58556701099985</v>
      </c>
      <c r="G30" s="5">
        <v>170.26185120123938</v>
      </c>
      <c r="H30" s="5">
        <v>172.89038042262359</v>
      </c>
      <c r="I30" s="5">
        <v>175.46836978319834</v>
      </c>
      <c r="J30" s="5">
        <v>177.91584315923652</v>
      </c>
      <c r="K30" s="5">
        <v>180.28299145339145</v>
      </c>
      <c r="L30" s="5">
        <v>182.56023736363633</v>
      </c>
      <c r="M30" s="5">
        <v>184.7432544582305</v>
      </c>
      <c r="N30" s="5">
        <v>186.83170144327846</v>
      </c>
      <c r="O30" s="5">
        <v>188.81732000665994</v>
      </c>
      <c r="P30" s="5">
        <v>190.69715938592481</v>
      </c>
      <c r="Q30" s="5">
        <v>192.46431919808467</v>
      </c>
      <c r="R30" s="5">
        <v>194.11590618686515</v>
      </c>
      <c r="S30" s="5">
        <v>195.64508935389642</v>
      </c>
      <c r="T30" s="5">
        <v>197.04905846799545</v>
      </c>
      <c r="U30" s="5">
        <v>198.31844264357107</v>
      </c>
      <c r="V30" s="5">
        <v>199.45187493756453</v>
      </c>
      <c r="W30" s="5">
        <v>200.44145920162984</v>
      </c>
      <c r="X30" s="5">
        <v>201.28728225664017</v>
      </c>
      <c r="Y30" s="5">
        <v>201.9816222797827</v>
      </c>
      <c r="Z30" s="5">
        <v>202.52210561895677</v>
      </c>
      <c r="AA30" s="5">
        <v>202.90254308975983</v>
      </c>
      <c r="AB30" s="5">
        <v>203.12076539288833</v>
      </c>
      <c r="AC30" s="5">
        <v>203.17597315863549</v>
      </c>
      <c r="AD30" s="5">
        <v>203.06614699028759</v>
      </c>
      <c r="AE30" s="5">
        <v>202.79442602574127</v>
      </c>
      <c r="AF30" s="5">
        <v>202.36137465956045</v>
      </c>
      <c r="AG30" s="5">
        <v>201.76379712883823</v>
      </c>
      <c r="AH30" s="5">
        <v>201.00232073284923</v>
      </c>
      <c r="AI30" s="5">
        <v>200.07385826053383</v>
      </c>
      <c r="AJ30" s="5">
        <v>198.98030109750385</v>
      </c>
      <c r="AK30" s="5">
        <v>197.72103999291528</v>
      </c>
      <c r="AL30" s="5">
        <v>196.29306868571595</v>
      </c>
      <c r="AM30" s="5">
        <v>194.69583786239843</v>
      </c>
      <c r="AN30" s="5">
        <v>192.92761620894402</v>
      </c>
      <c r="AO30" s="5">
        <v>190.98786305011873</v>
      </c>
      <c r="AP30" s="5">
        <v>188.87487300000001</v>
      </c>
    </row>
    <row r="31" spans="1:42" x14ac:dyDescent="0.45">
      <c r="A31" s="5" t="s">
        <v>364</v>
      </c>
      <c r="B31" s="5">
        <v>58.691489737030253</v>
      </c>
      <c r="C31" s="5">
        <v>62.797710219514286</v>
      </c>
      <c r="D31" s="5">
        <v>67.030539500715875</v>
      </c>
      <c r="E31" s="5">
        <v>71.389186114559337</v>
      </c>
      <c r="F31" s="5">
        <v>75.87267005652572</v>
      </c>
      <c r="G31" s="5">
        <v>80.479815500026959</v>
      </c>
      <c r="H31" s="5">
        <v>85.209243172493274</v>
      </c>
      <c r="I31" s="5">
        <v>90.059362372480734</v>
      </c>
      <c r="J31" s="5">
        <v>94.987174290721981</v>
      </c>
      <c r="K31" s="5">
        <v>100.01524577818979</v>
      </c>
      <c r="L31" s="5">
        <v>105.13588213982607</v>
      </c>
      <c r="M31" s="5">
        <v>110.34369839852222</v>
      </c>
      <c r="N31" s="5">
        <v>115.63538141477274</v>
      </c>
      <c r="O31" s="5">
        <v>121.00248943616745</v>
      </c>
      <c r="P31" s="5">
        <v>126.43934292245976</v>
      </c>
      <c r="Q31" s="5">
        <v>131.93725378173386</v>
      </c>
      <c r="R31" s="5">
        <v>137.48970451512719</v>
      </c>
      <c r="S31" s="5">
        <v>143.0869809979599</v>
      </c>
      <c r="T31" s="5">
        <v>148.72171129811116</v>
      </c>
      <c r="U31" s="5">
        <v>154.38108485226601</v>
      </c>
      <c r="V31" s="5">
        <v>160.05774384941776</v>
      </c>
      <c r="W31" s="5">
        <v>165.73871114006593</v>
      </c>
      <c r="X31" s="5">
        <v>171.41693711041239</v>
      </c>
      <c r="Y31" s="5">
        <v>177.0784287956125</v>
      </c>
      <c r="Z31" s="5">
        <v>182.71312525454366</v>
      </c>
      <c r="AA31" s="5">
        <v>188.30705490983493</v>
      </c>
      <c r="AB31" s="5">
        <v>193.84930160063644</v>
      </c>
      <c r="AC31" s="5">
        <v>199.32991478129671</v>
      </c>
      <c r="AD31" s="5">
        <v>204.73747330296484</v>
      </c>
      <c r="AE31" s="5">
        <v>210.06551895104712</v>
      </c>
      <c r="AF31" s="5">
        <v>215.30504231059595</v>
      </c>
      <c r="AG31" s="5">
        <v>220.44283354122388</v>
      </c>
      <c r="AH31" s="5">
        <v>225.46944314222205</v>
      </c>
      <c r="AI31" s="5">
        <v>230.37105301810493</v>
      </c>
      <c r="AJ31" s="5">
        <v>235.13919012202533</v>
      </c>
      <c r="AK31" s="5">
        <v>239.76240773384797</v>
      </c>
      <c r="AL31" s="5">
        <v>244.22603225357116</v>
      </c>
      <c r="AM31" s="5">
        <v>248.51796983454901</v>
      </c>
      <c r="AN31" s="5">
        <v>252.62432695450403</v>
      </c>
      <c r="AO31" s="5">
        <v>256.53239561443348</v>
      </c>
      <c r="AP31" s="5">
        <v>260.22760280000006</v>
      </c>
    </row>
    <row r="32" spans="1:42" x14ac:dyDescent="0.45">
      <c r="A32" s="5" t="s">
        <v>365</v>
      </c>
      <c r="B32" s="5">
        <v>34.500807364214637</v>
      </c>
      <c r="C32" s="5">
        <v>36.372786705338434</v>
      </c>
      <c r="D32" s="5">
        <v>38.302337295115855</v>
      </c>
      <c r="E32" s="5">
        <v>40.28983453091773</v>
      </c>
      <c r="F32" s="5">
        <v>42.335619737392271</v>
      </c>
      <c r="G32" s="5">
        <v>44.439998850166006</v>
      </c>
      <c r="H32" s="5">
        <v>46.603241038048061</v>
      </c>
      <c r="I32" s="5">
        <v>48.825577260359601</v>
      </c>
      <c r="J32" s="5">
        <v>51.085047269062905</v>
      </c>
      <c r="K32" s="5">
        <v>53.39542390603669</v>
      </c>
      <c r="L32" s="5">
        <v>55.754072877557306</v>
      </c>
      <c r="M32" s="5">
        <v>58.159703678944766</v>
      </c>
      <c r="N32" s="5">
        <v>60.612197389363502</v>
      </c>
      <c r="O32" s="5">
        <v>63.10881986338859</v>
      </c>
      <c r="P32" s="5">
        <v>65.648381568025499</v>
      </c>
      <c r="Q32" s="5">
        <v>68.228214681184483</v>
      </c>
      <c r="R32" s="5">
        <v>70.846868337864393</v>
      </c>
      <c r="S32" s="5">
        <v>73.501327037784577</v>
      </c>
      <c r="T32" s="5">
        <v>76.189869569449286</v>
      </c>
      <c r="U32" s="5">
        <v>78.908071762220629</v>
      </c>
      <c r="V32" s="5">
        <v>81.654388800196855</v>
      </c>
      <c r="W32" s="5">
        <v>84.424484092297433</v>
      </c>
      <c r="X32" s="5">
        <v>87.217122470831356</v>
      </c>
      <c r="Y32" s="5">
        <v>90.027606929005358</v>
      </c>
      <c r="Z32" s="5">
        <v>92.853316909539856</v>
      </c>
      <c r="AA32" s="5">
        <v>95.689714667457508</v>
      </c>
      <c r="AB32" s="5">
        <v>98.533883666513191</v>
      </c>
      <c r="AC32" s="5">
        <v>101.38346480272571</v>
      </c>
      <c r="AD32" s="5">
        <v>104.23541893599057</v>
      </c>
      <c r="AE32" s="5">
        <v>107.08930462113753</v>
      </c>
      <c r="AF32" s="5">
        <v>109.94346329238086</v>
      </c>
      <c r="AG32" s="5">
        <v>112.79417307878266</v>
      </c>
      <c r="AH32" s="5">
        <v>115.63971353152928</v>
      </c>
      <c r="AI32" s="5">
        <v>118.47621188688855</v>
      </c>
      <c r="AJ32" s="5">
        <v>121.30262791267529</v>
      </c>
      <c r="AK32" s="5">
        <v>124.11649668368278</v>
      </c>
      <c r="AL32" s="5">
        <v>126.91378046686908</v>
      </c>
      <c r="AM32" s="5">
        <v>129.69187202129217</v>
      </c>
      <c r="AN32" s="5">
        <v>132.44733286554876</v>
      </c>
      <c r="AO32" s="5">
        <v>135.17745256822852</v>
      </c>
      <c r="AP32" s="5">
        <v>137.87865729000001</v>
      </c>
    </row>
    <row r="33" spans="1:42" x14ac:dyDescent="0.45">
      <c r="A33" s="5" t="s">
        <v>366</v>
      </c>
      <c r="B33" s="5">
        <v>254.90480231653461</v>
      </c>
      <c r="C33" s="5">
        <v>261.05184472763068</v>
      </c>
      <c r="D33" s="5">
        <v>267.1545540887775</v>
      </c>
      <c r="E33" s="5">
        <v>273.20294408148038</v>
      </c>
      <c r="F33" s="5">
        <v>279.18657778953536</v>
      </c>
      <c r="G33" s="5">
        <v>285.09455029151775</v>
      </c>
      <c r="H33" s="5">
        <v>290.91547044000151</v>
      </c>
      <c r="I33" s="5">
        <v>296.63744178283503</v>
      </c>
      <c r="J33" s="5">
        <v>302.11703865646206</v>
      </c>
      <c r="K33" s="5">
        <v>307.43012128698149</v>
      </c>
      <c r="L33" s="5">
        <v>312.55135774600785</v>
      </c>
      <c r="M33" s="5">
        <v>317.46383166601277</v>
      </c>
      <c r="N33" s="5">
        <v>322.15703319943697</v>
      </c>
      <c r="O33" s="5">
        <v>326.60637618431133</v>
      </c>
      <c r="P33" s="5">
        <v>330.79592050240603</v>
      </c>
      <c r="Q33" s="5">
        <v>334.702407627127</v>
      </c>
      <c r="R33" s="5">
        <v>338.30904374617643</v>
      </c>
      <c r="S33" s="5">
        <v>341.59170670815968</v>
      </c>
      <c r="T33" s="5">
        <v>344.53280389733931</v>
      </c>
      <c r="U33" s="5">
        <v>347.10280776960815</v>
      </c>
      <c r="V33" s="5">
        <v>349.28572203978399</v>
      </c>
      <c r="W33" s="5">
        <v>351.05368252153858</v>
      </c>
      <c r="X33" s="5">
        <v>352.3923712128103</v>
      </c>
      <c r="Y33" s="5">
        <v>353.27337542668818</v>
      </c>
      <c r="Z33" s="5">
        <v>353.67724081274173</v>
      </c>
      <c r="AA33" s="5">
        <v>353.57745641042942</v>
      </c>
      <c r="AB33" s="5">
        <v>352.95416519075314</v>
      </c>
      <c r="AC33" s="5">
        <v>351.7895016876642</v>
      </c>
      <c r="AD33" s="5">
        <v>350.06308032530058</v>
      </c>
      <c r="AE33" s="5">
        <v>347.76297565843714</v>
      </c>
      <c r="AF33" s="5">
        <v>344.87227454653754</v>
      </c>
      <c r="AG33" s="5">
        <v>341.36714849919576</v>
      </c>
      <c r="AH33" s="5">
        <v>337.22979795413255</v>
      </c>
      <c r="AI33" s="5">
        <v>332.43564339548755</v>
      </c>
      <c r="AJ33" s="5">
        <v>326.96789804163438</v>
      </c>
      <c r="AK33" s="5">
        <v>320.80494475598465</v>
      </c>
      <c r="AL33" s="5">
        <v>313.92069915169355</v>
      </c>
      <c r="AM33" s="5">
        <v>306.29251954990093</v>
      </c>
      <c r="AN33" s="5">
        <v>297.89526011573309</v>
      </c>
      <c r="AO33" s="5">
        <v>288.70500455390646</v>
      </c>
      <c r="AP33" s="5">
        <v>278.69536815999999</v>
      </c>
    </row>
    <row r="34" spans="1:42" x14ac:dyDescent="0.45">
      <c r="A34" s="5" t="s">
        <v>367</v>
      </c>
      <c r="B34" s="5">
        <v>135.87416908279999</v>
      </c>
      <c r="C34" s="5">
        <v>136.2734814216671</v>
      </c>
      <c r="D34" s="5">
        <v>136.52965721818128</v>
      </c>
      <c r="E34" s="5">
        <v>136.63862763027754</v>
      </c>
      <c r="F34" s="5">
        <v>136.59632381589086</v>
      </c>
      <c r="G34" s="5">
        <v>136.39867693295628</v>
      </c>
      <c r="H34" s="5">
        <v>136.04161813940871</v>
      </c>
      <c r="I34" s="5">
        <v>135.52107859318326</v>
      </c>
      <c r="J34" s="5">
        <v>134.77454854272</v>
      </c>
      <c r="K34" s="5">
        <v>133.84085441770773</v>
      </c>
      <c r="L34" s="5">
        <v>132.71227724299996</v>
      </c>
      <c r="M34" s="5">
        <v>131.3853387846199</v>
      </c>
      <c r="N34" s="5">
        <v>129.85952263062805</v>
      </c>
      <c r="O34" s="5">
        <v>128.12887631595152</v>
      </c>
      <c r="P34" s="5">
        <v>126.19142209043069</v>
      </c>
      <c r="Q34" s="5">
        <v>124.04275591851562</v>
      </c>
      <c r="R34" s="5">
        <v>121.68138662904799</v>
      </c>
      <c r="S34" s="5">
        <v>119.10355706909377</v>
      </c>
      <c r="T34" s="5">
        <v>116.30831002857549</v>
      </c>
      <c r="U34" s="5">
        <v>113.29108406965473</v>
      </c>
      <c r="V34" s="5">
        <v>110.05239364485003</v>
      </c>
      <c r="W34" s="5">
        <v>106.5893391156945</v>
      </c>
      <c r="X34" s="5">
        <v>102.90369558115049</v>
      </c>
      <c r="Y34" s="5">
        <v>98.993366515571665</v>
      </c>
      <c r="Z34" s="5">
        <v>94.859386043615984</v>
      </c>
      <c r="AA34" s="5">
        <v>90.501274080809367</v>
      </c>
      <c r="AB34" s="5">
        <v>85.920798770559671</v>
      </c>
      <c r="AC34" s="5">
        <v>81.12047788972562</v>
      </c>
      <c r="AD34" s="5">
        <v>76.102450875831991</v>
      </c>
      <c r="AE34" s="5">
        <v>70.870862790080366</v>
      </c>
      <c r="AF34" s="5">
        <v>65.428700324100006</v>
      </c>
      <c r="AG34" s="5">
        <v>59.777754024941991</v>
      </c>
      <c r="AH34" s="5">
        <v>53.921164451090675</v>
      </c>
      <c r="AI34" s="5">
        <v>47.861085457038001</v>
      </c>
      <c r="AJ34" s="5">
        <v>41.601043722303004</v>
      </c>
      <c r="AK34" s="5">
        <v>35.143852671718747</v>
      </c>
      <c r="AL34" s="5">
        <v>28.491998103322004</v>
      </c>
      <c r="AM34" s="5">
        <v>21.648576069193748</v>
      </c>
      <c r="AN34" s="5">
        <v>14.6166065526085</v>
      </c>
      <c r="AO34" s="5">
        <v>7.3993332407181249</v>
      </c>
      <c r="AP34" s="5">
        <v>0</v>
      </c>
    </row>
    <row r="35" spans="1:42" x14ac:dyDescent="0.45">
      <c r="A35" s="5" t="s">
        <v>135</v>
      </c>
      <c r="B35" s="5">
        <v>563.87780169361997</v>
      </c>
      <c r="C35" s="5">
        <v>583.00590705654236</v>
      </c>
      <c r="D35" s="5">
        <v>602.52693461813158</v>
      </c>
      <c r="E35" s="5">
        <v>622.44434289414289</v>
      </c>
      <c r="F35" s="5">
        <v>642.76159040033099</v>
      </c>
      <c r="G35" s="5">
        <v>663.48213565245146</v>
      </c>
      <c r="H35" s="5">
        <v>684.60943716625968</v>
      </c>
      <c r="I35" s="5">
        <v>706.14695345751102</v>
      </c>
      <c r="J35" s="5">
        <v>727.78256213068801</v>
      </c>
      <c r="K35" s="5">
        <v>749.7246570849984</v>
      </c>
      <c r="L35" s="5">
        <v>771.94307929678325</v>
      </c>
      <c r="M35" s="5">
        <v>794.42824675458974</v>
      </c>
      <c r="N35" s="5">
        <v>817.18742455416645</v>
      </c>
      <c r="O35" s="5">
        <v>840.193242657008</v>
      </c>
      <c r="P35" s="5">
        <v>863.44053807260082</v>
      </c>
      <c r="Q35" s="5">
        <v>886.90570481738666</v>
      </c>
      <c r="R35" s="5">
        <v>910.58237660737586</v>
      </c>
      <c r="S35" s="5">
        <v>934.44508143991175</v>
      </c>
      <c r="T35" s="5">
        <v>958.48620946276071</v>
      </c>
      <c r="U35" s="5">
        <v>982.66528396607669</v>
      </c>
      <c r="V35" s="5">
        <v>1006.9794018503777</v>
      </c>
      <c r="W35" s="5">
        <v>1031.3921050747597</v>
      </c>
      <c r="X35" s="5">
        <v>1055.9062541021385</v>
      </c>
      <c r="Y35" s="5">
        <v>1080.4834798214308</v>
      </c>
      <c r="Z35" s="5">
        <v>1105.1118474081263</v>
      </c>
      <c r="AA35" s="5">
        <v>1129.7575714421037</v>
      </c>
      <c r="AB35" s="5">
        <v>1154.407303481591</v>
      </c>
      <c r="AC35" s="5">
        <v>1179.0549459433582</v>
      </c>
      <c r="AD35" s="5">
        <v>1203.6870980194094</v>
      </c>
      <c r="AE35" s="5">
        <v>1228.3209082662565</v>
      </c>
      <c r="AF35" s="5">
        <v>1252.9596112065151</v>
      </c>
      <c r="AG35" s="5">
        <v>1277.5834429663994</v>
      </c>
      <c r="AH35" s="5">
        <v>1302.1961214938397</v>
      </c>
      <c r="AI35" s="5">
        <v>1326.7776618483176</v>
      </c>
      <c r="AJ35" s="5">
        <v>1351.3405702461423</v>
      </c>
      <c r="AK35" s="5">
        <v>1375.8818320977889</v>
      </c>
      <c r="AL35" s="5">
        <v>1400.3817067782766</v>
      </c>
      <c r="AM35" s="5">
        <v>1424.8371149541019</v>
      </c>
      <c r="AN35" s="5">
        <v>1449.2365396911327</v>
      </c>
      <c r="AO35" s="5">
        <v>1473.5772148890146</v>
      </c>
      <c r="AP35" s="5">
        <v>1497.8476965466668</v>
      </c>
    </row>
    <row r="36" spans="1:42" x14ac:dyDescent="0.45">
      <c r="A36" s="5" t="s">
        <v>274</v>
      </c>
      <c r="B36" s="5">
        <v>122.28675217451996</v>
      </c>
      <c r="C36" s="5">
        <v>122.64613327950035</v>
      </c>
      <c r="D36" s="5">
        <v>122.87669149636314</v>
      </c>
      <c r="E36" s="5">
        <v>122.97476486724976</v>
      </c>
      <c r="F36" s="5">
        <v>122.93669143430176</v>
      </c>
      <c r="G36" s="5">
        <v>122.75880923966058</v>
      </c>
      <c r="H36" s="5">
        <v>122.43745632546781</v>
      </c>
      <c r="I36" s="5">
        <v>121.96897073386491</v>
      </c>
      <c r="J36" s="5">
        <v>121.29709368844797</v>
      </c>
      <c r="K36" s="5">
        <v>120.45676897593695</v>
      </c>
      <c r="L36" s="5">
        <v>119.44104951869994</v>
      </c>
      <c r="M36" s="5">
        <v>118.24680490615789</v>
      </c>
      <c r="N36" s="5">
        <v>116.87357036756521</v>
      </c>
      <c r="O36" s="5">
        <v>115.31598868435633</v>
      </c>
      <c r="P36" s="5">
        <v>113.57227988138759</v>
      </c>
      <c r="Q36" s="5">
        <v>111.63848032666404</v>
      </c>
      <c r="R36" s="5">
        <v>109.51324796614317</v>
      </c>
      <c r="S36" s="5">
        <v>107.19320136218437</v>
      </c>
      <c r="T36" s="5">
        <v>104.67747902571791</v>
      </c>
      <c r="U36" s="5">
        <v>101.96197566268926</v>
      </c>
      <c r="V36" s="5">
        <v>99.047154280364992</v>
      </c>
      <c r="W36" s="5">
        <v>95.930405204125023</v>
      </c>
      <c r="X36" s="5">
        <v>92.613326023035413</v>
      </c>
      <c r="Y36" s="5">
        <v>89.094029864014473</v>
      </c>
      <c r="Z36" s="5">
        <v>85.373447439254363</v>
      </c>
      <c r="AA36" s="5">
        <v>81.451146672728413</v>
      </c>
      <c r="AB36" s="5">
        <v>77.328718893503677</v>
      </c>
      <c r="AC36" s="5">
        <v>73.008430100753046</v>
      </c>
      <c r="AD36" s="5">
        <v>68.492205788248768</v>
      </c>
      <c r="AE36" s="5">
        <v>63.783776511072311</v>
      </c>
      <c r="AF36" s="5">
        <v>58.885830291689992</v>
      </c>
      <c r="AG36" s="5">
        <v>53.799978622447796</v>
      </c>
      <c r="AH36" s="5">
        <v>48.529048005981593</v>
      </c>
      <c r="AI36" s="5">
        <v>43.074976911334183</v>
      </c>
      <c r="AJ36" s="5">
        <v>37.440939350072696</v>
      </c>
      <c r="AK36" s="5">
        <v>31.629467404546865</v>
      </c>
      <c r="AL36" s="5">
        <v>25.642798292989795</v>
      </c>
      <c r="AM36" s="5">
        <v>19.483718462274371</v>
      </c>
      <c r="AN36" s="5">
        <v>13.154945897347647</v>
      </c>
      <c r="AO36" s="5">
        <v>6.6593999166463114</v>
      </c>
      <c r="AP36" s="5">
        <v>0</v>
      </c>
    </row>
    <row r="37" spans="1:42" x14ac:dyDescent="0.45">
      <c r="A37" s="5" t="s">
        <v>122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</row>
    <row r="38" spans="1:42" x14ac:dyDescent="0.45">
      <c r="B38" s="5">
        <v>2010</v>
      </c>
      <c r="C38" s="5">
        <v>2011</v>
      </c>
      <c r="D38" s="5">
        <v>2012</v>
      </c>
      <c r="E38" s="5">
        <v>2013</v>
      </c>
      <c r="F38" s="5">
        <v>2014</v>
      </c>
      <c r="G38" s="5">
        <v>2015</v>
      </c>
      <c r="H38" s="5">
        <v>2016</v>
      </c>
      <c r="I38" s="5">
        <v>2017</v>
      </c>
      <c r="J38" s="5">
        <v>2018</v>
      </c>
      <c r="K38" s="5">
        <v>2019</v>
      </c>
      <c r="L38" s="5">
        <v>2020</v>
      </c>
      <c r="M38" s="5">
        <v>2021</v>
      </c>
      <c r="N38" s="5">
        <v>2022</v>
      </c>
      <c r="O38" s="5">
        <v>2023</v>
      </c>
      <c r="P38" s="5">
        <v>2024</v>
      </c>
      <c r="Q38" s="5">
        <v>2025</v>
      </c>
      <c r="R38" s="5">
        <v>2026</v>
      </c>
      <c r="S38" s="5">
        <v>2027</v>
      </c>
      <c r="T38" s="5">
        <v>2028</v>
      </c>
      <c r="U38" s="5">
        <v>2029</v>
      </c>
      <c r="V38" s="5">
        <v>2030</v>
      </c>
      <c r="W38" s="5">
        <v>2031</v>
      </c>
      <c r="X38" s="5">
        <v>2032</v>
      </c>
      <c r="Y38" s="5">
        <v>2033</v>
      </c>
      <c r="Z38" s="5">
        <v>2034</v>
      </c>
      <c r="AA38" s="5">
        <v>2035</v>
      </c>
      <c r="AB38" s="5">
        <v>2036</v>
      </c>
      <c r="AC38" s="5">
        <v>2037</v>
      </c>
      <c r="AD38" s="5">
        <v>2038</v>
      </c>
      <c r="AE38" s="5">
        <v>2039</v>
      </c>
      <c r="AF38" s="5">
        <v>2040</v>
      </c>
      <c r="AG38" s="5">
        <v>2041</v>
      </c>
      <c r="AH38" s="5">
        <v>2042</v>
      </c>
      <c r="AI38" s="5">
        <v>2043</v>
      </c>
      <c r="AJ38" s="5">
        <v>2044</v>
      </c>
      <c r="AK38" s="5">
        <v>2045</v>
      </c>
      <c r="AL38" s="5">
        <v>2046</v>
      </c>
      <c r="AM38" s="5">
        <v>2047</v>
      </c>
      <c r="AN38" s="5">
        <v>2048</v>
      </c>
      <c r="AO38" s="5">
        <v>2049</v>
      </c>
      <c r="AP38" s="5">
        <v>2050</v>
      </c>
    </row>
    <row r="39" spans="1:42" x14ac:dyDescent="0.45">
      <c r="A39" s="5" t="s">
        <v>21</v>
      </c>
    </row>
    <row r="40" spans="1:42" x14ac:dyDescent="0.45">
      <c r="A40" s="5" t="s">
        <v>363</v>
      </c>
      <c r="B40" s="5">
        <v>100.79145019587</v>
      </c>
      <c r="C40" s="5">
        <v>120.69026175643202</v>
      </c>
      <c r="D40" s="5">
        <v>140.82939293414859</v>
      </c>
      <c r="E40" s="5">
        <v>161.20019409972531</v>
      </c>
      <c r="F40" s="5">
        <v>181.79398241991578</v>
      </c>
      <c r="G40" s="5">
        <v>202.6020411059005</v>
      </c>
      <c r="H40" s="5">
        <v>223.61561864115677</v>
      </c>
      <c r="I40" s="5">
        <v>244.82592798816233</v>
      </c>
      <c r="J40" s="5">
        <v>266.10875575430032</v>
      </c>
      <c r="K40" s="5">
        <v>287.51693077914376</v>
      </c>
      <c r="L40" s="5">
        <v>309.02348905478584</v>
      </c>
      <c r="M40" s="5">
        <v>330.60845146051753</v>
      </c>
      <c r="N40" s="5">
        <v>352.25901650967</v>
      </c>
      <c r="O40" s="5">
        <v>373.9478853180496</v>
      </c>
      <c r="P40" s="5">
        <v>395.65693836844855</v>
      </c>
      <c r="Q40" s="5">
        <v>417.35967521553357</v>
      </c>
      <c r="R40" s="5">
        <v>439.03735899127702</v>
      </c>
      <c r="S40" s="5">
        <v>460.66217482080816</v>
      </c>
      <c r="T40" s="5">
        <v>482.21486860212423</v>
      </c>
      <c r="U40" s="5">
        <v>503.65972471133017</v>
      </c>
      <c r="V40" s="5">
        <v>524.97985092865713</v>
      </c>
      <c r="W40" s="5">
        <v>546.14126005212358</v>
      </c>
      <c r="X40" s="5">
        <v>567.13070579806094</v>
      </c>
      <c r="Y40" s="5">
        <v>587.91339470820435</v>
      </c>
      <c r="Z40" s="5">
        <v>608.46883919492143</v>
      </c>
      <c r="AA40" s="5">
        <v>628.76492336847502</v>
      </c>
      <c r="AB40" s="5">
        <v>648.78107940134385</v>
      </c>
      <c r="AC40" s="5">
        <v>668.50142955192393</v>
      </c>
      <c r="AD40" s="5">
        <v>687.9066386181438</v>
      </c>
      <c r="AE40" s="5">
        <v>706.99552526068919</v>
      </c>
      <c r="AF40" s="5">
        <v>725.75987124153733</v>
      </c>
      <c r="AG40" s="5">
        <v>744.17878417894497</v>
      </c>
      <c r="AH40" s="5">
        <v>762.24551906818033</v>
      </c>
      <c r="AI40" s="5">
        <v>779.94006668878876</v>
      </c>
      <c r="AJ40" s="5">
        <v>797.2619999384948</v>
      </c>
      <c r="AK40" s="5">
        <v>814.20238367989066</v>
      </c>
      <c r="AL40" s="5">
        <v>830.74286729607832</v>
      </c>
      <c r="AM40" s="5">
        <v>846.87540928573355</v>
      </c>
      <c r="AN40" s="5">
        <v>862.5874360913491</v>
      </c>
      <c r="AO40" s="5">
        <v>877.87203573699014</v>
      </c>
      <c r="AP40" s="5">
        <v>892.71758335351888</v>
      </c>
    </row>
    <row r="41" spans="1:42" x14ac:dyDescent="0.45">
      <c r="A41" s="5" t="s">
        <v>37</v>
      </c>
      <c r="B41" s="5">
        <v>62.377702506389994</v>
      </c>
      <c r="C41" s="5">
        <v>64.950661635440483</v>
      </c>
      <c r="D41" s="5">
        <v>67.49392088082179</v>
      </c>
      <c r="E41" s="5">
        <v>70.005107173098821</v>
      </c>
      <c r="F41" s="5">
        <v>72.481870735674931</v>
      </c>
      <c r="G41" s="5">
        <v>74.921885612059924</v>
      </c>
      <c r="H41" s="5">
        <v>77.322850207525732</v>
      </c>
      <c r="I41" s="5">
        <v>79.68248784560997</v>
      </c>
      <c r="J41" s="5">
        <v>81.963006559433268</v>
      </c>
      <c r="K41" s="5">
        <v>84.185507097828619</v>
      </c>
      <c r="L41" s="5">
        <v>86.344273592887191</v>
      </c>
      <c r="M41" s="5">
        <v>88.436036360446664</v>
      </c>
      <c r="N41" s="5">
        <v>90.459520083232803</v>
      </c>
      <c r="O41" s="5">
        <v>92.409726057441432</v>
      </c>
      <c r="P41" s="5">
        <v>94.284266097049354</v>
      </c>
      <c r="Q41" s="5">
        <v>96.078880027406626</v>
      </c>
      <c r="R41" s="5">
        <v>97.791353347060721</v>
      </c>
      <c r="S41" s="5">
        <v>99.417575253695802</v>
      </c>
      <c r="T41" s="5">
        <v>100.95553299225966</v>
      </c>
      <c r="U41" s="5">
        <v>102.39993525143674</v>
      </c>
      <c r="V41" s="5">
        <v>103.74966156684548</v>
      </c>
      <c r="W41" s="5">
        <v>105.00030586598214</v>
      </c>
      <c r="X41" s="5">
        <v>106.15171122926546</v>
      </c>
      <c r="Y41" s="5">
        <v>107.19972954837658</v>
      </c>
      <c r="Z41" s="5">
        <v>108.1431150622147</v>
      </c>
      <c r="AA41" s="5">
        <v>108.97869084127618</v>
      </c>
      <c r="AB41" s="5">
        <v>109.70552133764974</v>
      </c>
      <c r="AC41" s="5">
        <v>110.32353370717618</v>
      </c>
      <c r="AD41" s="5">
        <v>110.83212089368523</v>
      </c>
      <c r="AE41" s="5">
        <v>111.23362013187744</v>
      </c>
      <c r="AF41" s="5">
        <v>111.52911640233729</v>
      </c>
      <c r="AG41" s="5">
        <v>111.7177472282972</v>
      </c>
      <c r="AH41" s="5">
        <v>111.80087015204901</v>
      </c>
      <c r="AI41" s="5">
        <v>111.77789781536949</v>
      </c>
      <c r="AJ41" s="5">
        <v>111.65112812446516</v>
      </c>
      <c r="AK41" s="5">
        <v>111.42158844404987</v>
      </c>
      <c r="AL41" s="5">
        <v>111.08906238242828</v>
      </c>
      <c r="AM41" s="5">
        <v>110.65481868116851</v>
      </c>
      <c r="AN41" s="5">
        <v>110.11956298724381</v>
      </c>
      <c r="AO41" s="5">
        <v>109.4847828332131</v>
      </c>
      <c r="AP41" s="5">
        <v>108.75140573650633</v>
      </c>
    </row>
    <row r="42" spans="1:42" x14ac:dyDescent="0.45">
      <c r="A42" s="5" t="s">
        <v>33</v>
      </c>
      <c r="B42" s="5">
        <v>97.182190369799997</v>
      </c>
      <c r="C42" s="5">
        <v>98.747054169492301</v>
      </c>
      <c r="D42" s="5">
        <v>100.30605954593199</v>
      </c>
      <c r="E42" s="5">
        <v>101.85867069672607</v>
      </c>
      <c r="F42" s="5">
        <v>103.40435138792421</v>
      </c>
      <c r="G42" s="5">
        <v>104.94256494424955</v>
      </c>
      <c r="H42" s="5">
        <v>106.4727742390636</v>
      </c>
      <c r="I42" s="5">
        <v>107.99444168405515</v>
      </c>
      <c r="J42" s="5">
        <v>109.45956538646669</v>
      </c>
      <c r="K42" s="5">
        <v>110.90026916848358</v>
      </c>
      <c r="L42" s="5">
        <v>112.31188061826703</v>
      </c>
      <c r="M42" s="5">
        <v>113.69296116994769</v>
      </c>
      <c r="N42" s="5">
        <v>115.04452685688616</v>
      </c>
      <c r="O42" s="5">
        <v>116.3627219282458</v>
      </c>
      <c r="P42" s="5">
        <v>117.64695591868502</v>
      </c>
      <c r="Q42" s="5">
        <v>118.89419898777454</v>
      </c>
      <c r="R42" s="5">
        <v>120.10388606533969</v>
      </c>
      <c r="S42" s="5">
        <v>121.27300885186214</v>
      </c>
      <c r="T42" s="5">
        <v>122.40103390389231</v>
      </c>
      <c r="U42" s="5">
        <v>123.48333723888604</v>
      </c>
      <c r="V42" s="5">
        <v>124.52024278040913</v>
      </c>
      <c r="W42" s="5">
        <v>125.50798398981365</v>
      </c>
      <c r="X42" s="5">
        <v>126.44775601376838</v>
      </c>
      <c r="Y42" s="5">
        <v>127.3358386282421</v>
      </c>
      <c r="Z42" s="5">
        <v>128.17183219282171</v>
      </c>
      <c r="AA42" s="5">
        <v>128.95289301839526</v>
      </c>
      <c r="AB42" s="5">
        <v>129.6786795878798</v>
      </c>
      <c r="AC42" s="5">
        <v>130.3497049541044</v>
      </c>
      <c r="AD42" s="5">
        <v>130.96568799275141</v>
      </c>
      <c r="AE42" s="5">
        <v>131.52966995913644</v>
      </c>
      <c r="AF42" s="5">
        <v>132.04306802082161</v>
      </c>
      <c r="AG42" s="5">
        <v>132.50485567554603</v>
      </c>
      <c r="AH42" s="5">
        <v>132.91649863624173</v>
      </c>
      <c r="AI42" s="5">
        <v>133.27702159547368</v>
      </c>
      <c r="AJ42" s="5">
        <v>133.58875494186702</v>
      </c>
      <c r="AK42" s="5">
        <v>133.85240539802194</v>
      </c>
      <c r="AL42" s="5">
        <v>134.06706522843712</v>
      </c>
      <c r="AM42" s="5">
        <v>134.23348600395909</v>
      </c>
      <c r="AN42" s="5">
        <v>134.35162348000014</v>
      </c>
      <c r="AO42" s="5">
        <v>134.42226883225706</v>
      </c>
      <c r="AP42" s="5">
        <v>134.44541917974684</v>
      </c>
    </row>
    <row r="43" spans="1:42" x14ac:dyDescent="0.45">
      <c r="A43" s="5" t="s">
        <v>364</v>
      </c>
      <c r="B43" s="5">
        <v>50.886737477099999</v>
      </c>
      <c r="C43" s="5">
        <v>54.551564202188992</v>
      </c>
      <c r="D43" s="5">
        <v>58.175609622929954</v>
      </c>
      <c r="E43" s="5">
        <v>61.755176921044395</v>
      </c>
      <c r="F43" s="5">
        <v>65.286606575336847</v>
      </c>
      <c r="G43" s="5">
        <v>68.766277205969558</v>
      </c>
      <c r="H43" s="5">
        <v>72.190606441775486</v>
      </c>
      <c r="I43" s="5">
        <v>75.556051811345796</v>
      </c>
      <c r="J43" s="5">
        <v>78.824931609500481</v>
      </c>
      <c r="K43" s="5">
        <v>82.015177010729687</v>
      </c>
      <c r="L43" s="5">
        <v>85.119575336435972</v>
      </c>
      <c r="M43" s="5">
        <v>88.133267647734456</v>
      </c>
      <c r="N43" s="5">
        <v>91.053435881832243</v>
      </c>
      <c r="O43" s="5">
        <v>93.873586644833466</v>
      </c>
      <c r="P43" s="5">
        <v>96.589866463464816</v>
      </c>
      <c r="Q43" s="5">
        <v>99.196550134197153</v>
      </c>
      <c r="R43" s="5">
        <v>101.69004079958655</v>
      </c>
      <c r="S43" s="5">
        <v>104.06482076802114</v>
      </c>
      <c r="T43" s="5">
        <v>106.31759353174628</v>
      </c>
      <c r="U43" s="5">
        <v>108.44165760168516</v>
      </c>
      <c r="V43" s="5">
        <v>110.43474300483426</v>
      </c>
      <c r="W43" s="5">
        <v>112.29115256549886</v>
      </c>
      <c r="X43" s="5">
        <v>114.00977247534227</v>
      </c>
      <c r="Y43" s="5">
        <v>115.58528401514653</v>
      </c>
      <c r="Z43" s="5">
        <v>117.01553781499703</v>
      </c>
      <c r="AA43" s="5">
        <v>118.29636434312822</v>
      </c>
      <c r="AB43" s="5">
        <v>119.42608319472973</v>
      </c>
      <c r="AC43" s="5">
        <v>120.40403382952614</v>
      </c>
      <c r="AD43" s="5">
        <v>121.22905549115745</v>
      </c>
      <c r="AE43" s="5">
        <v>121.90328911251315</v>
      </c>
      <c r="AF43" s="5">
        <v>122.42759508719999</v>
      </c>
      <c r="AG43" s="5">
        <v>122.80076931882274</v>
      </c>
      <c r="AH43" s="5">
        <v>123.02411187460335</v>
      </c>
      <c r="AI43" s="5">
        <v>123.09685100741405</v>
      </c>
      <c r="AJ43" s="5">
        <v>123.02145447448709</v>
      </c>
      <c r="AK43" s="5">
        <v>122.79905467178156</v>
      </c>
      <c r="AL43" s="5">
        <v>122.42947156673434</v>
      </c>
      <c r="AM43" s="5">
        <v>121.91421893832357</v>
      </c>
      <c r="AN43" s="5">
        <v>121.2542462558628</v>
      </c>
      <c r="AO43" s="5">
        <v>120.45141899181931</v>
      </c>
      <c r="AP43" s="5">
        <v>119.50703927088605</v>
      </c>
    </row>
    <row r="44" spans="1:42" x14ac:dyDescent="0.45">
      <c r="A44" s="5" t="s">
        <v>365</v>
      </c>
      <c r="B44" s="5">
        <v>21.425994727199996</v>
      </c>
      <c r="C44" s="5">
        <v>22.99308631645312</v>
      </c>
      <c r="D44" s="5">
        <v>24.553004940196629</v>
      </c>
      <c r="E44" s="5">
        <v>26.10445759755742</v>
      </c>
      <c r="F44" s="5">
        <v>27.646161528370378</v>
      </c>
      <c r="G44" s="5">
        <v>29.176844444991897</v>
      </c>
      <c r="H44" s="5">
        <v>30.695244770439196</v>
      </c>
      <c r="I44" s="5">
        <v>32.200111883057303</v>
      </c>
      <c r="J44" s="5">
        <v>33.675603960091649</v>
      </c>
      <c r="K44" s="5">
        <v>35.129541711500757</v>
      </c>
      <c r="L44" s="5">
        <v>36.559027341299178</v>
      </c>
      <c r="M44" s="5">
        <v>37.962146775975953</v>
      </c>
      <c r="N44" s="5">
        <v>39.33784696278758</v>
      </c>
      <c r="O44" s="5">
        <v>40.683470919540476</v>
      </c>
      <c r="P44" s="5">
        <v>41.997477227424604</v>
      </c>
      <c r="Q44" s="5">
        <v>43.277488431549941</v>
      </c>
      <c r="R44" s="5">
        <v>44.522026629349355</v>
      </c>
      <c r="S44" s="5">
        <v>45.728748561722711</v>
      </c>
      <c r="T44" s="5">
        <v>46.896255087288793</v>
      </c>
      <c r="U44" s="5">
        <v>48.021616033214229</v>
      </c>
      <c r="V44" s="5">
        <v>49.103822123384916</v>
      </c>
      <c r="W44" s="5">
        <v>50.140313148992028</v>
      </c>
      <c r="X44" s="5">
        <v>51.130535524692441</v>
      </c>
      <c r="Y44" s="5">
        <v>52.072025311546348</v>
      </c>
      <c r="Z44" s="5">
        <v>52.963700431315857</v>
      </c>
      <c r="AA44" s="5">
        <v>53.803530377707624</v>
      </c>
      <c r="AB44" s="5">
        <v>54.590571797451503</v>
      </c>
      <c r="AC44" s="5">
        <v>55.324318272337628</v>
      </c>
      <c r="AD44" s="5">
        <v>56.004007888885205</v>
      </c>
      <c r="AE44" s="5">
        <v>56.630380809380569</v>
      </c>
      <c r="AF44" s="5">
        <v>57.203579714224865</v>
      </c>
      <c r="AG44" s="5">
        <v>57.722763764628212</v>
      </c>
      <c r="AH44" s="5">
        <v>58.188238127884802</v>
      </c>
      <c r="AI44" s="5">
        <v>58.59930995987888</v>
      </c>
      <c r="AJ44" s="5">
        <v>58.956799626069618</v>
      </c>
      <c r="AK44" s="5">
        <v>59.260882857640787</v>
      </c>
      <c r="AL44" s="5">
        <v>59.511078743830076</v>
      </c>
      <c r="AM44" s="5">
        <v>59.707695969834148</v>
      </c>
      <c r="AN44" s="5">
        <v>59.850746128463733</v>
      </c>
      <c r="AO44" s="5">
        <v>59.940666879610419</v>
      </c>
      <c r="AP44" s="5">
        <v>59.97759533407595</v>
      </c>
    </row>
    <row r="45" spans="1:42" x14ac:dyDescent="0.45">
      <c r="A45" s="5" t="s">
        <v>366</v>
      </c>
      <c r="B45" s="5">
        <v>155.64454741115998</v>
      </c>
      <c r="C45" s="5">
        <v>158.55746182932884</v>
      </c>
      <c r="D45" s="5">
        <v>161.32584186844159</v>
      </c>
      <c r="E45" s="5">
        <v>163.94466354106854</v>
      </c>
      <c r="F45" s="5">
        <v>166.4089802328738</v>
      </c>
      <c r="G45" s="5">
        <v>168.71392445406886</v>
      </c>
      <c r="H45" s="5">
        <v>170.85470963866086</v>
      </c>
      <c r="I45" s="5">
        <v>172.82663199302036</v>
      </c>
      <c r="J45" s="5">
        <v>174.54938433049213</v>
      </c>
      <c r="K45" s="5">
        <v>176.07128642443203</v>
      </c>
      <c r="L45" s="5">
        <v>177.38191818704303</v>
      </c>
      <c r="M45" s="5">
        <v>178.47629539721956</v>
      </c>
      <c r="N45" s="5">
        <v>179.35353179270189</v>
      </c>
      <c r="O45" s="5">
        <v>180.00536826117192</v>
      </c>
      <c r="P45" s="5">
        <v>180.42895639652951</v>
      </c>
      <c r="Q45" s="5">
        <v>180.61799590908731</v>
      </c>
      <c r="R45" s="5">
        <v>180.57029980565741</v>
      </c>
      <c r="S45" s="5">
        <v>180.28032005133031</v>
      </c>
      <c r="T45" s="5">
        <v>179.74659098971128</v>
      </c>
      <c r="U45" s="5">
        <v>178.96200566222407</v>
      </c>
      <c r="V45" s="5">
        <v>177.9271482121961</v>
      </c>
      <c r="W45" s="5">
        <v>176.6370886966107</v>
      </c>
      <c r="X45" s="5">
        <v>175.09437228977183</v>
      </c>
      <c r="Y45" s="5">
        <v>173.29502487990416</v>
      </c>
      <c r="Z45" s="5">
        <v>171.2401506173114</v>
      </c>
      <c r="AA45" s="5">
        <v>168.92798551562507</v>
      </c>
      <c r="AB45" s="5">
        <v>166.3605748015562</v>
      </c>
      <c r="AC45" s="5">
        <v>163.54138034029481</v>
      </c>
      <c r="AD45" s="5">
        <v>160.47313554119472</v>
      </c>
      <c r="AE45" s="5">
        <v>157.16287646304255</v>
      </c>
      <c r="AF45" s="5">
        <v>153.6156643554292</v>
      </c>
      <c r="AG45" s="5">
        <v>149.83388846869315</v>
      </c>
      <c r="AH45" s="5">
        <v>145.82307572659403</v>
      </c>
      <c r="AI45" s="5">
        <v>141.58622662435639</v>
      </c>
      <c r="AJ45" s="5">
        <v>137.13013489162142</v>
      </c>
      <c r="AK45" s="5">
        <v>132.45990916939252</v>
      </c>
      <c r="AL45" s="5">
        <v>127.57926475884857</v>
      </c>
      <c r="AM45" s="5">
        <v>122.49381877840311</v>
      </c>
      <c r="AN45" s="5">
        <v>117.20862529196683</v>
      </c>
      <c r="AO45" s="5">
        <v>111.72968760091497</v>
      </c>
      <c r="AP45" s="5">
        <v>106.06249735291139</v>
      </c>
    </row>
    <row r="46" spans="1:42" x14ac:dyDescent="0.45">
      <c r="A46" s="5" t="s">
        <v>367</v>
      </c>
      <c r="B46" s="5">
        <v>3397.9757113989999</v>
      </c>
      <c r="C46" s="5">
        <v>3353.5180044517961</v>
      </c>
      <c r="D46" s="5">
        <v>3307.8087282249749</v>
      </c>
      <c r="E46" s="5">
        <v>3260.8812980744924</v>
      </c>
      <c r="F46" s="5">
        <v>3212.7691293563075</v>
      </c>
      <c r="G46" s="5">
        <v>3163.5056374263763</v>
      </c>
      <c r="H46" s="5">
        <v>3113.1242376406581</v>
      </c>
      <c r="I46" s="5">
        <v>3061.6583453551088</v>
      </c>
      <c r="J46" s="5">
        <v>3007.83711826944</v>
      </c>
      <c r="K46" s="5">
        <v>2952.6852406679773</v>
      </c>
      <c r="L46" s="5">
        <v>2896.1644114888336</v>
      </c>
      <c r="M46" s="5">
        <v>2838.3293349618871</v>
      </c>
      <c r="N46" s="5">
        <v>2779.2952742495459</v>
      </c>
      <c r="O46" s="5">
        <v>2719.0570809043138</v>
      </c>
      <c r="P46" s="5">
        <v>2657.6922349248184</v>
      </c>
      <c r="Q46" s="5">
        <v>2595.223465572039</v>
      </c>
      <c r="R46" s="5">
        <v>2531.7313227076229</v>
      </c>
      <c r="S46" s="5">
        <v>2467.2449995571255</v>
      </c>
      <c r="T46" s="5">
        <v>2401.8477267199955</v>
      </c>
      <c r="U46" s="5">
        <v>2335.5435754885625</v>
      </c>
      <c r="V46" s="5">
        <v>2268.4364336279255</v>
      </c>
      <c r="W46" s="5">
        <v>2200.5541786928602</v>
      </c>
      <c r="X46" s="5">
        <v>2132.0152375927391</v>
      </c>
      <c r="Y46" s="5">
        <v>2062.8518837076226</v>
      </c>
      <c r="Z46" s="5">
        <v>1993.1545467781918</v>
      </c>
      <c r="AA46" s="5">
        <v>1922.9749683564398</v>
      </c>
      <c r="AB46" s="5">
        <v>1852.4046159477082</v>
      </c>
      <c r="AC46" s="5">
        <v>1781.5442717053841</v>
      </c>
      <c r="AD46" s="5">
        <v>1710.4799985854308</v>
      </c>
      <c r="AE46" s="5">
        <v>1639.3369916152628</v>
      </c>
      <c r="AF46" s="5">
        <v>1568.2111659166501</v>
      </c>
      <c r="AG46" s="5">
        <v>1497.164987309299</v>
      </c>
      <c r="AH46" s="5">
        <v>1426.2876115900681</v>
      </c>
      <c r="AI46" s="5">
        <v>1355.6377358180509</v>
      </c>
      <c r="AJ46" s="5">
        <v>1285.3058243955736</v>
      </c>
      <c r="AK46" s="5">
        <v>1215.360397701797</v>
      </c>
      <c r="AL46" s="5">
        <v>1145.8527161156092</v>
      </c>
      <c r="AM46" s="5">
        <v>1076.847408742351</v>
      </c>
      <c r="AN46" s="5">
        <v>1008.3997540849733</v>
      </c>
      <c r="AO46" s="5">
        <v>940.56924330062543</v>
      </c>
      <c r="AP46" s="5">
        <v>873.40696095466672</v>
      </c>
    </row>
    <row r="47" spans="1:42" x14ac:dyDescent="0.45">
      <c r="A47" s="5" t="s">
        <v>135</v>
      </c>
      <c r="B47" s="5">
        <v>203.87854268394</v>
      </c>
      <c r="C47" s="5">
        <v>220.34150555566131</v>
      </c>
      <c r="D47" s="5">
        <v>236.92609229846707</v>
      </c>
      <c r="E47" s="5">
        <v>253.62410096134937</v>
      </c>
      <c r="F47" s="5">
        <v>270.42732959330061</v>
      </c>
      <c r="G47" s="5">
        <v>287.32757624331305</v>
      </c>
      <c r="H47" s="5">
        <v>304.31663896037901</v>
      </c>
      <c r="I47" s="5">
        <v>321.38631579349038</v>
      </c>
      <c r="J47" s="5">
        <v>338.381675805312</v>
      </c>
      <c r="K47" s="5">
        <v>355.38307387680447</v>
      </c>
      <c r="L47" s="5">
        <v>372.3639957628501</v>
      </c>
      <c r="M47" s="5">
        <v>389.30738477452195</v>
      </c>
      <c r="N47" s="5">
        <v>406.20469392877988</v>
      </c>
      <c r="O47" s="5">
        <v>423.03054365929256</v>
      </c>
      <c r="P47" s="5">
        <v>439.77059851446541</v>
      </c>
      <c r="Q47" s="5">
        <v>456.40136808335859</v>
      </c>
      <c r="R47" s="5">
        <v>472.90830367557481</v>
      </c>
      <c r="S47" s="5">
        <v>489.26722872573515</v>
      </c>
      <c r="T47" s="5">
        <v>505.46347681719288</v>
      </c>
      <c r="U47" s="5">
        <v>521.46535585716492</v>
      </c>
      <c r="V47" s="5">
        <v>537.2612605960876</v>
      </c>
      <c r="W47" s="5">
        <v>552.82214733015758</v>
      </c>
      <c r="X47" s="5">
        <v>568.14037336968511</v>
      </c>
      <c r="Y47" s="5">
        <v>583.1866564602816</v>
      </c>
      <c r="Z47" s="5">
        <v>597.9463640334576</v>
      </c>
      <c r="AA47" s="5">
        <v>612.39356684582003</v>
      </c>
      <c r="AB47" s="5">
        <v>626.51391787785553</v>
      </c>
      <c r="AC47" s="5">
        <v>640.29759468223222</v>
      </c>
      <c r="AD47" s="5">
        <v>653.73139671963725</v>
      </c>
      <c r="AE47" s="5">
        <v>666.81928164279191</v>
      </c>
      <c r="AF47" s="5">
        <v>679.55817189721483</v>
      </c>
      <c r="AG47" s="5">
        <v>691.93300764835169</v>
      </c>
      <c r="AH47" s="5">
        <v>703.94195023638827</v>
      </c>
      <c r="AI47" s="5">
        <v>715.5708048558572</v>
      </c>
      <c r="AJ47" s="5">
        <v>726.82338211395711</v>
      </c>
      <c r="AK47" s="5">
        <v>737.6954972096953</v>
      </c>
      <c r="AL47" s="5">
        <v>748.17442052254455</v>
      </c>
      <c r="AM47" s="5">
        <v>758.25680232168656</v>
      </c>
      <c r="AN47" s="5">
        <v>767.9351973416334</v>
      </c>
      <c r="AO47" s="5">
        <v>777.20721683262207</v>
      </c>
      <c r="AP47" s="5">
        <v>786.06626485919992</v>
      </c>
    </row>
    <row r="48" spans="1:42" x14ac:dyDescent="0.45">
      <c r="A48" s="5" t="s">
        <v>274</v>
      </c>
      <c r="B48" s="5">
        <v>101.93927134196997</v>
      </c>
      <c r="C48" s="5">
        <v>99.922310658962658</v>
      </c>
      <c r="D48" s="5">
        <v>97.860777253714645</v>
      </c>
      <c r="E48" s="5">
        <v>95.756038118060459</v>
      </c>
      <c r="F48" s="5">
        <v>93.609460243834846</v>
      </c>
      <c r="G48" s="5">
        <v>91.42241062287232</v>
      </c>
      <c r="H48" s="5">
        <v>89.196256247007625</v>
      </c>
      <c r="I48" s="5">
        <v>86.932364108075276</v>
      </c>
      <c r="J48" s="5">
        <v>84.595418951327986</v>
      </c>
      <c r="K48" s="5">
        <v>82.215487240156264</v>
      </c>
      <c r="L48" s="5">
        <v>79.792284806325</v>
      </c>
      <c r="M48" s="5">
        <v>77.328179167542004</v>
      </c>
      <c r="N48" s="5">
        <v>74.827180460564705</v>
      </c>
      <c r="O48" s="5">
        <v>72.290029612663915</v>
      </c>
      <c r="P48" s="5">
        <v>69.719729032781103</v>
      </c>
      <c r="Q48" s="5">
        <v>67.117848247552701</v>
      </c>
      <c r="R48" s="5">
        <v>64.48749595576021</v>
      </c>
      <c r="S48" s="5">
        <v>61.830473959845648</v>
      </c>
      <c r="T48" s="5">
        <v>59.149981329671505</v>
      </c>
      <c r="U48" s="5">
        <v>56.447280788662184</v>
      </c>
      <c r="V48" s="5">
        <v>53.726126059608738</v>
      </c>
      <c r="W48" s="5">
        <v>50.988450481907741</v>
      </c>
      <c r="X48" s="5">
        <v>48.23833358799213</v>
      </c>
      <c r="Y48" s="5">
        <v>45.47785853130636</v>
      </c>
      <c r="Z48" s="5">
        <v>42.710454573818396</v>
      </c>
      <c r="AA48" s="5">
        <v>39.938710881249129</v>
      </c>
      <c r="AB48" s="5">
        <v>37.166079874110068</v>
      </c>
      <c r="AC48" s="5">
        <v>34.396151780450474</v>
      </c>
      <c r="AD48" s="5">
        <v>31.632164357401802</v>
      </c>
      <c r="AE48" s="5">
        <v>28.87800038610516</v>
      </c>
      <c r="AF48" s="5">
        <v>26.136852765277492</v>
      </c>
      <c r="AG48" s="5">
        <v>23.411267176072048</v>
      </c>
      <c r="AH48" s="5">
        <v>20.704175006952596</v>
      </c>
      <c r="AI48" s="5">
        <v>18.017969906442449</v>
      </c>
      <c r="AJ48" s="5">
        <v>15.355423565787826</v>
      </c>
      <c r="AK48" s="5">
        <v>12.718887882925779</v>
      </c>
      <c r="AL48" s="5">
        <v>10.110465142196549</v>
      </c>
      <c r="AM48" s="5">
        <v>7.5323523409439064</v>
      </c>
      <c r="AN48" s="5">
        <v>4.9865921905300867</v>
      </c>
      <c r="AO48" s="5">
        <v>2.4751822192121722</v>
      </c>
      <c r="AP48" s="5">
        <v>0</v>
      </c>
    </row>
    <row r="49" spans="1:42" x14ac:dyDescent="0.45">
      <c r="A49" s="5" t="s">
        <v>122</v>
      </c>
      <c r="B49" s="5">
        <v>12.356275314178179</v>
      </c>
      <c r="C49" s="5">
        <v>14.596266048084679</v>
      </c>
      <c r="D49" s="5">
        <v>16.856401823606348</v>
      </c>
      <c r="E49" s="5">
        <v>19.135522768883497</v>
      </c>
      <c r="F49" s="5">
        <v>21.432469012056458</v>
      </c>
      <c r="G49" s="5">
        <v>23.746080681265536</v>
      </c>
      <c r="H49" s="5">
        <v>26.075197904651063</v>
      </c>
      <c r="I49" s="5">
        <v>28.418660810353348</v>
      </c>
      <c r="J49" s="5">
        <v>30.761970527755633</v>
      </c>
      <c r="K49" s="5">
        <v>33.111222622624027</v>
      </c>
      <c r="L49" s="5">
        <v>35.463237691699995</v>
      </c>
      <c r="M49" s="5">
        <v>37.815661285694524</v>
      </c>
      <c r="N49" s="5">
        <v>40.166971329480617</v>
      </c>
      <c r="O49" s="5">
        <v>42.514001702621648</v>
      </c>
      <c r="P49" s="5">
        <v>44.854650846264754</v>
      </c>
      <c r="Q49" s="5">
        <v>47.185881192218872</v>
      </c>
      <c r="R49" s="5">
        <v>49.505552450886604</v>
      </c>
      <c r="S49" s="5">
        <v>51.810515729198713</v>
      </c>
      <c r="T49" s="5">
        <v>54.098605513638958</v>
      </c>
      <c r="U49" s="5">
        <v>56.365827281030633</v>
      </c>
      <c r="V49" s="5">
        <v>58.610319337754987</v>
      </c>
      <c r="W49" s="5">
        <v>60.828326890696943</v>
      </c>
      <c r="X49" s="5">
        <v>63.018429064447623</v>
      </c>
      <c r="Y49" s="5">
        <v>65.176823991390933</v>
      </c>
      <c r="Z49" s="5">
        <v>67.301322358744144</v>
      </c>
      <c r="AA49" s="5">
        <v>69.388467389644944</v>
      </c>
      <c r="AB49" s="5">
        <v>71.436101576211556</v>
      </c>
      <c r="AC49" s="5">
        <v>73.442599139609868</v>
      </c>
      <c r="AD49" s="5">
        <v>75.405967559058823</v>
      </c>
      <c r="AE49" s="5">
        <v>77.326215909901421</v>
      </c>
      <c r="AF49" s="5">
        <v>79.202584137204525</v>
      </c>
      <c r="AG49" s="5">
        <v>81.03293823906418</v>
      </c>
      <c r="AH49" s="5">
        <v>82.81670002781037</v>
      </c>
      <c r="AI49" s="5">
        <v>84.551858781747228</v>
      </c>
      <c r="AJ49" s="5">
        <v>86.238540430081116</v>
      </c>
      <c r="AK49" s="5">
        <v>87.875952645669031</v>
      </c>
      <c r="AL49" s="5">
        <v>89.462297621860344</v>
      </c>
      <c r="AM49" s="5">
        <v>90.996903027968784</v>
      </c>
      <c r="AN49" s="5">
        <v>92.478618806194334</v>
      </c>
      <c r="AO49" s="5">
        <v>93.906913286473909</v>
      </c>
      <c r="AP49" s="5">
        <v>95.280759376872709</v>
      </c>
    </row>
    <row r="51" spans="1:42" x14ac:dyDescent="0.45">
      <c r="A51" s="5" t="s">
        <v>358</v>
      </c>
    </row>
    <row r="52" spans="1:42" x14ac:dyDescent="0.45">
      <c r="A52" s="5" t="s">
        <v>368</v>
      </c>
    </row>
    <row r="53" spans="1:42" x14ac:dyDescent="0.45">
      <c r="A53" s="5" t="s">
        <v>369</v>
      </c>
    </row>
    <row r="54" spans="1:42" x14ac:dyDescent="0.45">
      <c r="A54" s="5" t="s">
        <v>370</v>
      </c>
    </row>
    <row r="56" spans="1:42" x14ac:dyDescent="0.45">
      <c r="A56" s="5" t="s">
        <v>362</v>
      </c>
      <c r="B56" s="5">
        <v>2015</v>
      </c>
      <c r="C56" s="5">
        <v>2016</v>
      </c>
      <c r="D56" s="5">
        <v>2017</v>
      </c>
      <c r="E56" s="5">
        <v>2018</v>
      </c>
      <c r="F56" s="5">
        <v>2019</v>
      </c>
      <c r="G56" s="5">
        <v>2020</v>
      </c>
      <c r="H56" s="5">
        <v>2021</v>
      </c>
      <c r="I56" s="5">
        <v>2022</v>
      </c>
      <c r="J56" s="5">
        <v>2023</v>
      </c>
      <c r="K56" s="5">
        <v>2024</v>
      </c>
      <c r="L56" s="5">
        <v>2025</v>
      </c>
      <c r="M56" s="5">
        <v>2026</v>
      </c>
      <c r="N56" s="5">
        <v>2027</v>
      </c>
      <c r="O56" s="5">
        <v>2028</v>
      </c>
      <c r="P56" s="5">
        <v>2029</v>
      </c>
      <c r="Q56" s="5">
        <v>2030</v>
      </c>
      <c r="R56" s="5">
        <v>2031</v>
      </c>
      <c r="S56" s="5">
        <v>2032</v>
      </c>
      <c r="T56" s="5">
        <v>2033</v>
      </c>
      <c r="U56" s="5">
        <v>2034</v>
      </c>
      <c r="V56" s="5">
        <v>2035</v>
      </c>
      <c r="W56" s="5">
        <v>2036</v>
      </c>
      <c r="X56" s="5">
        <v>2037</v>
      </c>
      <c r="Y56" s="5">
        <v>2038</v>
      </c>
      <c r="Z56" s="5">
        <v>2039</v>
      </c>
      <c r="AA56" s="5">
        <v>2040</v>
      </c>
      <c r="AB56" s="5">
        <v>2041</v>
      </c>
      <c r="AC56" s="5">
        <v>2042</v>
      </c>
      <c r="AD56" s="5">
        <v>2043</v>
      </c>
      <c r="AE56" s="5">
        <v>2044</v>
      </c>
      <c r="AF56" s="5">
        <v>2045</v>
      </c>
      <c r="AG56" s="5">
        <v>2046</v>
      </c>
      <c r="AH56" s="5">
        <v>2047</v>
      </c>
      <c r="AI56" s="5">
        <v>2048</v>
      </c>
      <c r="AJ56" s="5">
        <v>2049</v>
      </c>
      <c r="AK56" s="5">
        <v>2050</v>
      </c>
    </row>
    <row r="57" spans="1:42" x14ac:dyDescent="0.45">
      <c r="A57" s="5" t="s">
        <v>371</v>
      </c>
      <c r="B57" s="5">
        <v>4.6505397170938769</v>
      </c>
      <c r="C57" s="5">
        <v>4.9394902943020407</v>
      </c>
      <c r="D57" s="5">
        <v>5.235497424000001</v>
      </c>
      <c r="E57" s="5">
        <v>5.4437161366800009</v>
      </c>
      <c r="F57" s="5">
        <v>5.6560472035200009</v>
      </c>
      <c r="G57" s="5">
        <v>5.8724987893199998</v>
      </c>
      <c r="H57" s="5">
        <v>6.093079058879999</v>
      </c>
      <c r="I57" s="5">
        <v>6.3177961770000008</v>
      </c>
      <c r="J57" s="5">
        <v>6.5466583084800005</v>
      </c>
      <c r="K57" s="5">
        <v>6.7796736181199995</v>
      </c>
      <c r="L57" s="5">
        <v>7.01685027072</v>
      </c>
      <c r="M57" s="5">
        <v>7.2581964310800009</v>
      </c>
      <c r="N57" s="5">
        <v>7.503720264</v>
      </c>
      <c r="O57" s="5">
        <v>7.8066500793840001</v>
      </c>
      <c r="P57" s="5">
        <v>8.1155292837120001</v>
      </c>
      <c r="Q57" s="5">
        <v>8.4303679434479992</v>
      </c>
      <c r="R57" s="5">
        <v>8.7511761250560003</v>
      </c>
      <c r="S57" s="5">
        <v>9.0779638950000017</v>
      </c>
      <c r="T57" s="5">
        <v>9.4107413197439982</v>
      </c>
      <c r="U57" s="5">
        <v>9.7495184657520007</v>
      </c>
      <c r="V57" s="5">
        <v>10.094305399488</v>
      </c>
      <c r="W57" s="5">
        <v>10.445112187416001</v>
      </c>
      <c r="X57" s="5">
        <v>10.801948895999999</v>
      </c>
      <c r="Y57" s="5">
        <v>11.297960733152662</v>
      </c>
      <c r="Z57" s="5">
        <v>11.803876888192187</v>
      </c>
      <c r="AA57" s="5">
        <v>12.319697361118582</v>
      </c>
      <c r="AB57" s="5">
        <v>12.845422151931833</v>
      </c>
      <c r="AC57" s="5">
        <v>13.381051260631951</v>
      </c>
      <c r="AD57" s="5">
        <v>13.926584687218933</v>
      </c>
      <c r="AE57" s="5">
        <v>14.482022431692783</v>
      </c>
      <c r="AF57" s="5">
        <v>15.047364494053486</v>
      </c>
      <c r="AG57" s="5">
        <v>15.622610874301063</v>
      </c>
      <c r="AH57" s="5">
        <v>16.207761572435501</v>
      </c>
      <c r="AI57" s="5">
        <v>16.802816588456803</v>
      </c>
      <c r="AJ57" s="5">
        <v>17.407775922364969</v>
      </c>
      <c r="AK57" s="5">
        <v>18.022639574159999</v>
      </c>
    </row>
    <row r="58" spans="1:42" x14ac:dyDescent="0.45">
      <c r="A58" s="5" t="s">
        <v>372</v>
      </c>
      <c r="B58" s="5">
        <v>29.50949831216327</v>
      </c>
      <c r="C58" s="5">
        <v>31.907918778612245</v>
      </c>
      <c r="D58" s="5">
        <v>34.399892159999993</v>
      </c>
      <c r="E58" s="5">
        <v>37.094999435999995</v>
      </c>
      <c r="F58" s="5">
        <v>39.8911582944</v>
      </c>
      <c r="G58" s="5">
        <v>42.788368735199995</v>
      </c>
      <c r="H58" s="5">
        <v>45.786630758400008</v>
      </c>
      <c r="I58" s="5">
        <v>48.885944363999997</v>
      </c>
      <c r="J58" s="5">
        <v>52.08630955200001</v>
      </c>
      <c r="K58" s="5">
        <v>55.387726322400006</v>
      </c>
      <c r="L58" s="5">
        <v>58.790194675199984</v>
      </c>
      <c r="M58" s="5">
        <v>62.293714610400009</v>
      </c>
      <c r="N58" s="5">
        <v>65.898286127999995</v>
      </c>
      <c r="O58" s="5">
        <v>71.083793989439982</v>
      </c>
      <c r="P58" s="5">
        <v>76.464648207359986</v>
      </c>
      <c r="Q58" s="5">
        <v>82.040848781759991</v>
      </c>
      <c r="R58" s="5">
        <v>87.812395712639969</v>
      </c>
      <c r="S58" s="5">
        <v>93.779289000000006</v>
      </c>
      <c r="T58" s="5">
        <v>99.941528643840002</v>
      </c>
      <c r="U58" s="5">
        <v>106.29911464415999</v>
      </c>
      <c r="V58" s="5">
        <v>112.85204700095997</v>
      </c>
      <c r="W58" s="5">
        <v>119.60032571423997</v>
      </c>
      <c r="X58" s="5">
        <v>126.543950784</v>
      </c>
      <c r="Y58" s="5">
        <v>133.41051957404025</v>
      </c>
      <c r="Z58" s="5">
        <v>140.45843644163787</v>
      </c>
      <c r="AA58" s="5">
        <v>147.6877013867929</v>
      </c>
      <c r="AB58" s="5">
        <v>155.09831440950535</v>
      </c>
      <c r="AC58" s="5">
        <v>162.69027550977515</v>
      </c>
      <c r="AD58" s="5">
        <v>170.46358468760241</v>
      </c>
      <c r="AE58" s="5">
        <v>178.41824194298698</v>
      </c>
      <c r="AF58" s="5">
        <v>186.55424727592904</v>
      </c>
      <c r="AG58" s="5">
        <v>194.87160068642837</v>
      </c>
      <c r="AH58" s="5">
        <v>203.3703021744852</v>
      </c>
      <c r="AI58" s="5">
        <v>212.05035174009939</v>
      </c>
      <c r="AJ58" s="5">
        <v>220.911749383271</v>
      </c>
      <c r="AK58" s="5">
        <v>229.95449510399999</v>
      </c>
    </row>
    <row r="59" spans="1:42" x14ac:dyDescent="0.45">
      <c r="A59" s="5" t="s">
        <v>373</v>
      </c>
      <c r="B59" s="5">
        <v>32.473339389198372</v>
      </c>
      <c r="C59" s="5">
        <v>35.094624415699599</v>
      </c>
      <c r="D59" s="5">
        <v>37.817425799999995</v>
      </c>
      <c r="E59" s="5">
        <v>40.332689514586797</v>
      </c>
      <c r="F59" s="5">
        <v>42.9401409606144</v>
      </c>
      <c r="G59" s="5">
        <v>45.640812334323599</v>
      </c>
      <c r="H59" s="5">
        <v>48.435735831955192</v>
      </c>
      <c r="I59" s="5">
        <v>51.325943649749995</v>
      </c>
      <c r="J59" s="5">
        <v>54.312467983948807</v>
      </c>
      <c r="K59" s="5">
        <v>57.396341030792399</v>
      </c>
      <c r="L59" s="5">
        <v>60.578594986521601</v>
      </c>
      <c r="M59" s="5">
        <v>63.860262047377205</v>
      </c>
      <c r="N59" s="5">
        <v>67.242374409599989</v>
      </c>
      <c r="O59" s="5">
        <v>71.897288104681195</v>
      </c>
      <c r="P59" s="5">
        <v>76.727409177081611</v>
      </c>
      <c r="Q59" s="5">
        <v>81.734627075936402</v>
      </c>
      <c r="R59" s="5">
        <v>86.920831250380829</v>
      </c>
      <c r="S59" s="5">
        <v>92.287911149550013</v>
      </c>
      <c r="T59" s="5">
        <v>97.837756222579188</v>
      </c>
      <c r="U59" s="5">
        <v>103.5722559186036</v>
      </c>
      <c r="V59" s="5">
        <v>109.49329968675841</v>
      </c>
      <c r="W59" s="5">
        <v>115.60277697617882</v>
      </c>
      <c r="X59" s="5">
        <v>121.90257723600003</v>
      </c>
      <c r="Y59" s="5">
        <v>128.23055503962604</v>
      </c>
      <c r="Z59" s="5">
        <v>134.73367910226747</v>
      </c>
      <c r="AA59" s="5">
        <v>141.41308380646154</v>
      </c>
      <c r="AB59" s="5">
        <v>148.26990353474557</v>
      </c>
      <c r="AC59" s="5">
        <v>155.3052726696568</v>
      </c>
      <c r="AD59" s="5">
        <v>162.52032559373257</v>
      </c>
      <c r="AE59" s="5">
        <v>169.91619668951009</v>
      </c>
      <c r="AF59" s="5">
        <v>177.49402033952663</v>
      </c>
      <c r="AG59" s="5">
        <v>185.2549309263195</v>
      </c>
      <c r="AH59" s="5">
        <v>193.20006283242603</v>
      </c>
      <c r="AI59" s="5">
        <v>201.3305504403834</v>
      </c>
      <c r="AJ59" s="5">
        <v>209.64752813272901</v>
      </c>
      <c r="AK59" s="5">
        <v>218.15213029200001</v>
      </c>
    </row>
    <row r="60" spans="1:42" x14ac:dyDescent="0.45">
      <c r="A60" s="5" t="s">
        <v>374</v>
      </c>
      <c r="B60" s="5">
        <v>102.74898203856</v>
      </c>
      <c r="C60" s="5">
        <v>108.75238006104001</v>
      </c>
      <c r="D60" s="5">
        <v>114.89469984</v>
      </c>
      <c r="E60" s="5">
        <v>120.69494948304001</v>
      </c>
      <c r="F60" s="5">
        <v>126.65674760832</v>
      </c>
      <c r="G60" s="5">
        <v>132.78212993807998</v>
      </c>
      <c r="H60" s="5">
        <v>139.07313219456</v>
      </c>
      <c r="I60" s="5">
        <v>145.53179009999999</v>
      </c>
      <c r="J60" s="5">
        <v>152.16013937663999</v>
      </c>
      <c r="K60" s="5">
        <v>158.96021574672002</v>
      </c>
      <c r="L60" s="5">
        <v>165.93405493248002</v>
      </c>
      <c r="M60" s="5">
        <v>173.08369265616</v>
      </c>
      <c r="N60" s="5">
        <v>180.41116464000001</v>
      </c>
      <c r="O60" s="5">
        <v>192.95505094679999</v>
      </c>
      <c r="P60" s="5">
        <v>206.00587556639999</v>
      </c>
      <c r="Q60" s="5">
        <v>219.5714442636</v>
      </c>
      <c r="R60" s="5">
        <v>233.65956280319998</v>
      </c>
      <c r="S60" s="5">
        <v>248.27803695000003</v>
      </c>
      <c r="T60" s="5">
        <v>263.43467246879999</v>
      </c>
      <c r="U60" s="5">
        <v>279.13727512439999</v>
      </c>
      <c r="V60" s="5">
        <v>295.39365068159998</v>
      </c>
      <c r="W60" s="5">
        <v>312.21160490519998</v>
      </c>
      <c r="X60" s="5">
        <v>329.59894355999995</v>
      </c>
      <c r="Y60" s="5">
        <v>347.07333080400537</v>
      </c>
      <c r="Z60" s="5">
        <v>365.06258806399632</v>
      </c>
      <c r="AA60" s="5">
        <v>383.57129086885749</v>
      </c>
      <c r="AB60" s="5">
        <v>402.60401474747385</v>
      </c>
      <c r="AC60" s="5">
        <v>422.1653352287301</v>
      </c>
      <c r="AD60" s="5">
        <v>442.25982784151114</v>
      </c>
      <c r="AE60" s="5">
        <v>462.89206811470183</v>
      </c>
      <c r="AF60" s="5">
        <v>484.06663157718708</v>
      </c>
      <c r="AG60" s="5">
        <v>505.78809375785153</v>
      </c>
      <c r="AH60" s="5">
        <v>528.06103018558042</v>
      </c>
      <c r="AI60" s="5">
        <v>550.89001638925799</v>
      </c>
      <c r="AJ60" s="5">
        <v>574.27962789776973</v>
      </c>
      <c r="AK60" s="5">
        <v>598.23444024000003</v>
      </c>
    </row>
    <row r="61" spans="1:42" x14ac:dyDescent="0.45">
      <c r="A61" s="5" t="s">
        <v>375</v>
      </c>
      <c r="B61" s="5">
        <v>85.132305713652258</v>
      </c>
      <c r="C61" s="5">
        <v>91.909350452527349</v>
      </c>
      <c r="D61" s="5">
        <v>98.944971840000008</v>
      </c>
      <c r="E61" s="5">
        <v>104.460630281856</v>
      </c>
      <c r="F61" s="5">
        <v>110.173405881888</v>
      </c>
      <c r="G61" s="5">
        <v>116.08667290699199</v>
      </c>
      <c r="H61" s="5">
        <v>122.203805624064</v>
      </c>
      <c r="I61" s="5">
        <v>128.52817830000001</v>
      </c>
      <c r="J61" s="5">
        <v>135.06316520169599</v>
      </c>
      <c r="K61" s="5">
        <v>141.81214059604801</v>
      </c>
      <c r="L61" s="5">
        <v>148.778478749952</v>
      </c>
      <c r="M61" s="5">
        <v>155.965553930304</v>
      </c>
      <c r="N61" s="5">
        <v>163.37674040399997</v>
      </c>
      <c r="O61" s="5">
        <v>173.70515785305602</v>
      </c>
      <c r="P61" s="5">
        <v>184.43948630140798</v>
      </c>
      <c r="Q61" s="5">
        <v>195.586966228032</v>
      </c>
      <c r="R61" s="5">
        <v>207.15483811190401</v>
      </c>
      <c r="S61" s="5">
        <v>219.15034243199997</v>
      </c>
      <c r="T61" s="5">
        <v>231.58071966729599</v>
      </c>
      <c r="U61" s="5">
        <v>244.45321029676802</v>
      </c>
      <c r="V61" s="5">
        <v>257.77505479939197</v>
      </c>
      <c r="W61" s="5">
        <v>271.55349365414401</v>
      </c>
      <c r="X61" s="5">
        <v>285.79576734000005</v>
      </c>
      <c r="Y61" s="5">
        <v>299.88690669169591</v>
      </c>
      <c r="Z61" s="5">
        <v>314.38496608459718</v>
      </c>
      <c r="AA61" s="5">
        <v>329.2944996709623</v>
      </c>
      <c r="AB61" s="5">
        <v>344.62006160304958</v>
      </c>
      <c r="AC61" s="5">
        <v>360.36620603311786</v>
      </c>
      <c r="AD61" s="5">
        <v>376.53748711342558</v>
      </c>
      <c r="AE61" s="5">
        <v>393.13845899623129</v>
      </c>
      <c r="AF61" s="5">
        <v>410.17367583379342</v>
      </c>
      <c r="AG61" s="5">
        <v>427.64769177837047</v>
      </c>
      <c r="AH61" s="5">
        <v>445.56506098222121</v>
      </c>
      <c r="AI61" s="5">
        <v>463.93033759760397</v>
      </c>
      <c r="AJ61" s="5">
        <v>482.74807577677751</v>
      </c>
      <c r="AK61" s="5">
        <v>502.02282967200006</v>
      </c>
    </row>
    <row r="62" spans="1:42" x14ac:dyDescent="0.45">
      <c r="A62" s="5" t="s">
        <v>376</v>
      </c>
      <c r="B62" s="5">
        <v>29.893317577913706</v>
      </c>
      <c r="C62" s="5">
        <v>31.547680119383092</v>
      </c>
      <c r="D62" s="5">
        <v>33.234995908799995</v>
      </c>
      <c r="E62" s="5">
        <v>33.815295449359198</v>
      </c>
      <c r="F62" s="5">
        <v>34.398103827225604</v>
      </c>
      <c r="G62" s="5">
        <v>34.983383935802401</v>
      </c>
      <c r="H62" s="5">
        <v>35.571098668492795</v>
      </c>
      <c r="I62" s="5">
        <v>36.161210918700007</v>
      </c>
      <c r="J62" s="5">
        <v>36.753683579827204</v>
      </c>
      <c r="K62" s="5">
        <v>37.348479545277613</v>
      </c>
      <c r="L62" s="5">
        <v>37.945561708454399</v>
      </c>
      <c r="M62" s="5">
        <v>38.544892962760805</v>
      </c>
      <c r="N62" s="5">
        <v>39.146436201600004</v>
      </c>
      <c r="O62" s="5">
        <v>39.84808774641408</v>
      </c>
      <c r="P62" s="5">
        <v>40.553547637357454</v>
      </c>
      <c r="Q62" s="5">
        <v>41.262782071613756</v>
      </c>
      <c r="R62" s="5">
        <v>41.975757246366719</v>
      </c>
      <c r="S62" s="5">
        <v>42.692439358800002</v>
      </c>
      <c r="T62" s="5">
        <v>43.412794606097286</v>
      </c>
      <c r="U62" s="5">
        <v>44.13678918544224</v>
      </c>
      <c r="V62" s="5">
        <v>44.864389294018551</v>
      </c>
      <c r="W62" s="5">
        <v>45.595561129009923</v>
      </c>
      <c r="X62" s="5">
        <v>46.330270887599987</v>
      </c>
      <c r="Y62" s="5">
        <v>47.04737191789043</v>
      </c>
      <c r="Z62" s="5">
        <v>47.766930756398729</v>
      </c>
      <c r="AA62" s="5">
        <v>48.488900332164988</v>
      </c>
      <c r="AB62" s="5">
        <v>49.213233574229335</v>
      </c>
      <c r="AC62" s="5">
        <v>49.939883411631868</v>
      </c>
      <c r="AD62" s="5">
        <v>50.668802773412686</v>
      </c>
      <c r="AE62" s="5">
        <v>51.399944588611923</v>
      </c>
      <c r="AF62" s="5">
        <v>52.133261786269685</v>
      </c>
      <c r="AG62" s="5">
        <v>52.868707295426056</v>
      </c>
      <c r="AH62" s="5">
        <v>53.60623404512117</v>
      </c>
      <c r="AI62" s="5">
        <v>54.345794964395118</v>
      </c>
      <c r="AJ62" s="5">
        <v>55.087342982288035</v>
      </c>
      <c r="AK62" s="5">
        <v>55.830831027839992</v>
      </c>
    </row>
    <row r="63" spans="1:42" x14ac:dyDescent="0.45">
      <c r="A63" s="5" t="s">
        <v>11</v>
      </c>
      <c r="B63" s="5">
        <v>284.4079827485815</v>
      </c>
      <c r="C63" s="5">
        <v>304.15144412156434</v>
      </c>
      <c r="D63" s="5">
        <v>324.52748297279999</v>
      </c>
      <c r="E63" s="5">
        <v>341.84228030152201</v>
      </c>
      <c r="F63" s="5">
        <v>359.71560377596802</v>
      </c>
      <c r="G63" s="5">
        <v>378.15386663971799</v>
      </c>
      <c r="H63" s="5">
        <v>397.163482136352</v>
      </c>
      <c r="I63" s="5">
        <v>416.75086350945003</v>
      </c>
      <c r="J63" s="5">
        <v>436.92242400259198</v>
      </c>
      <c r="K63" s="5">
        <v>457.68457685935806</v>
      </c>
      <c r="L63" s="5">
        <v>479.04373532332801</v>
      </c>
      <c r="M63" s="5">
        <v>501.00631263808202</v>
      </c>
      <c r="N63" s="5">
        <v>523.57872204720002</v>
      </c>
      <c r="O63" s="5">
        <v>557.29602871977522</v>
      </c>
      <c r="P63" s="5">
        <v>592.30649617331903</v>
      </c>
      <c r="Q63" s="5">
        <v>628.62703636439016</v>
      </c>
      <c r="R63" s="5">
        <v>666.27456124954756</v>
      </c>
      <c r="S63" s="5">
        <v>705.26598278535005</v>
      </c>
      <c r="T63" s="5">
        <v>745.61821292835646</v>
      </c>
      <c r="U63" s="5">
        <v>787.34816363512584</v>
      </c>
      <c r="V63" s="5">
        <v>830.47274686221692</v>
      </c>
      <c r="W63" s="5">
        <v>875.00887456618875</v>
      </c>
      <c r="X63" s="5">
        <v>920.97345870360004</v>
      </c>
      <c r="Y63" s="5">
        <v>966.94664476041066</v>
      </c>
      <c r="Z63" s="5">
        <v>1014.2104773370897</v>
      </c>
      <c r="AA63" s="5">
        <v>1062.7751734263577</v>
      </c>
      <c r="AB63" s="5">
        <v>1112.6509500209356</v>
      </c>
      <c r="AC63" s="5">
        <v>1163.8480241135437</v>
      </c>
      <c r="AD63" s="5">
        <v>1216.3766126969033</v>
      </c>
      <c r="AE63" s="5">
        <v>1270.246932763735</v>
      </c>
      <c r="AF63" s="5">
        <v>1325.4692013067593</v>
      </c>
      <c r="AG63" s="5">
        <v>1382.0536353186969</v>
      </c>
      <c r="AH63" s="5">
        <v>1440.0104517922696</v>
      </c>
      <c r="AI63" s="5">
        <v>1499.3498677201967</v>
      </c>
      <c r="AJ63" s="5">
        <v>1560.0821000952003</v>
      </c>
      <c r="AK63" s="5">
        <v>1622.2173659100001</v>
      </c>
    </row>
    <row r="65" spans="1:2" x14ac:dyDescent="0.45">
      <c r="A65" s="5" t="s">
        <v>377</v>
      </c>
      <c r="B65" s="5">
        <f>947800000000</f>
        <v>947800000000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17" sqref="J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1" t="s">
        <v>103</v>
      </c>
      <c r="B1" s="71"/>
      <c r="C1" s="71"/>
      <c r="D1" s="71"/>
      <c r="E1" s="71"/>
      <c r="F1" s="71"/>
      <c r="G1" s="71"/>
      <c r="H1" s="71"/>
    </row>
    <row r="2" spans="1:8" x14ac:dyDescent="0.45">
      <c r="A2" s="71"/>
      <c r="B2" s="71"/>
      <c r="C2" s="71"/>
      <c r="D2" s="71"/>
      <c r="E2" s="71"/>
      <c r="F2" s="71"/>
      <c r="G2" s="71"/>
      <c r="H2" s="71"/>
    </row>
    <row r="3" spans="1:8" ht="15" x14ac:dyDescent="0.45">
      <c r="A3" s="72" t="s">
        <v>104</v>
      </c>
      <c r="B3" s="72"/>
      <c r="C3" s="72"/>
      <c r="D3" s="72"/>
      <c r="E3" s="72"/>
      <c r="F3" s="72"/>
      <c r="G3" s="72"/>
      <c r="H3" s="72"/>
    </row>
    <row r="4" spans="1:8" x14ac:dyDescent="0.45">
      <c r="A4" s="73" t="s">
        <v>4</v>
      </c>
      <c r="B4" s="76" t="s">
        <v>5</v>
      </c>
      <c r="C4" s="76" t="s">
        <v>6</v>
      </c>
      <c r="D4" s="76" t="s">
        <v>7</v>
      </c>
      <c r="E4" s="76" t="s">
        <v>8</v>
      </c>
      <c r="F4" s="34" t="s">
        <v>9</v>
      </c>
      <c r="G4" s="76" t="s">
        <v>10</v>
      </c>
      <c r="H4" s="35" t="s">
        <v>11</v>
      </c>
    </row>
    <row r="5" spans="1:8" x14ac:dyDescent="0.45">
      <c r="A5" s="74"/>
      <c r="B5" s="77"/>
      <c r="C5" s="77"/>
      <c r="D5" s="77"/>
      <c r="E5" s="77"/>
      <c r="F5" s="36" t="s">
        <v>12</v>
      </c>
      <c r="G5" s="77"/>
      <c r="H5" s="37" t="s">
        <v>13</v>
      </c>
    </row>
    <row r="6" spans="1:8" x14ac:dyDescent="0.45">
      <c r="A6" s="75"/>
      <c r="B6" s="78"/>
      <c r="C6" s="78"/>
      <c r="D6" s="78"/>
      <c r="E6" s="78"/>
      <c r="F6" s="38" t="s">
        <v>14</v>
      </c>
      <c r="G6" s="78"/>
      <c r="H6" s="39" t="s">
        <v>15</v>
      </c>
    </row>
    <row r="7" spans="1:8" x14ac:dyDescent="0.45">
      <c r="A7" s="40">
        <v>1</v>
      </c>
      <c r="B7" s="40"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1" t="s">
        <v>105</v>
      </c>
    </row>
    <row r="8" spans="1:8" x14ac:dyDescent="0.45">
      <c r="A8" s="43" t="s">
        <v>16</v>
      </c>
      <c r="B8" s="42">
        <v>209474.12781608119</v>
      </c>
      <c r="C8" s="42">
        <v>109609.77877866759</v>
      </c>
      <c r="D8" s="42">
        <v>131719.81337273202</v>
      </c>
      <c r="E8" s="42">
        <v>54189.190079562402</v>
      </c>
      <c r="F8" s="42">
        <v>11424.783703703704</v>
      </c>
      <c r="G8" s="42">
        <v>37577.019349878268</v>
      </c>
      <c r="H8" s="58">
        <v>553995</v>
      </c>
    </row>
    <row r="9" spans="1:8" x14ac:dyDescent="0.45">
      <c r="A9" s="43" t="s">
        <v>106</v>
      </c>
      <c r="B9" s="42">
        <v>236752.19076651</v>
      </c>
      <c r="C9" s="42">
        <v>120208.7574092943</v>
      </c>
      <c r="D9" s="42">
        <v>146080.15510040961</v>
      </c>
      <c r="E9" s="42">
        <v>60600.284304184614</v>
      </c>
      <c r="F9" s="42">
        <v>12408.252614641995</v>
      </c>
      <c r="G9" s="42">
        <v>36595.349224177386</v>
      </c>
      <c r="H9" s="42">
        <v>612644.98941921792</v>
      </c>
    </row>
    <row r="10" spans="1:8" x14ac:dyDescent="0.45">
      <c r="A10" s="43" t="s">
        <v>17</v>
      </c>
      <c r="B10" s="42">
        <v>272589</v>
      </c>
      <c r="C10" s="42">
        <v>131967</v>
      </c>
      <c r="D10" s="42">
        <v>169326</v>
      </c>
      <c r="E10" s="42">
        <v>67289</v>
      </c>
      <c r="F10" s="42">
        <v>14003</v>
      </c>
      <c r="G10" s="42">
        <v>39218</v>
      </c>
      <c r="H10" s="42">
        <v>694392</v>
      </c>
    </row>
    <row r="11" spans="1:8" x14ac:dyDescent="0.45">
      <c r="A11" s="44" t="s">
        <v>18</v>
      </c>
      <c r="B11" s="42">
        <v>352291</v>
      </c>
      <c r="C11" s="42">
        <v>140960</v>
      </c>
      <c r="D11" s="42">
        <v>171104</v>
      </c>
      <c r="E11" s="42">
        <v>65381</v>
      </c>
      <c r="F11" s="42">
        <v>14206</v>
      </c>
      <c r="G11" s="42">
        <v>41252</v>
      </c>
      <c r="H11" s="42">
        <v>785194</v>
      </c>
    </row>
    <row r="12" spans="1:8" x14ac:dyDescent="0.45">
      <c r="A12" s="44" t="s">
        <v>19</v>
      </c>
      <c r="B12" s="42">
        <v>365988.99</v>
      </c>
      <c r="C12" s="42">
        <v>147462</v>
      </c>
      <c r="D12" s="42">
        <v>183700</v>
      </c>
      <c r="E12" s="42">
        <v>72794</v>
      </c>
      <c r="F12" s="42">
        <v>14100</v>
      </c>
      <c r="G12" s="42">
        <v>40256</v>
      </c>
      <c r="H12" s="42">
        <v>824300.99</v>
      </c>
    </row>
    <row r="13" spans="1:8" x14ac:dyDescent="0.45">
      <c r="A13" s="45" t="s">
        <v>20</v>
      </c>
      <c r="B13" s="42">
        <v>384418.2794984277</v>
      </c>
      <c r="C13" s="42">
        <v>152744.32570698805</v>
      </c>
      <c r="D13" s="42">
        <v>199841.78628002029</v>
      </c>
      <c r="E13" s="42">
        <v>74246.963235908886</v>
      </c>
      <c r="F13" s="42">
        <v>15539.688867794344</v>
      </c>
      <c r="G13" s="42">
        <v>47417.52291086076</v>
      </c>
      <c r="H13" s="42">
        <v>874208.56649999996</v>
      </c>
    </row>
    <row r="14" spans="1:8" x14ac:dyDescent="0.45">
      <c r="A14" s="45" t="s">
        <v>23</v>
      </c>
      <c r="B14" s="42">
        <v>418346.16624665877</v>
      </c>
      <c r="C14" s="42">
        <v>168913.45725601545</v>
      </c>
      <c r="D14" s="42">
        <v>217404.72234963675</v>
      </c>
      <c r="E14" s="42">
        <v>78391.386457368004</v>
      </c>
      <c r="F14" s="42">
        <v>16176.94</v>
      </c>
      <c r="G14" s="42">
        <v>49289</v>
      </c>
      <c r="H14" s="42">
        <v>948521.67230967898</v>
      </c>
    </row>
    <row r="15" spans="1:8" x14ac:dyDescent="0.45">
      <c r="A15" s="45" t="s">
        <v>107</v>
      </c>
      <c r="B15" s="42">
        <v>423522.94024919398</v>
      </c>
      <c r="C15" s="42">
        <v>173185.36546184841</v>
      </c>
      <c r="D15" s="42">
        <v>238875.69057048182</v>
      </c>
      <c r="E15" s="42">
        <v>86036.571008999075</v>
      </c>
      <c r="F15" s="42">
        <v>16594.330000000002</v>
      </c>
      <c r="G15" s="42">
        <v>62975.787018054529</v>
      </c>
      <c r="H15" s="42">
        <v>1001190.6843085778</v>
      </c>
    </row>
    <row r="16" spans="1:8" x14ac:dyDescent="0.45">
      <c r="A16" s="45" t="s">
        <v>305</v>
      </c>
      <c r="B16" s="42" t="s">
        <v>306</v>
      </c>
      <c r="C16" s="42" t="s">
        <v>307</v>
      </c>
      <c r="D16" s="42" t="s">
        <v>308</v>
      </c>
      <c r="E16" s="42">
        <v>89825</v>
      </c>
      <c r="F16" s="42">
        <v>15683</v>
      </c>
      <c r="G16" s="42">
        <v>68493</v>
      </c>
      <c r="H16" s="42" t="s">
        <v>309</v>
      </c>
    </row>
    <row r="17" spans="1:8" x14ac:dyDescent="0.45">
      <c r="A17" s="57" t="s">
        <v>310</v>
      </c>
      <c r="B17" s="66" t="s">
        <v>311</v>
      </c>
      <c r="C17" s="66" t="s">
        <v>312</v>
      </c>
      <c r="D17" s="67">
        <v>273550</v>
      </c>
      <c r="E17" s="67">
        <v>96141</v>
      </c>
      <c r="F17" s="66">
        <v>14356</v>
      </c>
      <c r="G17" s="66">
        <v>73079</v>
      </c>
      <c r="H17" s="66" t="s">
        <v>313</v>
      </c>
    </row>
    <row r="18" spans="1:8" ht="25.5" x14ac:dyDescent="0.45">
      <c r="A18" s="46" t="s">
        <v>108</v>
      </c>
      <c r="B18" s="47">
        <v>41.48</v>
      </c>
      <c r="C18" s="47">
        <v>18.079999999999998</v>
      </c>
      <c r="D18" s="47">
        <v>24.2</v>
      </c>
      <c r="E18" s="47">
        <v>8.51</v>
      </c>
      <c r="F18" s="47">
        <v>1.27</v>
      </c>
      <c r="G18" s="47">
        <v>6.47</v>
      </c>
      <c r="H18" s="47">
        <v>100</v>
      </c>
    </row>
    <row r="19" spans="1:8" ht="51" x14ac:dyDescent="0.45">
      <c r="A19" s="48" t="s">
        <v>314</v>
      </c>
      <c r="B19" s="49">
        <v>6.5</v>
      </c>
      <c r="C19" s="49">
        <v>6.88</v>
      </c>
      <c r="D19" s="49">
        <v>6.93</v>
      </c>
      <c r="E19" s="49">
        <v>7.03</v>
      </c>
      <c r="F19" s="49">
        <v>-8.4600000000000009</v>
      </c>
      <c r="G19" s="49">
        <v>6.7</v>
      </c>
      <c r="H19" s="49">
        <v>6.51</v>
      </c>
    </row>
    <row r="20" spans="1:8" ht="38.25" x14ac:dyDescent="0.45">
      <c r="A20" s="50" t="s">
        <v>315</v>
      </c>
      <c r="B20" s="51">
        <v>8.39</v>
      </c>
      <c r="C20" s="51">
        <v>6.42</v>
      </c>
      <c r="D20" s="51">
        <v>7.58</v>
      </c>
      <c r="E20" s="51">
        <v>5.9</v>
      </c>
      <c r="F20" s="51">
        <v>2.31</v>
      </c>
      <c r="G20" s="51">
        <v>6.88</v>
      </c>
      <c r="H20" s="51">
        <v>7.39</v>
      </c>
    </row>
    <row r="21" spans="1:8" x14ac:dyDescent="0.45">
      <c r="A21" s="52" t="s">
        <v>109</v>
      </c>
      <c r="B21" s="52"/>
      <c r="C21" s="52"/>
      <c r="D21" s="53"/>
      <c r="E21" s="53"/>
      <c r="F21" s="53"/>
      <c r="G21" s="53"/>
      <c r="H21" s="53"/>
    </row>
    <row r="22" spans="1:8" x14ac:dyDescent="0.45">
      <c r="A22" s="52" t="s">
        <v>110</v>
      </c>
      <c r="B22" s="52"/>
      <c r="C22" s="52"/>
      <c r="D22" s="52"/>
      <c r="E22" s="52"/>
      <c r="F22" s="52"/>
      <c r="G22" s="52"/>
      <c r="H22" s="52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/>
  </sheetViews>
  <sheetFormatPr defaultRowHeight="14.25" x14ac:dyDescent="0.45"/>
  <cols>
    <col min="1" max="1" width="43.86328125" customWidth="1"/>
    <col min="3" max="3" width="23.3984375" customWidth="1"/>
  </cols>
  <sheetData>
    <row r="1" spans="1:3" x14ac:dyDescent="0.45">
      <c r="A1" s="2" t="s">
        <v>39</v>
      </c>
      <c r="B1" s="11" t="s">
        <v>64</v>
      </c>
      <c r="C1" s="2" t="s">
        <v>59</v>
      </c>
    </row>
    <row r="2" spans="1:3" x14ac:dyDescent="0.45">
      <c r="A2" t="s">
        <v>32</v>
      </c>
      <c r="B2" s="8">
        <v>7.0000000000000007E-2</v>
      </c>
      <c r="C2" t="s">
        <v>60</v>
      </c>
    </row>
    <row r="3" spans="1:3" x14ac:dyDescent="0.45">
      <c r="A3" t="s">
        <v>33</v>
      </c>
      <c r="B3" s="8">
        <v>0.34</v>
      </c>
      <c r="C3" t="s">
        <v>60</v>
      </c>
    </row>
    <row r="4" spans="1:3" x14ac:dyDescent="0.45">
      <c r="A4" t="s">
        <v>34</v>
      </c>
      <c r="B4" s="8">
        <v>0.04</v>
      </c>
      <c r="C4" t="s">
        <v>60</v>
      </c>
    </row>
    <row r="5" spans="1:3" x14ac:dyDescent="0.45">
      <c r="A5" t="s">
        <v>35</v>
      </c>
      <c r="B5" s="8">
        <v>0.13</v>
      </c>
      <c r="C5" t="s">
        <v>61</v>
      </c>
    </row>
    <row r="6" spans="1:3" x14ac:dyDescent="0.45">
      <c r="A6" t="s">
        <v>36</v>
      </c>
      <c r="B6" s="8">
        <v>0.28000000000000003</v>
      </c>
      <c r="C6" t="s">
        <v>62</v>
      </c>
    </row>
    <row r="7" spans="1:3" x14ac:dyDescent="0.45">
      <c r="A7" t="s">
        <v>37</v>
      </c>
      <c r="B7" s="8">
        <v>0.04</v>
      </c>
      <c r="C7" t="s">
        <v>61</v>
      </c>
    </row>
    <row r="8" spans="1:3" x14ac:dyDescent="0.45">
      <c r="A8" t="s">
        <v>38</v>
      </c>
      <c r="B8" s="8">
        <v>0.1</v>
      </c>
      <c r="C8" t="s">
        <v>63</v>
      </c>
    </row>
    <row r="10" spans="1:3" x14ac:dyDescent="0.45">
      <c r="A10" s="2" t="s">
        <v>40</v>
      </c>
      <c r="B10" s="11" t="s">
        <v>64</v>
      </c>
      <c r="C10" s="2" t="s">
        <v>59</v>
      </c>
    </row>
    <row r="11" spans="1:3" x14ac:dyDescent="0.45">
      <c r="A11" t="s">
        <v>41</v>
      </c>
      <c r="B11" s="8">
        <v>0.55000000000000004</v>
      </c>
      <c r="C11" t="s">
        <v>60</v>
      </c>
    </row>
    <row r="12" spans="1:3" x14ac:dyDescent="0.45">
      <c r="A12" t="s">
        <v>36</v>
      </c>
      <c r="B12" s="8">
        <v>0.25</v>
      </c>
      <c r="C12" t="s">
        <v>62</v>
      </c>
    </row>
    <row r="13" spans="1:3" x14ac:dyDescent="0.45">
      <c r="A13" t="s">
        <v>42</v>
      </c>
      <c r="B13" s="8">
        <v>0.15</v>
      </c>
      <c r="C13" t="s">
        <v>61</v>
      </c>
    </row>
    <row r="14" spans="1:3" x14ac:dyDescent="0.45">
      <c r="A14" t="s">
        <v>38</v>
      </c>
      <c r="B14" s="8">
        <v>0.05</v>
      </c>
      <c r="C14" t="s">
        <v>63</v>
      </c>
    </row>
    <row r="16" spans="1:3" x14ac:dyDescent="0.45">
      <c r="A16" t="s">
        <v>43</v>
      </c>
    </row>
    <row r="17" spans="1:1" x14ac:dyDescent="0.45">
      <c r="A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2" sqref="F1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8" max="8" width="30" customWidth="1"/>
    <col min="10" max="10" width="18.3984375" customWidth="1"/>
  </cols>
  <sheetData>
    <row r="1" spans="1:11" x14ac:dyDescent="0.45">
      <c r="A1" s="2" t="s">
        <v>318</v>
      </c>
      <c r="B1" s="12"/>
      <c r="C1" s="12"/>
      <c r="G1" s="69"/>
      <c r="H1" s="70"/>
      <c r="I1" s="69"/>
      <c r="J1" s="69"/>
      <c r="K1" s="69"/>
    </row>
    <row r="2" spans="1:11" x14ac:dyDescent="0.45">
      <c r="A2" t="s">
        <v>65</v>
      </c>
      <c r="B2">
        <v>20351.740000000002</v>
      </c>
      <c r="C2" t="s">
        <v>66</v>
      </c>
    </row>
    <row r="3" spans="1:11" x14ac:dyDescent="0.45">
      <c r="A3" t="s">
        <v>67</v>
      </c>
      <c r="B3">
        <v>2085.65</v>
      </c>
      <c r="C3" t="s">
        <v>66</v>
      </c>
      <c r="I3" s="63"/>
    </row>
    <row r="5" spans="1:11" x14ac:dyDescent="0.45">
      <c r="A5" s="65" t="s">
        <v>75</v>
      </c>
      <c r="H5" s="65"/>
    </row>
    <row r="6" spans="1:11" x14ac:dyDescent="0.45">
      <c r="A6" s="65" t="s">
        <v>76</v>
      </c>
      <c r="H6" s="65"/>
    </row>
    <row r="9" spans="1:11" x14ac:dyDescent="0.45">
      <c r="H9" s="65" t="s">
        <v>346</v>
      </c>
    </row>
    <row r="10" spans="1:11" x14ac:dyDescent="0.45">
      <c r="A10" s="2" t="s">
        <v>319</v>
      </c>
      <c r="B10" s="12"/>
      <c r="C10" s="12"/>
    </row>
    <row r="11" spans="1:11" x14ac:dyDescent="0.45">
      <c r="A11" t="s">
        <v>65</v>
      </c>
      <c r="B11">
        <v>3644.15</v>
      </c>
      <c r="C11" t="s">
        <v>66</v>
      </c>
    </row>
    <row r="12" spans="1:11" x14ac:dyDescent="0.45">
      <c r="A12" t="s">
        <v>67</v>
      </c>
      <c r="B12">
        <v>86.22</v>
      </c>
      <c r="C12" t="s">
        <v>66</v>
      </c>
    </row>
    <row r="14" spans="1:11" x14ac:dyDescent="0.45">
      <c r="A14" s="65" t="s">
        <v>85</v>
      </c>
    </row>
    <row r="15" spans="1:11" x14ac:dyDescent="0.45">
      <c r="A15" s="65" t="s">
        <v>86</v>
      </c>
    </row>
    <row r="16" spans="1:11" x14ac:dyDescent="0.45">
      <c r="A16" s="65"/>
    </row>
    <row r="17" spans="1:2" x14ac:dyDescent="0.45">
      <c r="A17" s="65" t="s">
        <v>84</v>
      </c>
    </row>
    <row r="18" spans="1:2" x14ac:dyDescent="0.45">
      <c r="A18" s="65" t="s">
        <v>87</v>
      </c>
    </row>
    <row r="19" spans="1:2" x14ac:dyDescent="0.45">
      <c r="A19" s="65" t="s">
        <v>72</v>
      </c>
    </row>
    <row r="20" spans="1:2" x14ac:dyDescent="0.45">
      <c r="A20" s="65" t="s">
        <v>73</v>
      </c>
    </row>
    <row r="21" spans="1:2" x14ac:dyDescent="0.45">
      <c r="A21" s="65" t="s">
        <v>74</v>
      </c>
    </row>
    <row r="22" spans="1:2" x14ac:dyDescent="0.45">
      <c r="A22" t="s">
        <v>62</v>
      </c>
      <c r="B22" s="8">
        <v>0.9</v>
      </c>
    </row>
    <row r="23" spans="1:2" x14ac:dyDescent="0.45">
      <c r="A23" t="s">
        <v>61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workbookViewId="0">
      <pane xSplit="2" topLeftCell="Q1" activePane="topRight" state="frozen"/>
      <selection activeCell="U11" sqref="U11"/>
      <selection pane="topRight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13</v>
      </c>
      <c r="AJ1" t="s">
        <v>146</v>
      </c>
    </row>
    <row r="2" spans="1:36" x14ac:dyDescent="0.45">
      <c r="A2" t="s">
        <v>147</v>
      </c>
      <c r="B2" t="s">
        <v>148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147</v>
      </c>
      <c r="B3" t="s">
        <v>149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147</v>
      </c>
      <c r="B4" t="s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147</v>
      </c>
      <c r="B5" t="s">
        <v>151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147</v>
      </c>
      <c r="B6" t="s">
        <v>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147</v>
      </c>
      <c r="B7" t="s">
        <v>153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147</v>
      </c>
      <c r="B8" t="s">
        <v>154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147</v>
      </c>
      <c r="B9" t="s">
        <v>155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147</v>
      </c>
      <c r="B10" t="s">
        <v>156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147</v>
      </c>
      <c r="B11" t="s">
        <v>157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147</v>
      </c>
      <c r="B12" t="s">
        <v>158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147</v>
      </c>
      <c r="B13" t="s">
        <v>159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147</v>
      </c>
      <c r="B14" t="s">
        <v>160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147</v>
      </c>
      <c r="B15" t="s">
        <v>161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147</v>
      </c>
      <c r="B16" t="s">
        <v>162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147</v>
      </c>
      <c r="B17" t="s">
        <v>163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147</v>
      </c>
      <c r="B18" t="s">
        <v>164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147</v>
      </c>
      <c r="B19" t="s">
        <v>165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147</v>
      </c>
      <c r="B20" t="s">
        <v>166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147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147</v>
      </c>
      <c r="B22" t="s">
        <v>168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147</v>
      </c>
      <c r="B23" t="s">
        <v>169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147</v>
      </c>
      <c r="B24" t="s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147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147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147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147</v>
      </c>
      <c r="B28" t="s">
        <v>173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147</v>
      </c>
      <c r="B29" t="s">
        <v>174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147</v>
      </c>
      <c r="B30" t="s">
        <v>175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147</v>
      </c>
      <c r="B31" t="s">
        <v>176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147</v>
      </c>
      <c r="B32" t="s">
        <v>177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147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147</v>
      </c>
      <c r="B34" t="s">
        <v>178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147</v>
      </c>
      <c r="B35" t="s">
        <v>179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147</v>
      </c>
      <c r="B36" t="s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147</v>
      </c>
      <c r="B37" t="s">
        <v>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147</v>
      </c>
      <c r="B38" t="s">
        <v>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147</v>
      </c>
      <c r="B39" t="s">
        <v>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147</v>
      </c>
      <c r="B40" t="s">
        <v>184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185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185</v>
      </c>
      <c r="B42" t="s">
        <v>149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185</v>
      </c>
      <c r="B43" t="s">
        <v>150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185</v>
      </c>
      <c r="B44" t="s">
        <v>151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185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185</v>
      </c>
      <c r="B46" t="s">
        <v>153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185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185</v>
      </c>
      <c r="B48" t="s">
        <v>155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185</v>
      </c>
      <c r="B49" t="s">
        <v>156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185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185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185</v>
      </c>
      <c r="B52" t="s">
        <v>159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185</v>
      </c>
      <c r="B53" t="s">
        <v>160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185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185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185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185</v>
      </c>
      <c r="B57" t="s">
        <v>164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185</v>
      </c>
      <c r="B58" t="s">
        <v>165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185</v>
      </c>
      <c r="B59" t="s">
        <v>166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185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185</v>
      </c>
      <c r="B61" t="s">
        <v>168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185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185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185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185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185</v>
      </c>
      <c r="B66" t="s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185</v>
      </c>
      <c r="B67" t="s">
        <v>173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185</v>
      </c>
      <c r="B68" t="s">
        <v>174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185</v>
      </c>
      <c r="B69" t="s">
        <v>175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185</v>
      </c>
      <c r="B70" t="s">
        <v>176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185</v>
      </c>
      <c r="B71" t="s">
        <v>177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185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185</v>
      </c>
      <c r="B73" t="s">
        <v>178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185</v>
      </c>
      <c r="B74" t="s">
        <v>179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185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185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185</v>
      </c>
      <c r="B77" t="s">
        <v>182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185</v>
      </c>
      <c r="B78" t="s">
        <v>183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185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186</v>
      </c>
      <c r="B80" t="s">
        <v>148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186</v>
      </c>
      <c r="B81" t="s">
        <v>149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186</v>
      </c>
      <c r="B82" t="s">
        <v>150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186</v>
      </c>
      <c r="B83" t="s">
        <v>151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186</v>
      </c>
      <c r="B84" t="s">
        <v>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186</v>
      </c>
      <c r="B85" t="s">
        <v>153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186</v>
      </c>
      <c r="B86" t="s">
        <v>154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186</v>
      </c>
      <c r="B87" t="s">
        <v>155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186</v>
      </c>
      <c r="B88" t="s">
        <v>156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186</v>
      </c>
      <c r="B89" t="s">
        <v>157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186</v>
      </c>
      <c r="B90" t="s">
        <v>158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186</v>
      </c>
      <c r="B91" t="s">
        <v>159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186</v>
      </c>
      <c r="B92" t="s">
        <v>160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186</v>
      </c>
      <c r="B93" t="s">
        <v>161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186</v>
      </c>
      <c r="B94" t="s">
        <v>162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186</v>
      </c>
      <c r="B95" t="s">
        <v>163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186</v>
      </c>
      <c r="B96" t="s">
        <v>164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186</v>
      </c>
      <c r="B97" t="s">
        <v>165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186</v>
      </c>
      <c r="B98" t="s">
        <v>166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186</v>
      </c>
      <c r="B99" t="s">
        <v>167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186</v>
      </c>
      <c r="B100" t="s">
        <v>168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186</v>
      </c>
      <c r="B101" t="s">
        <v>169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186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186</v>
      </c>
      <c r="B103" t="s">
        <v>171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186</v>
      </c>
      <c r="B104" t="s">
        <v>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186</v>
      </c>
      <c r="B105" t="s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186</v>
      </c>
      <c r="B106" t="s">
        <v>173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186</v>
      </c>
      <c r="B107" t="s">
        <v>174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186</v>
      </c>
      <c r="B108" t="s">
        <v>175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186</v>
      </c>
      <c r="B109" t="s">
        <v>176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186</v>
      </c>
      <c r="B110" t="s">
        <v>177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186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186</v>
      </c>
      <c r="B112" t="s">
        <v>178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186</v>
      </c>
      <c r="B113" t="s">
        <v>179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186</v>
      </c>
      <c r="B114" t="s">
        <v>180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186</v>
      </c>
      <c r="B115" t="s">
        <v>181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186</v>
      </c>
      <c r="B116" t="s">
        <v>182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186</v>
      </c>
      <c r="B117" t="s">
        <v>183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186</v>
      </c>
      <c r="B118" t="s">
        <v>184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187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187</v>
      </c>
      <c r="B120" t="s">
        <v>149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187</v>
      </c>
      <c r="B121" t="s">
        <v>150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187</v>
      </c>
      <c r="B122" t="s">
        <v>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187</v>
      </c>
      <c r="B123" t="s">
        <v>152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187</v>
      </c>
      <c r="B124" t="s">
        <v>153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187</v>
      </c>
      <c r="B125" t="s">
        <v>154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187</v>
      </c>
      <c r="B126" t="s">
        <v>155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187</v>
      </c>
      <c r="B127" t="s">
        <v>156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187</v>
      </c>
      <c r="B128" t="s">
        <v>157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187</v>
      </c>
      <c r="B129" t="s">
        <v>158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187</v>
      </c>
      <c r="B130" t="s">
        <v>159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187</v>
      </c>
      <c r="B131" t="s">
        <v>160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187</v>
      </c>
      <c r="B132" t="s">
        <v>161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187</v>
      </c>
      <c r="B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187</v>
      </c>
      <c r="B134" t="s">
        <v>163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187</v>
      </c>
      <c r="B135" t="s">
        <v>164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187</v>
      </c>
      <c r="B136" t="s">
        <v>165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187</v>
      </c>
      <c r="B137" t="s">
        <v>166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187</v>
      </c>
      <c r="B138" t="s">
        <v>167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187</v>
      </c>
      <c r="B139" t="s">
        <v>168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187</v>
      </c>
      <c r="B140" t="s">
        <v>169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187</v>
      </c>
      <c r="B141" t="s">
        <v>170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187</v>
      </c>
      <c r="B142" t="s">
        <v>171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187</v>
      </c>
      <c r="B143" t="s">
        <v>172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187</v>
      </c>
      <c r="B144" t="s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187</v>
      </c>
      <c r="B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187</v>
      </c>
      <c r="B146" t="s">
        <v>174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187</v>
      </c>
      <c r="B147" t="s">
        <v>175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187</v>
      </c>
      <c r="B148" t="s">
        <v>176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187</v>
      </c>
      <c r="B149" t="s">
        <v>177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187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187</v>
      </c>
      <c r="B151" t="s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187</v>
      </c>
      <c r="B152" t="s">
        <v>179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187</v>
      </c>
      <c r="B153" t="s">
        <v>180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187</v>
      </c>
      <c r="B154" t="s">
        <v>181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187</v>
      </c>
      <c r="B155" t="s">
        <v>182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187</v>
      </c>
      <c r="B156" t="s">
        <v>183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187</v>
      </c>
      <c r="B157" t="s">
        <v>184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188</v>
      </c>
      <c r="B158" t="s">
        <v>148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188</v>
      </c>
      <c r="B159" t="s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188</v>
      </c>
      <c r="B160" t="s">
        <v>150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188</v>
      </c>
      <c r="B161" t="s">
        <v>151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188</v>
      </c>
      <c r="B162" t="s">
        <v>152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188</v>
      </c>
      <c r="B163" t="s">
        <v>153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188</v>
      </c>
      <c r="B164" t="s">
        <v>154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188</v>
      </c>
      <c r="B165" t="s">
        <v>155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188</v>
      </c>
      <c r="B166" t="s">
        <v>156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188</v>
      </c>
      <c r="B167" t="s">
        <v>157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188</v>
      </c>
      <c r="B168" t="s">
        <v>158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188</v>
      </c>
      <c r="B169" t="s">
        <v>159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188</v>
      </c>
      <c r="B170" t="s">
        <v>160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188</v>
      </c>
      <c r="B171" t="s">
        <v>161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188</v>
      </c>
      <c r="B172" t="s">
        <v>162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188</v>
      </c>
      <c r="B173" t="s">
        <v>163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188</v>
      </c>
      <c r="B174" t="s">
        <v>164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188</v>
      </c>
      <c r="B175" t="s">
        <v>165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188</v>
      </c>
      <c r="B176" t="s">
        <v>166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188</v>
      </c>
      <c r="B177" t="s">
        <v>167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188</v>
      </c>
      <c r="B178" t="s">
        <v>168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188</v>
      </c>
      <c r="B179" t="s">
        <v>169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188</v>
      </c>
      <c r="B180" t="s">
        <v>170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188</v>
      </c>
      <c r="B181" t="s">
        <v>171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188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188</v>
      </c>
      <c r="B183" t="s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188</v>
      </c>
      <c r="B184" t="s">
        <v>173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188</v>
      </c>
      <c r="B185" t="s">
        <v>174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188</v>
      </c>
      <c r="B186" t="s">
        <v>175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188</v>
      </c>
      <c r="B187" t="s">
        <v>176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188</v>
      </c>
      <c r="B188" t="s">
        <v>177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188</v>
      </c>
      <c r="B189" t="s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188</v>
      </c>
      <c r="B190" t="s">
        <v>178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188</v>
      </c>
      <c r="B191" t="s">
        <v>179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188</v>
      </c>
      <c r="B192" t="s">
        <v>180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188</v>
      </c>
      <c r="B193" t="s">
        <v>181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188</v>
      </c>
      <c r="B194" t="s">
        <v>182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188</v>
      </c>
      <c r="B195" t="s">
        <v>183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188</v>
      </c>
      <c r="B196" t="s">
        <v>184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189</v>
      </c>
      <c r="B197" t="s">
        <v>148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189</v>
      </c>
      <c r="B198" t="s">
        <v>149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189</v>
      </c>
      <c r="B199" t="s">
        <v>150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189</v>
      </c>
      <c r="B200" t="s">
        <v>151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189</v>
      </c>
      <c r="B201" t="s">
        <v>152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189</v>
      </c>
      <c r="B202" t="s">
        <v>153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189</v>
      </c>
      <c r="B203" t="s">
        <v>154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189</v>
      </c>
      <c r="B204" t="s">
        <v>155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189</v>
      </c>
      <c r="B205" t="s">
        <v>156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189</v>
      </c>
      <c r="B206" t="s">
        <v>157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189</v>
      </c>
      <c r="B207" t="s">
        <v>158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189</v>
      </c>
      <c r="B208" t="s">
        <v>159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189</v>
      </c>
      <c r="B209" t="s">
        <v>160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189</v>
      </c>
      <c r="B210" t="s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189</v>
      </c>
      <c r="B211" t="s">
        <v>162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189</v>
      </c>
      <c r="B212" t="s">
        <v>163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189</v>
      </c>
      <c r="B213" t="s">
        <v>164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189</v>
      </c>
      <c r="B214" t="s">
        <v>165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189</v>
      </c>
      <c r="B215" t="s">
        <v>166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189</v>
      </c>
      <c r="B216" t="s">
        <v>167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189</v>
      </c>
      <c r="B217" t="s">
        <v>168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189</v>
      </c>
      <c r="B218" t="s">
        <v>169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189</v>
      </c>
      <c r="B219" t="s">
        <v>170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189</v>
      </c>
      <c r="B220" t="s">
        <v>171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189</v>
      </c>
      <c r="B221" t="s">
        <v>172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189</v>
      </c>
      <c r="B222" t="s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189</v>
      </c>
      <c r="B223" t="s">
        <v>173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189</v>
      </c>
      <c r="B224" t="s">
        <v>174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189</v>
      </c>
      <c r="B225" t="s">
        <v>175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189</v>
      </c>
      <c r="B226" t="s">
        <v>176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189</v>
      </c>
      <c r="B227" t="s">
        <v>177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189</v>
      </c>
      <c r="B228" t="s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189</v>
      </c>
      <c r="B229" t="s">
        <v>178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189</v>
      </c>
      <c r="B230" t="s">
        <v>179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189</v>
      </c>
      <c r="B231" t="s">
        <v>180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189</v>
      </c>
      <c r="B232" t="s">
        <v>181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189</v>
      </c>
      <c r="B233" t="s">
        <v>182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189</v>
      </c>
      <c r="B234" t="s">
        <v>183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189</v>
      </c>
      <c r="B235" t="s">
        <v>184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190</v>
      </c>
      <c r="B236" t="s">
        <v>148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190</v>
      </c>
      <c r="B237" t="s">
        <v>149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190</v>
      </c>
      <c r="B238" t="s">
        <v>150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190</v>
      </c>
      <c r="B239" t="s">
        <v>151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190</v>
      </c>
      <c r="B240" t="s">
        <v>152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190</v>
      </c>
      <c r="B241" t="s">
        <v>153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190</v>
      </c>
      <c r="B242" t="s">
        <v>154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190</v>
      </c>
      <c r="B243" t="s">
        <v>155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190</v>
      </c>
      <c r="B244" t="s">
        <v>156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190</v>
      </c>
      <c r="B245" t="s">
        <v>157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190</v>
      </c>
      <c r="B246" t="s">
        <v>158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190</v>
      </c>
      <c r="B247" t="s">
        <v>159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190</v>
      </c>
      <c r="B248" t="s">
        <v>160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190</v>
      </c>
      <c r="B249" t="s">
        <v>161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190</v>
      </c>
      <c r="B250" t="s">
        <v>162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190</v>
      </c>
      <c r="B251" t="s">
        <v>163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190</v>
      </c>
      <c r="B252" t="s">
        <v>164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190</v>
      </c>
      <c r="B253" t="s">
        <v>165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190</v>
      </c>
      <c r="B254" t="s">
        <v>166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190</v>
      </c>
      <c r="B255" t="s">
        <v>167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190</v>
      </c>
      <c r="B256" t="s">
        <v>168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190</v>
      </c>
      <c r="B257" t="s">
        <v>169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190</v>
      </c>
      <c r="B258" t="s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190</v>
      </c>
      <c r="B259" t="s">
        <v>171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190</v>
      </c>
      <c r="B260" t="s">
        <v>172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190</v>
      </c>
      <c r="B261" t="s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190</v>
      </c>
      <c r="B262" t="s">
        <v>173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190</v>
      </c>
      <c r="B263" t="s">
        <v>174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190</v>
      </c>
      <c r="B264" t="s">
        <v>175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190</v>
      </c>
      <c r="B265" t="s">
        <v>176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190</v>
      </c>
      <c r="B266" t="s">
        <v>177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190</v>
      </c>
      <c r="B267" t="s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190</v>
      </c>
      <c r="B268" t="s">
        <v>178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190</v>
      </c>
      <c r="B269" t="s">
        <v>179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190</v>
      </c>
      <c r="B270" t="s">
        <v>180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190</v>
      </c>
      <c r="B271" t="s">
        <v>181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190</v>
      </c>
      <c r="B272" t="s">
        <v>182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190</v>
      </c>
      <c r="B273" t="s">
        <v>183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190</v>
      </c>
      <c r="B274" t="s">
        <v>184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191</v>
      </c>
      <c r="B275" t="s">
        <v>148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191</v>
      </c>
      <c r="B276" t="s">
        <v>149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191</v>
      </c>
      <c r="B277" t="s">
        <v>150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191</v>
      </c>
      <c r="B278" t="s">
        <v>151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191</v>
      </c>
      <c r="B279" t="s">
        <v>152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191</v>
      </c>
      <c r="B280" t="s">
        <v>153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191</v>
      </c>
      <c r="B281" t="s">
        <v>154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191</v>
      </c>
      <c r="B282" t="s">
        <v>155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191</v>
      </c>
      <c r="B283" t="s">
        <v>156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191</v>
      </c>
      <c r="B284" t="s">
        <v>157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191</v>
      </c>
      <c r="B285" t="s">
        <v>158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191</v>
      </c>
      <c r="B286" t="s">
        <v>159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191</v>
      </c>
      <c r="B287" t="s">
        <v>160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191</v>
      </c>
      <c r="B288" t="s">
        <v>161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191</v>
      </c>
      <c r="B289" t="s">
        <v>162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191</v>
      </c>
      <c r="B290" t="s">
        <v>163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191</v>
      </c>
      <c r="B291" t="s">
        <v>164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191</v>
      </c>
      <c r="B292" t="s">
        <v>165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191</v>
      </c>
      <c r="B293" t="s">
        <v>166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191</v>
      </c>
      <c r="B294" t="s">
        <v>167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191</v>
      </c>
      <c r="B295" t="s">
        <v>168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191</v>
      </c>
      <c r="B296" t="s">
        <v>169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191</v>
      </c>
      <c r="B297" t="s">
        <v>170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191</v>
      </c>
      <c r="B298" t="s">
        <v>171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191</v>
      </c>
      <c r="B299" t="s">
        <v>172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191</v>
      </c>
      <c r="B300" t="s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191</v>
      </c>
      <c r="B301" t="s">
        <v>173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191</v>
      </c>
      <c r="B302" t="s">
        <v>174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191</v>
      </c>
      <c r="B303" t="s">
        <v>175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191</v>
      </c>
      <c r="B304" t="s">
        <v>176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191</v>
      </c>
      <c r="B305" t="s">
        <v>177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191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191</v>
      </c>
      <c r="B307" t="s">
        <v>178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191</v>
      </c>
      <c r="B308" t="s">
        <v>179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191</v>
      </c>
      <c r="B309" t="s">
        <v>180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191</v>
      </c>
      <c r="B310" t="s">
        <v>181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191</v>
      </c>
      <c r="B311" t="s">
        <v>182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191</v>
      </c>
      <c r="B312" t="s">
        <v>183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191</v>
      </c>
      <c r="B313" t="s">
        <v>184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192</v>
      </c>
      <c r="B314" t="s">
        <v>148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192</v>
      </c>
      <c r="B315" t="s">
        <v>149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192</v>
      </c>
      <c r="B316" t="s">
        <v>150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192</v>
      </c>
      <c r="B317" t="s">
        <v>151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192</v>
      </c>
      <c r="B318" t="s">
        <v>152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192</v>
      </c>
      <c r="B319" t="s">
        <v>153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192</v>
      </c>
      <c r="B320" t="s">
        <v>154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192</v>
      </c>
      <c r="B321" t="s">
        <v>155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192</v>
      </c>
      <c r="B322" t="s">
        <v>156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192</v>
      </c>
      <c r="B323" t="s">
        <v>157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192</v>
      </c>
      <c r="B324" t="s">
        <v>158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192</v>
      </c>
      <c r="B325" t="s">
        <v>159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192</v>
      </c>
      <c r="B326" t="s">
        <v>160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192</v>
      </c>
      <c r="B327" t="s">
        <v>161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192</v>
      </c>
      <c r="B328" t="s">
        <v>162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192</v>
      </c>
      <c r="B329" t="s">
        <v>163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192</v>
      </c>
      <c r="B330" t="s">
        <v>164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192</v>
      </c>
      <c r="B331" t="s">
        <v>165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192</v>
      </c>
      <c r="B332" t="s">
        <v>166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192</v>
      </c>
      <c r="B333" t="s">
        <v>167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192</v>
      </c>
      <c r="B334" t="s">
        <v>168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192</v>
      </c>
      <c r="B335" t="s">
        <v>169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192</v>
      </c>
      <c r="B336" t="s">
        <v>170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192</v>
      </c>
      <c r="B337" t="s">
        <v>171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192</v>
      </c>
      <c r="B338" t="s">
        <v>172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192</v>
      </c>
      <c r="B339" t="s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192</v>
      </c>
      <c r="B340" t="s">
        <v>173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192</v>
      </c>
      <c r="B341" t="s">
        <v>174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192</v>
      </c>
      <c r="B342" t="s">
        <v>175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192</v>
      </c>
      <c r="B343" t="s">
        <v>176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192</v>
      </c>
      <c r="B344" t="s">
        <v>177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192</v>
      </c>
      <c r="B345" t="s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192</v>
      </c>
      <c r="B346" t="s">
        <v>178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192</v>
      </c>
      <c r="B347" t="s">
        <v>179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192</v>
      </c>
      <c r="B348" t="s">
        <v>180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192</v>
      </c>
      <c r="B349" t="s">
        <v>181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192</v>
      </c>
      <c r="B350" t="s">
        <v>182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192</v>
      </c>
      <c r="B351" t="s">
        <v>183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192</v>
      </c>
      <c r="B352" t="s">
        <v>184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193</v>
      </c>
      <c r="B353" t="s">
        <v>148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193</v>
      </c>
      <c r="B354" t="s">
        <v>149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193</v>
      </c>
      <c r="B355" t="s">
        <v>150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193</v>
      </c>
      <c r="B356" t="s">
        <v>151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193</v>
      </c>
      <c r="B357" t="s">
        <v>152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193</v>
      </c>
      <c r="B358" t="s">
        <v>153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193</v>
      </c>
      <c r="B359" t="s">
        <v>154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193</v>
      </c>
      <c r="B360" t="s">
        <v>155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193</v>
      </c>
      <c r="B361" t="s">
        <v>156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193</v>
      </c>
      <c r="B362" t="s">
        <v>157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193</v>
      </c>
      <c r="B363" t="s">
        <v>158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193</v>
      </c>
      <c r="B364" t="s">
        <v>159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193</v>
      </c>
      <c r="B365" t="s">
        <v>160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193</v>
      </c>
      <c r="B366" t="s">
        <v>161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193</v>
      </c>
      <c r="B367" t="s">
        <v>162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193</v>
      </c>
      <c r="B368" t="s">
        <v>163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193</v>
      </c>
      <c r="B369" t="s">
        <v>164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193</v>
      </c>
      <c r="B370" t="s">
        <v>165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193</v>
      </c>
      <c r="B371" t="s">
        <v>166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193</v>
      </c>
      <c r="B372" t="s">
        <v>167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193</v>
      </c>
      <c r="B373" t="s">
        <v>168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193</v>
      </c>
      <c r="B374" t="s">
        <v>169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193</v>
      </c>
      <c r="B375" t="s">
        <v>170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193</v>
      </c>
      <c r="B376" t="s">
        <v>171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193</v>
      </c>
      <c r="B377" t="s">
        <v>172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193</v>
      </c>
      <c r="B378" t="s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193</v>
      </c>
      <c r="B379" t="s">
        <v>173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193</v>
      </c>
      <c r="B380" t="s">
        <v>174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193</v>
      </c>
      <c r="B381" t="s">
        <v>175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193</v>
      </c>
      <c r="B382" t="s">
        <v>176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193</v>
      </c>
      <c r="B383" t="s">
        <v>177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193</v>
      </c>
      <c r="B384" t="s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193</v>
      </c>
      <c r="B385" t="s">
        <v>178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193</v>
      </c>
      <c r="B386" t="s">
        <v>179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193</v>
      </c>
      <c r="B387" t="s">
        <v>180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193</v>
      </c>
      <c r="B388" t="s">
        <v>181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193</v>
      </c>
      <c r="B389" t="s">
        <v>182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193</v>
      </c>
      <c r="B390" t="s">
        <v>183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193</v>
      </c>
      <c r="B391" t="s">
        <v>184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194</v>
      </c>
      <c r="B392" t="s">
        <v>148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194</v>
      </c>
      <c r="B393" t="s">
        <v>149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194</v>
      </c>
      <c r="B394" t="s">
        <v>150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194</v>
      </c>
      <c r="B395" t="s">
        <v>151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194</v>
      </c>
      <c r="B396" t="s">
        <v>152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194</v>
      </c>
      <c r="B397" t="s">
        <v>153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194</v>
      </c>
      <c r="B398" t="s">
        <v>154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194</v>
      </c>
      <c r="B399" t="s">
        <v>155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194</v>
      </c>
      <c r="B400" t="s">
        <v>156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194</v>
      </c>
      <c r="B401" t="s">
        <v>157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194</v>
      </c>
      <c r="B402" t="s">
        <v>158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194</v>
      </c>
      <c r="B403" t="s">
        <v>159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194</v>
      </c>
      <c r="B404" t="s">
        <v>160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194</v>
      </c>
      <c r="B405" t="s">
        <v>161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194</v>
      </c>
      <c r="B406" t="s">
        <v>162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194</v>
      </c>
      <c r="B407" t="s">
        <v>163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194</v>
      </c>
      <c r="B408" t="s">
        <v>164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194</v>
      </c>
      <c r="B409" t="s">
        <v>165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194</v>
      </c>
      <c r="B410" t="s">
        <v>166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194</v>
      </c>
      <c r="B411" t="s">
        <v>167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194</v>
      </c>
      <c r="B412" t="s">
        <v>168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194</v>
      </c>
      <c r="B413" t="s">
        <v>169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194</v>
      </c>
      <c r="B414" t="s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194</v>
      </c>
      <c r="B415" t="s">
        <v>171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194</v>
      </c>
      <c r="B416" t="s">
        <v>172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194</v>
      </c>
      <c r="B417" t="s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194</v>
      </c>
      <c r="B418" t="s">
        <v>173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194</v>
      </c>
      <c r="B419" t="s">
        <v>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194</v>
      </c>
      <c r="B420" t="s">
        <v>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194</v>
      </c>
      <c r="B421" t="s">
        <v>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194</v>
      </c>
      <c r="B422" t="s">
        <v>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194</v>
      </c>
      <c r="B423" t="s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194</v>
      </c>
      <c r="B424" t="s">
        <v>178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194</v>
      </c>
      <c r="B425" t="s">
        <v>179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194</v>
      </c>
      <c r="B426" t="s">
        <v>180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194</v>
      </c>
      <c r="B427" t="s">
        <v>181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194</v>
      </c>
      <c r="B428" t="s">
        <v>182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194</v>
      </c>
      <c r="B429" t="s">
        <v>183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194</v>
      </c>
      <c r="B430" t="s">
        <v>184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195</v>
      </c>
      <c r="B431" t="s">
        <v>148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195</v>
      </c>
      <c r="B432" t="s">
        <v>149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195</v>
      </c>
      <c r="B433" t="s">
        <v>150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195</v>
      </c>
      <c r="B434" t="s">
        <v>151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195</v>
      </c>
      <c r="B435" t="s">
        <v>152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195</v>
      </c>
      <c r="B436" t="s">
        <v>153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195</v>
      </c>
      <c r="B437" t="s">
        <v>154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195</v>
      </c>
      <c r="B438" t="s">
        <v>155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195</v>
      </c>
      <c r="B439" t="s">
        <v>156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195</v>
      </c>
      <c r="B440" t="s">
        <v>157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195</v>
      </c>
      <c r="B441" t="s">
        <v>158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195</v>
      </c>
      <c r="B442" t="s">
        <v>159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195</v>
      </c>
      <c r="B443" t="s">
        <v>160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195</v>
      </c>
      <c r="B444" t="s">
        <v>161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195</v>
      </c>
      <c r="B445" t="s">
        <v>162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195</v>
      </c>
      <c r="B446" t="s">
        <v>163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195</v>
      </c>
      <c r="B447" t="s">
        <v>164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195</v>
      </c>
      <c r="B448" t="s">
        <v>165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195</v>
      </c>
      <c r="B449" t="s">
        <v>166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195</v>
      </c>
      <c r="B450" t="s">
        <v>167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195</v>
      </c>
      <c r="B451" t="s">
        <v>168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195</v>
      </c>
      <c r="B452" t="s">
        <v>169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195</v>
      </c>
      <c r="B453" t="s">
        <v>170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195</v>
      </c>
      <c r="B454" t="s">
        <v>171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195</v>
      </c>
      <c r="B455" t="s">
        <v>172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195</v>
      </c>
      <c r="B456" t="s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195</v>
      </c>
      <c r="B457" t="s">
        <v>173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195</v>
      </c>
      <c r="B458" t="s">
        <v>174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195</v>
      </c>
      <c r="B459" t="s">
        <v>175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195</v>
      </c>
      <c r="B460" t="s">
        <v>176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195</v>
      </c>
      <c r="B461" t="s">
        <v>177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195</v>
      </c>
      <c r="B462" t="s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195</v>
      </c>
      <c r="B463" t="s">
        <v>178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195</v>
      </c>
      <c r="B464" t="s">
        <v>179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195</v>
      </c>
      <c r="B465" t="s">
        <v>180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195</v>
      </c>
      <c r="B466" t="s">
        <v>181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195</v>
      </c>
      <c r="B467" t="s">
        <v>182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195</v>
      </c>
      <c r="B468" t="s">
        <v>183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195</v>
      </c>
      <c r="B469" t="s">
        <v>184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196</v>
      </c>
      <c r="B470" t="s">
        <v>148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196</v>
      </c>
      <c r="B471" t="s">
        <v>149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196</v>
      </c>
      <c r="B472" t="s">
        <v>150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196</v>
      </c>
      <c r="B473" t="s">
        <v>151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196</v>
      </c>
      <c r="B474" t="s">
        <v>152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196</v>
      </c>
      <c r="B475" t="s">
        <v>153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196</v>
      </c>
      <c r="B476" t="s">
        <v>154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196</v>
      </c>
      <c r="B477" t="s">
        <v>155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196</v>
      </c>
      <c r="B478" t="s">
        <v>156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196</v>
      </c>
      <c r="B479" t="s">
        <v>157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196</v>
      </c>
      <c r="B480" t="s">
        <v>158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196</v>
      </c>
      <c r="B481" t="s">
        <v>159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196</v>
      </c>
      <c r="B482" t="s">
        <v>160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196</v>
      </c>
      <c r="B483" t="s">
        <v>161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196</v>
      </c>
      <c r="B484" t="s">
        <v>162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196</v>
      </c>
      <c r="B485" t="s">
        <v>163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196</v>
      </c>
      <c r="B486" t="s">
        <v>164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196</v>
      </c>
      <c r="B487" t="s">
        <v>165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196</v>
      </c>
      <c r="B488" t="s">
        <v>166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196</v>
      </c>
      <c r="B489" t="s">
        <v>167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196</v>
      </c>
      <c r="B490" t="s">
        <v>168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196</v>
      </c>
      <c r="B491" t="s">
        <v>169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196</v>
      </c>
      <c r="B492" t="s">
        <v>170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196</v>
      </c>
      <c r="B493" t="s">
        <v>171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196</v>
      </c>
      <c r="B494" t="s">
        <v>172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196</v>
      </c>
      <c r="B495" t="s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196</v>
      </c>
      <c r="B496" t="s">
        <v>173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196</v>
      </c>
      <c r="B497" t="s">
        <v>174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196</v>
      </c>
      <c r="B498" t="s">
        <v>175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196</v>
      </c>
      <c r="B499" t="s">
        <v>176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196</v>
      </c>
      <c r="B500" t="s">
        <v>177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196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196</v>
      </c>
      <c r="B502" t="s">
        <v>178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196</v>
      </c>
      <c r="B503" t="s">
        <v>179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196</v>
      </c>
      <c r="B504" t="s">
        <v>180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196</v>
      </c>
      <c r="B505" t="s">
        <v>181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196</v>
      </c>
      <c r="B506" t="s">
        <v>182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196</v>
      </c>
      <c r="B507" t="s">
        <v>183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196</v>
      </c>
      <c r="B508" t="s">
        <v>184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197</v>
      </c>
      <c r="B509" t="s">
        <v>148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197</v>
      </c>
      <c r="B510" t="s">
        <v>149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197</v>
      </c>
      <c r="B511" t="s">
        <v>150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197</v>
      </c>
      <c r="B512" t="s">
        <v>151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197</v>
      </c>
      <c r="B513" t="s">
        <v>152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197</v>
      </c>
      <c r="B514" t="s">
        <v>153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197</v>
      </c>
      <c r="B515" t="s">
        <v>154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197</v>
      </c>
      <c r="B516" t="s">
        <v>155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197</v>
      </c>
      <c r="B517" t="s">
        <v>156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197</v>
      </c>
      <c r="B518" t="s">
        <v>157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197</v>
      </c>
      <c r="B519" t="s">
        <v>158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197</v>
      </c>
      <c r="B520" t="s">
        <v>159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197</v>
      </c>
      <c r="B521" t="s">
        <v>160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197</v>
      </c>
      <c r="B522" t="s">
        <v>161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197</v>
      </c>
      <c r="B523" t="s">
        <v>162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197</v>
      </c>
      <c r="B524" t="s">
        <v>163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197</v>
      </c>
      <c r="B525" t="s">
        <v>164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197</v>
      </c>
      <c r="B526" t="s">
        <v>165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197</v>
      </c>
      <c r="B527" t="s">
        <v>166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197</v>
      </c>
      <c r="B528" t="s">
        <v>167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197</v>
      </c>
      <c r="B529" t="s">
        <v>168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197</v>
      </c>
      <c r="B530" t="s">
        <v>169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197</v>
      </c>
      <c r="B531" t="s">
        <v>170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197</v>
      </c>
      <c r="B532" t="s">
        <v>171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197</v>
      </c>
      <c r="B533" t="s">
        <v>172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197</v>
      </c>
      <c r="B534" t="s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197</v>
      </c>
      <c r="B535" t="s">
        <v>173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197</v>
      </c>
      <c r="B536" t="s">
        <v>174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197</v>
      </c>
      <c r="B537" t="s">
        <v>175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197</v>
      </c>
      <c r="B538" t="s">
        <v>176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197</v>
      </c>
      <c r="B539" t="s">
        <v>177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197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197</v>
      </c>
      <c r="B541" t="s">
        <v>178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197</v>
      </c>
      <c r="B542" t="s">
        <v>179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197</v>
      </c>
      <c r="B543" t="s">
        <v>180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197</v>
      </c>
      <c r="B544" t="s">
        <v>181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197</v>
      </c>
      <c r="B545" t="s">
        <v>182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197</v>
      </c>
      <c r="B546" t="s">
        <v>183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197</v>
      </c>
      <c r="B547" t="s">
        <v>184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198</v>
      </c>
      <c r="B548" t="s">
        <v>148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198</v>
      </c>
      <c r="B549" t="s">
        <v>149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198</v>
      </c>
      <c r="B550" t="s">
        <v>150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198</v>
      </c>
      <c r="B551" t="s">
        <v>151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198</v>
      </c>
      <c r="B552" t="s">
        <v>152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198</v>
      </c>
      <c r="B553" t="s">
        <v>153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198</v>
      </c>
      <c r="B554" t="s">
        <v>154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198</v>
      </c>
      <c r="B555" t="s">
        <v>155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198</v>
      </c>
      <c r="B556" t="s">
        <v>156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198</v>
      </c>
      <c r="B557" t="s">
        <v>157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198</v>
      </c>
      <c r="B558" t="s">
        <v>158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198</v>
      </c>
      <c r="B559" t="s">
        <v>159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198</v>
      </c>
      <c r="B560" t="s">
        <v>160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198</v>
      </c>
      <c r="B561" t="s">
        <v>161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198</v>
      </c>
      <c r="B562" t="s">
        <v>162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198</v>
      </c>
      <c r="B563" t="s">
        <v>163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198</v>
      </c>
      <c r="B564" t="s">
        <v>164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198</v>
      </c>
      <c r="B565" t="s">
        <v>165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198</v>
      </c>
      <c r="B566" t="s">
        <v>166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198</v>
      </c>
      <c r="B567" t="s">
        <v>167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198</v>
      </c>
      <c r="B568" t="s">
        <v>168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198</v>
      </c>
      <c r="B569" t="s">
        <v>169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198</v>
      </c>
      <c r="B570" t="s">
        <v>170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198</v>
      </c>
      <c r="B571" t="s">
        <v>171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198</v>
      </c>
      <c r="B572" t="s">
        <v>172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198</v>
      </c>
      <c r="B573" t="s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198</v>
      </c>
      <c r="B574" t="s">
        <v>173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198</v>
      </c>
      <c r="B575" t="s">
        <v>174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198</v>
      </c>
      <c r="B576" t="s">
        <v>175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198</v>
      </c>
      <c r="B577" t="s">
        <v>176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198</v>
      </c>
      <c r="B578" t="s">
        <v>177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198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198</v>
      </c>
      <c r="B580" t="s">
        <v>178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198</v>
      </c>
      <c r="B581" t="s">
        <v>179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198</v>
      </c>
      <c r="B582" t="s">
        <v>180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198</v>
      </c>
      <c r="B583" t="s">
        <v>181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198</v>
      </c>
      <c r="B584" t="s">
        <v>182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198</v>
      </c>
      <c r="B585" t="s">
        <v>183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198</v>
      </c>
      <c r="B586" t="s">
        <v>184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199</v>
      </c>
      <c r="B587" t="s">
        <v>148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199</v>
      </c>
      <c r="B588" t="s">
        <v>149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199</v>
      </c>
      <c r="B589" t="s">
        <v>150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199</v>
      </c>
      <c r="B590" t="s">
        <v>151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199</v>
      </c>
      <c r="B591" t="s">
        <v>152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199</v>
      </c>
      <c r="B592" t="s">
        <v>153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199</v>
      </c>
      <c r="B593" t="s">
        <v>154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199</v>
      </c>
      <c r="B594" t="s">
        <v>155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199</v>
      </c>
      <c r="B595" t="s">
        <v>156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199</v>
      </c>
      <c r="B596" t="s">
        <v>157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199</v>
      </c>
      <c r="B597" t="s">
        <v>158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199</v>
      </c>
      <c r="B598" t="s">
        <v>159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199</v>
      </c>
      <c r="B599" t="s">
        <v>160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199</v>
      </c>
      <c r="B600" t="s">
        <v>161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199</v>
      </c>
      <c r="B601" t="s">
        <v>162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199</v>
      </c>
      <c r="B602" t="s">
        <v>163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199</v>
      </c>
      <c r="B603" t="s">
        <v>164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199</v>
      </c>
      <c r="B604" t="s">
        <v>165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199</v>
      </c>
      <c r="B605" t="s">
        <v>166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199</v>
      </c>
      <c r="B606" t="s">
        <v>167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199</v>
      </c>
      <c r="B607" t="s">
        <v>168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199</v>
      </c>
      <c r="B608" t="s">
        <v>169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199</v>
      </c>
      <c r="B609" t="s">
        <v>170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199</v>
      </c>
      <c r="B610" t="s">
        <v>171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199</v>
      </c>
      <c r="B611" t="s">
        <v>172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199</v>
      </c>
      <c r="B612" t="s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199</v>
      </c>
      <c r="B613" t="s">
        <v>173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199</v>
      </c>
      <c r="B614" t="s">
        <v>174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199</v>
      </c>
      <c r="B615" t="s">
        <v>175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199</v>
      </c>
      <c r="B616" t="s">
        <v>176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199</v>
      </c>
      <c r="B617" t="s">
        <v>177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199</v>
      </c>
      <c r="B618" t="s">
        <v>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199</v>
      </c>
      <c r="B619" t="s">
        <v>178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199</v>
      </c>
      <c r="B620" t="s">
        <v>179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199</v>
      </c>
      <c r="B621" t="s">
        <v>180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199</v>
      </c>
      <c r="B622" t="s">
        <v>181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199</v>
      </c>
      <c r="B623" t="s">
        <v>182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199</v>
      </c>
      <c r="B624" t="s">
        <v>183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199</v>
      </c>
      <c r="B625" t="s">
        <v>184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200</v>
      </c>
      <c r="B626" t="s">
        <v>148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200</v>
      </c>
      <c r="B627" t="s">
        <v>149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200</v>
      </c>
      <c r="B628" t="s">
        <v>150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200</v>
      </c>
      <c r="B629" t="s">
        <v>151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200</v>
      </c>
      <c r="B630" t="s">
        <v>152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200</v>
      </c>
      <c r="B631" t="s">
        <v>153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200</v>
      </c>
      <c r="B632" t="s">
        <v>154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200</v>
      </c>
      <c r="B633" t="s">
        <v>155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200</v>
      </c>
      <c r="B634" t="s">
        <v>156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200</v>
      </c>
      <c r="B635" t="s">
        <v>157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200</v>
      </c>
      <c r="B636" t="s">
        <v>158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200</v>
      </c>
      <c r="B637" t="s">
        <v>159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200</v>
      </c>
      <c r="B638" t="s">
        <v>160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200</v>
      </c>
      <c r="B639" t="s">
        <v>161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200</v>
      </c>
      <c r="B640" t="s">
        <v>162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200</v>
      </c>
      <c r="B641" t="s">
        <v>163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200</v>
      </c>
      <c r="B642" t="s">
        <v>164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200</v>
      </c>
      <c r="B643" t="s">
        <v>165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200</v>
      </c>
      <c r="B644" t="s">
        <v>166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200</v>
      </c>
      <c r="B645" t="s">
        <v>167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200</v>
      </c>
      <c r="B646" t="s">
        <v>168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200</v>
      </c>
      <c r="B647" t="s">
        <v>169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200</v>
      </c>
      <c r="B648" t="s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200</v>
      </c>
      <c r="B649" t="s">
        <v>171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200</v>
      </c>
      <c r="B650" t="s">
        <v>172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200</v>
      </c>
      <c r="B651" t="s">
        <v>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200</v>
      </c>
      <c r="B652" t="s">
        <v>173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200</v>
      </c>
      <c r="B653" t="s">
        <v>174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200</v>
      </c>
      <c r="B654" t="s">
        <v>175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200</v>
      </c>
      <c r="B655" t="s">
        <v>176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200</v>
      </c>
      <c r="B656" t="s">
        <v>177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200</v>
      </c>
      <c r="B657" t="s">
        <v>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200</v>
      </c>
      <c r="B658" t="s">
        <v>178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200</v>
      </c>
      <c r="B659" t="s">
        <v>179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200</v>
      </c>
      <c r="B660" t="s">
        <v>180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200</v>
      </c>
      <c r="B661" t="s">
        <v>181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200</v>
      </c>
      <c r="B662" t="s">
        <v>182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200</v>
      </c>
      <c r="B663" t="s">
        <v>183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200</v>
      </c>
      <c r="B664" t="s">
        <v>184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201</v>
      </c>
      <c r="B665" t="s">
        <v>148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201</v>
      </c>
      <c r="B666" t="s">
        <v>149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201</v>
      </c>
      <c r="B667" t="s">
        <v>150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201</v>
      </c>
      <c r="B668" t="s">
        <v>151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201</v>
      </c>
      <c r="B669" t="s">
        <v>152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201</v>
      </c>
      <c r="B670" t="s">
        <v>153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201</v>
      </c>
      <c r="B671" t="s">
        <v>154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201</v>
      </c>
      <c r="B672" t="s">
        <v>155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201</v>
      </c>
      <c r="B673" t="s">
        <v>156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201</v>
      </c>
      <c r="B674" t="s">
        <v>157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201</v>
      </c>
      <c r="B675" t="s">
        <v>158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201</v>
      </c>
      <c r="B676" t="s">
        <v>159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201</v>
      </c>
      <c r="B677" t="s">
        <v>160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201</v>
      </c>
      <c r="B678" t="s">
        <v>161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201</v>
      </c>
      <c r="B679" t="s">
        <v>162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201</v>
      </c>
      <c r="B680" t="s">
        <v>163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201</v>
      </c>
      <c r="B681" t="s">
        <v>164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201</v>
      </c>
      <c r="B682" t="s">
        <v>165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201</v>
      </c>
      <c r="B683" t="s">
        <v>166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201</v>
      </c>
      <c r="B684" t="s">
        <v>167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201</v>
      </c>
      <c r="B685" t="s">
        <v>168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201</v>
      </c>
      <c r="B686" t="s">
        <v>169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201</v>
      </c>
      <c r="B687" t="s">
        <v>170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201</v>
      </c>
      <c r="B688" t="s">
        <v>171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201</v>
      </c>
      <c r="B689" t="s">
        <v>172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201</v>
      </c>
      <c r="B690" t="s">
        <v>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201</v>
      </c>
      <c r="B691" t="s">
        <v>173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201</v>
      </c>
      <c r="B692" t="s">
        <v>174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201</v>
      </c>
      <c r="B693" t="s">
        <v>175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201</v>
      </c>
      <c r="B694" t="s">
        <v>176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201</v>
      </c>
      <c r="B695" t="s">
        <v>177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201</v>
      </c>
      <c r="B696" t="s">
        <v>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201</v>
      </c>
      <c r="B697" t="s">
        <v>178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201</v>
      </c>
      <c r="B698" t="s">
        <v>179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201</v>
      </c>
      <c r="B699" t="s">
        <v>180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201</v>
      </c>
      <c r="B700" t="s">
        <v>181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201</v>
      </c>
      <c r="B701" t="s">
        <v>182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201</v>
      </c>
      <c r="B702" t="s">
        <v>183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201</v>
      </c>
      <c r="B703" t="s">
        <v>184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202</v>
      </c>
      <c r="B704" t="s">
        <v>148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202</v>
      </c>
      <c r="B705" t="s">
        <v>149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202</v>
      </c>
      <c r="B706" t="s">
        <v>150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202</v>
      </c>
      <c r="B707" t="s">
        <v>151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202</v>
      </c>
      <c r="B708" t="s">
        <v>152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202</v>
      </c>
      <c r="B709" t="s">
        <v>153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202</v>
      </c>
      <c r="B710" t="s">
        <v>154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202</v>
      </c>
      <c r="B711" t="s">
        <v>155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202</v>
      </c>
      <c r="B712" t="s">
        <v>156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202</v>
      </c>
      <c r="B713" t="s">
        <v>157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202</v>
      </c>
      <c r="B714" t="s">
        <v>158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202</v>
      </c>
      <c r="B715" t="s">
        <v>159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202</v>
      </c>
      <c r="B716" t="s">
        <v>160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202</v>
      </c>
      <c r="B717" t="s">
        <v>161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202</v>
      </c>
      <c r="B718" t="s">
        <v>162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202</v>
      </c>
      <c r="B719" t="s">
        <v>163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202</v>
      </c>
      <c r="B720" t="s">
        <v>164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202</v>
      </c>
      <c r="B721" t="s">
        <v>165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202</v>
      </c>
      <c r="B722" t="s">
        <v>166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202</v>
      </c>
      <c r="B723" t="s">
        <v>167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202</v>
      </c>
      <c r="B724" t="s">
        <v>168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202</v>
      </c>
      <c r="B725" t="s">
        <v>169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202</v>
      </c>
      <c r="B726" t="s">
        <v>170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202</v>
      </c>
      <c r="B727" t="s">
        <v>171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202</v>
      </c>
      <c r="B728" t="s">
        <v>172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202</v>
      </c>
      <c r="B729" t="s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202</v>
      </c>
      <c r="B730" t="s">
        <v>173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202</v>
      </c>
      <c r="B731" t="s">
        <v>174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202</v>
      </c>
      <c r="B732" t="s">
        <v>175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202</v>
      </c>
      <c r="B733" t="s">
        <v>176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202</v>
      </c>
      <c r="B734" t="s">
        <v>177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202</v>
      </c>
      <c r="B735" t="s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202</v>
      </c>
      <c r="B736" t="s">
        <v>178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202</v>
      </c>
      <c r="B737" t="s">
        <v>179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202</v>
      </c>
      <c r="B738" t="s">
        <v>180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202</v>
      </c>
      <c r="B739" t="s">
        <v>181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202</v>
      </c>
      <c r="B740" t="s">
        <v>182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202</v>
      </c>
      <c r="B741" t="s">
        <v>183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202</v>
      </c>
      <c r="B742" t="s">
        <v>184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203</v>
      </c>
      <c r="B743" t="s">
        <v>148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203</v>
      </c>
      <c r="B744" t="s">
        <v>149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203</v>
      </c>
      <c r="B745" t="s">
        <v>150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203</v>
      </c>
      <c r="B746" t="s">
        <v>151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203</v>
      </c>
      <c r="B747" t="s">
        <v>152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203</v>
      </c>
      <c r="B748" t="s">
        <v>153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203</v>
      </c>
      <c r="B749" t="s">
        <v>154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203</v>
      </c>
      <c r="B750" t="s">
        <v>155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203</v>
      </c>
      <c r="B751" t="s">
        <v>156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203</v>
      </c>
      <c r="B752" t="s">
        <v>157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203</v>
      </c>
      <c r="B753" t="s">
        <v>158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203</v>
      </c>
      <c r="B754" t="s">
        <v>159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203</v>
      </c>
      <c r="B755" t="s">
        <v>160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203</v>
      </c>
      <c r="B756" t="s">
        <v>161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203</v>
      </c>
      <c r="B757" t="s">
        <v>162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203</v>
      </c>
      <c r="B758" t="s">
        <v>163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203</v>
      </c>
      <c r="B759" t="s">
        <v>164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203</v>
      </c>
      <c r="B760" t="s">
        <v>165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203</v>
      </c>
      <c r="B761" t="s">
        <v>166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203</v>
      </c>
      <c r="B762" t="s">
        <v>167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203</v>
      </c>
      <c r="B763" t="s">
        <v>168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203</v>
      </c>
      <c r="B764" t="s">
        <v>169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203</v>
      </c>
      <c r="B765" t="s">
        <v>170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203</v>
      </c>
      <c r="B766" t="s">
        <v>171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203</v>
      </c>
      <c r="B767" t="s">
        <v>172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203</v>
      </c>
      <c r="B768" t="s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203</v>
      </c>
      <c r="B769" t="s">
        <v>173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203</v>
      </c>
      <c r="B770" t="s">
        <v>174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203</v>
      </c>
      <c r="B771" t="s">
        <v>175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203</v>
      </c>
      <c r="B772" t="s">
        <v>176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203</v>
      </c>
      <c r="B773" t="s">
        <v>177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203</v>
      </c>
      <c r="B774" t="s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203</v>
      </c>
      <c r="B775" t="s">
        <v>178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203</v>
      </c>
      <c r="B776" t="s">
        <v>179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203</v>
      </c>
      <c r="B777" t="s">
        <v>180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203</v>
      </c>
      <c r="B778" t="s">
        <v>181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203</v>
      </c>
      <c r="B779" t="s">
        <v>182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203</v>
      </c>
      <c r="B780" t="s">
        <v>183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203</v>
      </c>
      <c r="B781" t="s">
        <v>184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204</v>
      </c>
      <c r="B782" t="s">
        <v>148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204</v>
      </c>
      <c r="B783" t="s">
        <v>149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204</v>
      </c>
      <c r="B784" t="s">
        <v>150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204</v>
      </c>
      <c r="B785" t="s">
        <v>151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204</v>
      </c>
      <c r="B786" t="s">
        <v>152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204</v>
      </c>
      <c r="B787" t="s">
        <v>153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204</v>
      </c>
      <c r="B788" t="s">
        <v>154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204</v>
      </c>
      <c r="B789" t="s">
        <v>155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204</v>
      </c>
      <c r="B790" t="s">
        <v>156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204</v>
      </c>
      <c r="B791" t="s">
        <v>157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204</v>
      </c>
      <c r="B792" t="s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204</v>
      </c>
      <c r="B793" t="s">
        <v>159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204</v>
      </c>
      <c r="B794" t="s">
        <v>160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204</v>
      </c>
      <c r="B795" t="s">
        <v>161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204</v>
      </c>
      <c r="B796" t="s">
        <v>162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204</v>
      </c>
      <c r="B797" t="s">
        <v>163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204</v>
      </c>
      <c r="B798" t="s">
        <v>164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204</v>
      </c>
      <c r="B799" t="s">
        <v>165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204</v>
      </c>
      <c r="B800" t="s">
        <v>166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204</v>
      </c>
      <c r="B801" t="s">
        <v>167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204</v>
      </c>
      <c r="B802" t="s">
        <v>168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204</v>
      </c>
      <c r="B803" t="s">
        <v>169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204</v>
      </c>
      <c r="B804" t="s">
        <v>170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204</v>
      </c>
      <c r="B805" t="s">
        <v>171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204</v>
      </c>
      <c r="B806" t="s">
        <v>172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204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204</v>
      </c>
      <c r="B808" t="s">
        <v>173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204</v>
      </c>
      <c r="B809" t="s">
        <v>174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204</v>
      </c>
      <c r="B810" t="s">
        <v>175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204</v>
      </c>
      <c r="B811" t="s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204</v>
      </c>
      <c r="B812" t="s">
        <v>177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204</v>
      </c>
      <c r="B813" t="s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204</v>
      </c>
      <c r="B814" t="s">
        <v>178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204</v>
      </c>
      <c r="B815" t="s">
        <v>179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204</v>
      </c>
      <c r="B816" t="s">
        <v>180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204</v>
      </c>
      <c r="B817" t="s">
        <v>181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204</v>
      </c>
      <c r="B818" t="s">
        <v>182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204</v>
      </c>
      <c r="B819" t="s">
        <v>183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204</v>
      </c>
      <c r="B820" t="s">
        <v>184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205</v>
      </c>
      <c r="B821" t="s">
        <v>148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205</v>
      </c>
      <c r="B822" t="s">
        <v>149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205</v>
      </c>
      <c r="B823" t="s">
        <v>150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205</v>
      </c>
      <c r="B824" t="s">
        <v>151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205</v>
      </c>
      <c r="B825" t="s">
        <v>152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205</v>
      </c>
      <c r="B826" t="s">
        <v>153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205</v>
      </c>
      <c r="B827" t="s">
        <v>154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205</v>
      </c>
      <c r="B828" t="s">
        <v>155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205</v>
      </c>
      <c r="B829" t="s">
        <v>156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205</v>
      </c>
      <c r="B830" t="s">
        <v>157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205</v>
      </c>
      <c r="B831" t="s">
        <v>158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205</v>
      </c>
      <c r="B832" t="s">
        <v>159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205</v>
      </c>
      <c r="B833" t="s">
        <v>160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205</v>
      </c>
      <c r="B834" t="s">
        <v>161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205</v>
      </c>
      <c r="B835" t="s">
        <v>162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205</v>
      </c>
      <c r="B836" t="s">
        <v>163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205</v>
      </c>
      <c r="B837" t="s">
        <v>164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205</v>
      </c>
      <c r="B838" t="s">
        <v>165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205</v>
      </c>
      <c r="B839" t="s">
        <v>166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205</v>
      </c>
      <c r="B840" t="s">
        <v>167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205</v>
      </c>
      <c r="B841" t="s">
        <v>168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205</v>
      </c>
      <c r="B842" t="s">
        <v>169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205</v>
      </c>
      <c r="B843" t="s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205</v>
      </c>
      <c r="B844" t="s">
        <v>171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205</v>
      </c>
      <c r="B845" t="s">
        <v>172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205</v>
      </c>
      <c r="B846" t="s">
        <v>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205</v>
      </c>
      <c r="B847" t="s">
        <v>173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205</v>
      </c>
      <c r="B848" t="s">
        <v>174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205</v>
      </c>
      <c r="B849" t="s">
        <v>175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205</v>
      </c>
      <c r="B850" t="s">
        <v>176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205</v>
      </c>
      <c r="B851" t="s">
        <v>177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205</v>
      </c>
      <c r="B852" t="s">
        <v>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205</v>
      </c>
      <c r="B853" t="s">
        <v>178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205</v>
      </c>
      <c r="B854" t="s">
        <v>179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205</v>
      </c>
      <c r="B855" t="s">
        <v>180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205</v>
      </c>
      <c r="B856" t="s">
        <v>181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205</v>
      </c>
      <c r="B857" t="s">
        <v>182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205</v>
      </c>
      <c r="B858" t="s">
        <v>183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205</v>
      </c>
      <c r="B859" t="s">
        <v>184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206</v>
      </c>
      <c r="B860" t="s">
        <v>148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206</v>
      </c>
      <c r="B861" t="s">
        <v>149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206</v>
      </c>
      <c r="B862" t="s">
        <v>150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206</v>
      </c>
      <c r="B863" t="s">
        <v>151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206</v>
      </c>
      <c r="B864" t="s">
        <v>152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206</v>
      </c>
      <c r="B865" t="s">
        <v>153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206</v>
      </c>
      <c r="B866" t="s">
        <v>154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206</v>
      </c>
      <c r="B867" t="s">
        <v>155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206</v>
      </c>
      <c r="B868" t="s">
        <v>156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206</v>
      </c>
      <c r="B869" t="s">
        <v>157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206</v>
      </c>
      <c r="B870" t="s">
        <v>158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206</v>
      </c>
      <c r="B871" t="s">
        <v>159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206</v>
      </c>
      <c r="B872" t="s">
        <v>160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206</v>
      </c>
      <c r="B873" t="s">
        <v>161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206</v>
      </c>
      <c r="B874" t="s">
        <v>162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206</v>
      </c>
      <c r="B875" t="s">
        <v>163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206</v>
      </c>
      <c r="B876" t="s">
        <v>164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206</v>
      </c>
      <c r="B877" t="s">
        <v>165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206</v>
      </c>
      <c r="B878" t="s">
        <v>166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206</v>
      </c>
      <c r="B879" t="s">
        <v>167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206</v>
      </c>
      <c r="B880" t="s">
        <v>168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206</v>
      </c>
      <c r="B881" t="s">
        <v>169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206</v>
      </c>
      <c r="B882" t="s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206</v>
      </c>
      <c r="B883" t="s">
        <v>171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206</v>
      </c>
      <c r="B884" t="s">
        <v>172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206</v>
      </c>
      <c r="B885" t="s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206</v>
      </c>
      <c r="B886" t="s">
        <v>173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206</v>
      </c>
      <c r="B887" t="s">
        <v>174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206</v>
      </c>
      <c r="B888" t="s">
        <v>175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206</v>
      </c>
      <c r="B889" t="s">
        <v>176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206</v>
      </c>
      <c r="B890" t="s">
        <v>177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206</v>
      </c>
      <c r="B891" t="s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206</v>
      </c>
      <c r="B892" t="s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206</v>
      </c>
      <c r="B893" t="s">
        <v>179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206</v>
      </c>
      <c r="B894" t="s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206</v>
      </c>
      <c r="B895" t="s">
        <v>181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206</v>
      </c>
      <c r="B896" t="s">
        <v>182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206</v>
      </c>
      <c r="B897" t="s">
        <v>183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206</v>
      </c>
      <c r="B898" t="s">
        <v>184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197</v>
      </c>
      <c r="B899" t="s">
        <v>207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197</v>
      </c>
      <c r="B900" t="s">
        <v>208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197</v>
      </c>
      <c r="B901" t="s">
        <v>209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197</v>
      </c>
      <c r="B902" t="s">
        <v>210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197</v>
      </c>
      <c r="B903" t="s">
        <v>211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197</v>
      </c>
      <c r="B904" t="s">
        <v>212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197</v>
      </c>
      <c r="B905" t="s">
        <v>213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197</v>
      </c>
      <c r="B906" t="s">
        <v>214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197</v>
      </c>
      <c r="B907" t="s">
        <v>215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197</v>
      </c>
      <c r="B908" t="s">
        <v>216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197</v>
      </c>
      <c r="B909" t="s">
        <v>209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197</v>
      </c>
      <c r="B910" t="s">
        <v>212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197</v>
      </c>
      <c r="B911" t="s">
        <v>213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197</v>
      </c>
      <c r="B912" t="s">
        <v>214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197</v>
      </c>
      <c r="B913" t="s">
        <v>215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197</v>
      </c>
      <c r="B914" t="s">
        <v>216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205</v>
      </c>
      <c r="B915" t="s">
        <v>207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205</v>
      </c>
      <c r="B916" t="s">
        <v>208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205</v>
      </c>
      <c r="B917" t="s">
        <v>209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205</v>
      </c>
      <c r="B918" t="s">
        <v>210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205</v>
      </c>
      <c r="B919" t="s">
        <v>211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205</v>
      </c>
      <c r="B920" t="s">
        <v>212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205</v>
      </c>
      <c r="B921" t="s">
        <v>213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205</v>
      </c>
      <c r="B922" t="s">
        <v>214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205</v>
      </c>
      <c r="B923" t="s">
        <v>215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205</v>
      </c>
      <c r="B924" t="s">
        <v>216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205</v>
      </c>
      <c r="B925" t="s">
        <v>209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205</v>
      </c>
      <c r="B926" t="s">
        <v>212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205</v>
      </c>
      <c r="B927" t="s">
        <v>213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205</v>
      </c>
      <c r="B928" t="s">
        <v>214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205</v>
      </c>
      <c r="B929" t="s">
        <v>215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205</v>
      </c>
      <c r="B930" t="s">
        <v>216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185</v>
      </c>
      <c r="B931" t="s">
        <v>207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185</v>
      </c>
      <c r="B932" t="s">
        <v>208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185</v>
      </c>
      <c r="B933" t="s">
        <v>209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185</v>
      </c>
      <c r="B934" t="s">
        <v>210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185</v>
      </c>
      <c r="B935" t="s">
        <v>211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185</v>
      </c>
      <c r="B936" t="s">
        <v>212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185</v>
      </c>
      <c r="B937" t="s">
        <v>213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185</v>
      </c>
      <c r="B938" t="s">
        <v>214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185</v>
      </c>
      <c r="B939" t="s">
        <v>215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185</v>
      </c>
      <c r="B940" t="s">
        <v>216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185</v>
      </c>
      <c r="B941" t="s">
        <v>209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185</v>
      </c>
      <c r="B942" t="s">
        <v>212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185</v>
      </c>
      <c r="B943" t="s">
        <v>213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185</v>
      </c>
      <c r="B944" t="s">
        <v>214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185</v>
      </c>
      <c r="B945" t="s">
        <v>215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185</v>
      </c>
      <c r="B946" t="s">
        <v>216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186</v>
      </c>
      <c r="B947" t="s">
        <v>207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186</v>
      </c>
      <c r="B948" t="s">
        <v>208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186</v>
      </c>
      <c r="B949" t="s">
        <v>209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186</v>
      </c>
      <c r="B950" t="s">
        <v>210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186</v>
      </c>
      <c r="B951" t="s">
        <v>211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186</v>
      </c>
      <c r="B952" t="s">
        <v>212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186</v>
      </c>
      <c r="B953" t="s">
        <v>213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186</v>
      </c>
      <c r="B954" t="s">
        <v>214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186</v>
      </c>
      <c r="B955" t="s">
        <v>215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186</v>
      </c>
      <c r="B956" t="s">
        <v>216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186</v>
      </c>
      <c r="B957" t="s">
        <v>209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186</v>
      </c>
      <c r="B958" t="s">
        <v>212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186</v>
      </c>
      <c r="B959" t="s">
        <v>213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186</v>
      </c>
      <c r="B960" t="s">
        <v>214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186</v>
      </c>
      <c r="B961" t="s">
        <v>215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186</v>
      </c>
      <c r="B962" t="s">
        <v>216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187</v>
      </c>
      <c r="B963" t="s">
        <v>207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187</v>
      </c>
      <c r="B964" t="s">
        <v>208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187</v>
      </c>
      <c r="B965" t="s">
        <v>209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187</v>
      </c>
      <c r="B966" t="s">
        <v>210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187</v>
      </c>
      <c r="B967" t="s">
        <v>211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187</v>
      </c>
      <c r="B968" t="s">
        <v>212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187</v>
      </c>
      <c r="B969" t="s">
        <v>213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187</v>
      </c>
      <c r="B970" t="s">
        <v>214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187</v>
      </c>
      <c r="B971" t="s">
        <v>215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187</v>
      </c>
      <c r="B972" t="s">
        <v>216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187</v>
      </c>
      <c r="B973" t="s">
        <v>209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187</v>
      </c>
      <c r="B974" t="s">
        <v>212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187</v>
      </c>
      <c r="B975" t="s">
        <v>213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187</v>
      </c>
      <c r="B976" t="s">
        <v>214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187</v>
      </c>
      <c r="B977" t="s">
        <v>215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187</v>
      </c>
      <c r="B978" t="s">
        <v>216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188</v>
      </c>
      <c r="B979" t="s">
        <v>207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188</v>
      </c>
      <c r="B980" t="s">
        <v>208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188</v>
      </c>
      <c r="B981" t="s">
        <v>209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188</v>
      </c>
      <c r="B982" t="s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188</v>
      </c>
      <c r="B983" t="s">
        <v>211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188</v>
      </c>
      <c r="B984" t="s">
        <v>212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188</v>
      </c>
      <c r="B985" t="s">
        <v>213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188</v>
      </c>
      <c r="B986" t="s">
        <v>214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188</v>
      </c>
      <c r="B987" t="s">
        <v>215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188</v>
      </c>
      <c r="B988" t="s">
        <v>216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188</v>
      </c>
      <c r="B989" t="s">
        <v>209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188</v>
      </c>
      <c r="B990" t="s">
        <v>212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188</v>
      </c>
      <c r="B991" t="s">
        <v>213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188</v>
      </c>
      <c r="B992" t="s">
        <v>214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188</v>
      </c>
      <c r="B993" t="s">
        <v>215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188</v>
      </c>
      <c r="B994" t="s">
        <v>216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189</v>
      </c>
      <c r="B995" t="s">
        <v>207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189</v>
      </c>
      <c r="B996" t="s">
        <v>208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189</v>
      </c>
      <c r="B997" t="s">
        <v>209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189</v>
      </c>
      <c r="B998" t="s">
        <v>210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189</v>
      </c>
      <c r="B999" t="s">
        <v>211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189</v>
      </c>
      <c r="B1000" t="s">
        <v>212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189</v>
      </c>
      <c r="B1001" t="s">
        <v>213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189</v>
      </c>
      <c r="B1002" t="s">
        <v>214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189</v>
      </c>
      <c r="B1003" t="s">
        <v>215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189</v>
      </c>
      <c r="B1004" t="s">
        <v>216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189</v>
      </c>
      <c r="B1005" t="s">
        <v>209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189</v>
      </c>
      <c r="B1006" t="s">
        <v>212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189</v>
      </c>
      <c r="B1007" t="s">
        <v>213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189</v>
      </c>
      <c r="B1008" t="s">
        <v>214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189</v>
      </c>
      <c r="B1009" t="s">
        <v>215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189</v>
      </c>
      <c r="B1010" t="s">
        <v>216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190</v>
      </c>
      <c r="B1011" t="s">
        <v>207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190</v>
      </c>
      <c r="B1012" t="s">
        <v>208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190</v>
      </c>
      <c r="B1013" t="s">
        <v>209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190</v>
      </c>
      <c r="B1014" t="s">
        <v>210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190</v>
      </c>
      <c r="B1015" t="s">
        <v>211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190</v>
      </c>
      <c r="B1016" t="s">
        <v>212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190</v>
      </c>
      <c r="B1017" t="s">
        <v>213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190</v>
      </c>
      <c r="B1018" t="s">
        <v>214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190</v>
      </c>
      <c r="B1019" t="s">
        <v>215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190</v>
      </c>
      <c r="B1020" t="s">
        <v>216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190</v>
      </c>
      <c r="B1021" t="s">
        <v>209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190</v>
      </c>
      <c r="B1022" t="s">
        <v>212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190</v>
      </c>
      <c r="B1023" t="s">
        <v>213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190</v>
      </c>
      <c r="B1024" t="s">
        <v>214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190</v>
      </c>
      <c r="B1025" t="s">
        <v>215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190</v>
      </c>
      <c r="B1026" t="s">
        <v>216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191</v>
      </c>
      <c r="B1027" t="s">
        <v>207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191</v>
      </c>
      <c r="B1028" t="s">
        <v>208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191</v>
      </c>
      <c r="B1029" t="s">
        <v>209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191</v>
      </c>
      <c r="B1030" t="s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191</v>
      </c>
      <c r="B1031" t="s">
        <v>211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191</v>
      </c>
      <c r="B1032" t="s">
        <v>212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191</v>
      </c>
      <c r="B1033" t="s">
        <v>213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191</v>
      </c>
      <c r="B1034" t="s">
        <v>214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191</v>
      </c>
      <c r="B1035" t="s">
        <v>215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191</v>
      </c>
      <c r="B1036" t="s">
        <v>216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191</v>
      </c>
      <c r="B1037" t="s">
        <v>209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191</v>
      </c>
      <c r="B1038" t="s">
        <v>212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191</v>
      </c>
      <c r="B1039" t="s">
        <v>213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191</v>
      </c>
      <c r="B1040" t="s">
        <v>214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191</v>
      </c>
      <c r="B1041" t="s">
        <v>215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191</v>
      </c>
      <c r="B1042" t="s">
        <v>216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192</v>
      </c>
      <c r="B1043" t="s">
        <v>207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192</v>
      </c>
      <c r="B1044" t="s">
        <v>208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192</v>
      </c>
      <c r="B1045" t="s">
        <v>209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192</v>
      </c>
      <c r="B1046" t="s">
        <v>210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192</v>
      </c>
      <c r="B1047" t="s">
        <v>211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192</v>
      </c>
      <c r="B1048" t="s">
        <v>212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192</v>
      </c>
      <c r="B1049" t="s">
        <v>213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192</v>
      </c>
      <c r="B1050" t="s">
        <v>214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192</v>
      </c>
      <c r="B1051" t="s">
        <v>215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192</v>
      </c>
      <c r="B1052" t="s">
        <v>216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192</v>
      </c>
      <c r="B1053" t="s">
        <v>209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192</v>
      </c>
      <c r="B1054" t="s">
        <v>212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192</v>
      </c>
      <c r="B1055" t="s">
        <v>213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192</v>
      </c>
      <c r="B1056" t="s">
        <v>214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192</v>
      </c>
      <c r="B1057" t="s">
        <v>215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192</v>
      </c>
      <c r="B1058" t="s">
        <v>216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193</v>
      </c>
      <c r="B1059" t="s">
        <v>207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193</v>
      </c>
      <c r="B1060" t="s">
        <v>208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193</v>
      </c>
      <c r="B1061" t="s">
        <v>209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193</v>
      </c>
      <c r="B1062" t="s">
        <v>210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193</v>
      </c>
      <c r="B1063" t="s">
        <v>211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193</v>
      </c>
      <c r="B1064" t="s">
        <v>212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193</v>
      </c>
      <c r="B1065" t="s">
        <v>213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193</v>
      </c>
      <c r="B1066" t="s">
        <v>214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193</v>
      </c>
      <c r="B1067" t="s">
        <v>215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193</v>
      </c>
      <c r="B1068" t="s">
        <v>216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193</v>
      </c>
      <c r="B1069" t="s">
        <v>209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193</v>
      </c>
      <c r="B1070" t="s">
        <v>212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193</v>
      </c>
      <c r="B1071" t="s">
        <v>213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193</v>
      </c>
      <c r="B1072" t="s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193</v>
      </c>
      <c r="B1073" t="s">
        <v>215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193</v>
      </c>
      <c r="B1074" t="s">
        <v>216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147</v>
      </c>
      <c r="B1075" t="s">
        <v>207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147</v>
      </c>
      <c r="B1076" t="s">
        <v>208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147</v>
      </c>
      <c r="B1077" t="s">
        <v>209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147</v>
      </c>
      <c r="B1078" t="s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147</v>
      </c>
      <c r="B1079" t="s">
        <v>211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147</v>
      </c>
      <c r="B1080" t="s">
        <v>212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147</v>
      </c>
      <c r="B1081" t="s">
        <v>213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147</v>
      </c>
      <c r="B1082" t="s">
        <v>214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147</v>
      </c>
      <c r="B1083" t="s">
        <v>215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147</v>
      </c>
      <c r="B1084" t="s">
        <v>216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147</v>
      </c>
      <c r="B1085" t="s">
        <v>209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147</v>
      </c>
      <c r="B1086" t="s">
        <v>212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147</v>
      </c>
      <c r="B1087" t="s">
        <v>213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147</v>
      </c>
      <c r="B1088" t="s">
        <v>214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147</v>
      </c>
      <c r="B1089" t="s">
        <v>215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147</v>
      </c>
      <c r="B1090" t="s">
        <v>216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206</v>
      </c>
      <c r="B1091" t="s">
        <v>207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206</v>
      </c>
      <c r="B1092" t="s">
        <v>208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206</v>
      </c>
      <c r="B1093" t="s">
        <v>209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206</v>
      </c>
      <c r="B1094" t="s">
        <v>210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206</v>
      </c>
      <c r="B1095" t="s">
        <v>211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206</v>
      </c>
      <c r="B1096" t="s">
        <v>212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206</v>
      </c>
      <c r="B1097" t="s">
        <v>213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206</v>
      </c>
      <c r="B1098" t="s">
        <v>214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206</v>
      </c>
      <c r="B1099" t="s">
        <v>215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206</v>
      </c>
      <c r="B1100" t="s">
        <v>216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206</v>
      </c>
      <c r="B1101" t="s">
        <v>209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206</v>
      </c>
      <c r="B1102" t="s">
        <v>212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206</v>
      </c>
      <c r="B1103" t="s">
        <v>213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206</v>
      </c>
      <c r="B1104" t="s">
        <v>214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206</v>
      </c>
      <c r="B1105" t="s">
        <v>215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206</v>
      </c>
      <c r="B1106" t="s">
        <v>216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195</v>
      </c>
      <c r="B1107" t="s">
        <v>207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195</v>
      </c>
      <c r="B1108" t="s">
        <v>208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195</v>
      </c>
      <c r="B1109" t="s">
        <v>209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195</v>
      </c>
      <c r="B1110" t="s">
        <v>210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195</v>
      </c>
      <c r="B1111" t="s">
        <v>211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195</v>
      </c>
      <c r="B1112" t="s">
        <v>212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195</v>
      </c>
      <c r="B1113" t="s">
        <v>213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195</v>
      </c>
      <c r="B1114" t="s">
        <v>214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195</v>
      </c>
      <c r="B1115" t="s">
        <v>215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195</v>
      </c>
      <c r="B1116" t="s">
        <v>216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195</v>
      </c>
      <c r="B1117" t="s">
        <v>209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195</v>
      </c>
      <c r="B1118" t="s">
        <v>212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195</v>
      </c>
      <c r="B1119" t="s">
        <v>213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195</v>
      </c>
      <c r="B1120" t="s">
        <v>214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195</v>
      </c>
      <c r="B1121" t="s">
        <v>215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195</v>
      </c>
      <c r="B1122" t="s">
        <v>216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196</v>
      </c>
      <c r="B1123" t="s">
        <v>207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196</v>
      </c>
      <c r="B1124" t="s">
        <v>208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196</v>
      </c>
      <c r="B1125" t="s">
        <v>209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196</v>
      </c>
      <c r="B1126" t="s">
        <v>210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196</v>
      </c>
      <c r="B1127" t="s">
        <v>211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196</v>
      </c>
      <c r="B1128" t="s">
        <v>212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196</v>
      </c>
      <c r="B1129" t="s">
        <v>213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196</v>
      </c>
      <c r="B1130" t="s">
        <v>214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196</v>
      </c>
      <c r="B1131" t="s">
        <v>215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196</v>
      </c>
      <c r="B1132" t="s">
        <v>216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196</v>
      </c>
      <c r="B1133" t="s">
        <v>209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196</v>
      </c>
      <c r="B1134" t="s">
        <v>212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196</v>
      </c>
      <c r="B1135" t="s">
        <v>213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196</v>
      </c>
      <c r="B1136" t="s">
        <v>214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196</v>
      </c>
      <c r="B1137" t="s">
        <v>215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196</v>
      </c>
      <c r="B1138" t="s">
        <v>216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194</v>
      </c>
      <c r="B1139" t="s">
        <v>207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194</v>
      </c>
      <c r="B1140" t="s">
        <v>208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194</v>
      </c>
      <c r="B1141" t="s">
        <v>209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194</v>
      </c>
      <c r="B1142" t="s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194</v>
      </c>
      <c r="B1143" t="s">
        <v>211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194</v>
      </c>
      <c r="B1144" t="s">
        <v>212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194</v>
      </c>
      <c r="B1145" t="s">
        <v>213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194</v>
      </c>
      <c r="B1146" t="s">
        <v>214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194</v>
      </c>
      <c r="B1147" t="s">
        <v>215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194</v>
      </c>
      <c r="B1148" t="s">
        <v>216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194</v>
      </c>
      <c r="B1149" t="s">
        <v>209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194</v>
      </c>
      <c r="B1150" t="s">
        <v>212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194</v>
      </c>
      <c r="B1151" t="s">
        <v>213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194</v>
      </c>
      <c r="B1152" t="s">
        <v>214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194</v>
      </c>
      <c r="B1153" t="s">
        <v>215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194</v>
      </c>
      <c r="B1154" t="s">
        <v>216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199</v>
      </c>
      <c r="B1155" t="s">
        <v>207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199</v>
      </c>
      <c r="B1156" t="s">
        <v>208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199</v>
      </c>
      <c r="B1157" t="s">
        <v>210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199</v>
      </c>
      <c r="B1158" t="s">
        <v>211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199</v>
      </c>
      <c r="B1159" t="s">
        <v>213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199</v>
      </c>
      <c r="B1160" t="s">
        <v>214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199</v>
      </c>
      <c r="B1161" t="s">
        <v>215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199</v>
      </c>
      <c r="B1162" t="s">
        <v>216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199</v>
      </c>
      <c r="B1163" t="s">
        <v>209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199</v>
      </c>
      <c r="B1164" t="s">
        <v>212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199</v>
      </c>
      <c r="B1165" t="s">
        <v>213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199</v>
      </c>
      <c r="B1166" t="s">
        <v>214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199</v>
      </c>
      <c r="B1167" t="s">
        <v>215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199</v>
      </c>
      <c r="B1168" t="s">
        <v>216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200</v>
      </c>
      <c r="B1169" t="s">
        <v>207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200</v>
      </c>
      <c r="B1170" t="s">
        <v>208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200</v>
      </c>
      <c r="B1171" t="s">
        <v>210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200</v>
      </c>
      <c r="B1172" t="s">
        <v>211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200</v>
      </c>
      <c r="B1173" t="s">
        <v>213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200</v>
      </c>
      <c r="B1174" t="s">
        <v>214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200</v>
      </c>
      <c r="B1175" t="s">
        <v>215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200</v>
      </c>
      <c r="B1176" t="s">
        <v>216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200</v>
      </c>
      <c r="B1177" t="s">
        <v>209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200</v>
      </c>
      <c r="B1178" t="s">
        <v>212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200</v>
      </c>
      <c r="B1179" t="s">
        <v>213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200</v>
      </c>
      <c r="B1180" t="s">
        <v>214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200</v>
      </c>
      <c r="B1181" t="s">
        <v>215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200</v>
      </c>
      <c r="B1182" t="s">
        <v>216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201</v>
      </c>
      <c r="B1183" t="s">
        <v>207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201</v>
      </c>
      <c r="B1184" t="s">
        <v>208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201</v>
      </c>
      <c r="B1185" t="s">
        <v>209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201</v>
      </c>
      <c r="B1186" t="s">
        <v>210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201</v>
      </c>
      <c r="B1187" t="s">
        <v>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201</v>
      </c>
      <c r="B1188" t="s">
        <v>212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201</v>
      </c>
      <c r="B1189" t="s">
        <v>213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201</v>
      </c>
      <c r="B1190" t="s">
        <v>214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201</v>
      </c>
      <c r="B1191" t="s">
        <v>215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201</v>
      </c>
      <c r="B1192" t="s">
        <v>216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201</v>
      </c>
      <c r="B1193" t="s">
        <v>209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201</v>
      </c>
      <c r="B1194" t="s">
        <v>212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201</v>
      </c>
      <c r="B1195" t="s">
        <v>213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201</v>
      </c>
      <c r="B1196" t="s">
        <v>214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201</v>
      </c>
      <c r="B1197" t="s">
        <v>215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201</v>
      </c>
      <c r="B1198" t="s">
        <v>216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202</v>
      </c>
      <c r="B1199" t="s">
        <v>207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202</v>
      </c>
      <c r="B1200" t="s">
        <v>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202</v>
      </c>
      <c r="B1201" t="s">
        <v>209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202</v>
      </c>
      <c r="B1202" t="s">
        <v>210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202</v>
      </c>
      <c r="B1203" t="s">
        <v>211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202</v>
      </c>
      <c r="B1204" t="s">
        <v>212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202</v>
      </c>
      <c r="B1205" t="s">
        <v>213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202</v>
      </c>
      <c r="B1206" t="s">
        <v>214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202</v>
      </c>
      <c r="B1207" t="s">
        <v>215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202</v>
      </c>
      <c r="B1208" t="s">
        <v>216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202</v>
      </c>
      <c r="B1209" t="s">
        <v>209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202</v>
      </c>
      <c r="B1210" t="s">
        <v>212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202</v>
      </c>
      <c r="B1211" t="s">
        <v>213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202</v>
      </c>
      <c r="B1212" t="s">
        <v>214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202</v>
      </c>
      <c r="B1213" t="s">
        <v>215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202</v>
      </c>
      <c r="B1214" t="s">
        <v>216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203</v>
      </c>
      <c r="B1215" t="s">
        <v>207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203</v>
      </c>
      <c r="B1216" t="s">
        <v>208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203</v>
      </c>
      <c r="B1217" t="s">
        <v>212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203</v>
      </c>
      <c r="B1218" t="s">
        <v>215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203</v>
      </c>
      <c r="B1219" t="s">
        <v>216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203</v>
      </c>
      <c r="B1220" t="s">
        <v>212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203</v>
      </c>
      <c r="B1221" t="s">
        <v>215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203</v>
      </c>
      <c r="B1222" t="s">
        <v>216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204</v>
      </c>
      <c r="B1223" t="s">
        <v>207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204</v>
      </c>
      <c r="B1224" t="s">
        <v>208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204</v>
      </c>
      <c r="B1225" t="s">
        <v>209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204</v>
      </c>
      <c r="B1226" t="s">
        <v>210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204</v>
      </c>
      <c r="B1227" t="s">
        <v>211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204</v>
      </c>
      <c r="B1228" t="s">
        <v>212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204</v>
      </c>
      <c r="B1229" t="s">
        <v>213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204</v>
      </c>
      <c r="B1230" t="s">
        <v>214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204</v>
      </c>
      <c r="B1231" t="s">
        <v>215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204</v>
      </c>
      <c r="B1232" t="s">
        <v>216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204</v>
      </c>
      <c r="B1233" t="s">
        <v>209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204</v>
      </c>
      <c r="B1234" t="s">
        <v>212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204</v>
      </c>
      <c r="B1235" t="s">
        <v>213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204</v>
      </c>
      <c r="B1236" t="s">
        <v>214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204</v>
      </c>
      <c r="B1237" t="s">
        <v>215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204</v>
      </c>
      <c r="B1238" t="s">
        <v>216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198</v>
      </c>
      <c r="B1239" t="s">
        <v>207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198</v>
      </c>
      <c r="B1240" t="s">
        <v>208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198</v>
      </c>
      <c r="B1241" t="s">
        <v>209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198</v>
      </c>
      <c r="B1242" t="s">
        <v>210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198</v>
      </c>
      <c r="B1243" t="s">
        <v>211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198</v>
      </c>
      <c r="B1244" t="s">
        <v>212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198</v>
      </c>
      <c r="B1245" t="s">
        <v>213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198</v>
      </c>
      <c r="B1246" t="s">
        <v>214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198</v>
      </c>
      <c r="B1247" t="s">
        <v>215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198</v>
      </c>
      <c r="B1248" t="s">
        <v>216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198</v>
      </c>
      <c r="B1249" t="s">
        <v>209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198</v>
      </c>
      <c r="B1250" t="s">
        <v>212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198</v>
      </c>
      <c r="B1251" t="s">
        <v>213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198</v>
      </c>
      <c r="B1252" t="s">
        <v>214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198</v>
      </c>
      <c r="B1253" t="s">
        <v>215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198</v>
      </c>
      <c r="B1254" t="s">
        <v>216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4"/>
  <sheetViews>
    <sheetView workbookViewId="0">
      <selection activeCell="B3" sqref="B3"/>
    </sheetView>
  </sheetViews>
  <sheetFormatPr defaultRowHeight="14.25" x14ac:dyDescent="0.45"/>
  <cols>
    <col min="1" max="1" width="47.265625" customWidth="1"/>
    <col min="2" max="2" width="31.3984375" customWidth="1"/>
    <col min="3" max="3" width="41.59765625" customWidth="1"/>
    <col min="4" max="6" width="23.59765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2" spans="1:35" x14ac:dyDescent="0.45"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145</v>
      </c>
      <c r="AH2" t="s">
        <v>13</v>
      </c>
      <c r="AI2" t="s">
        <v>146</v>
      </c>
    </row>
    <row r="3" spans="1:35" x14ac:dyDescent="0.45">
      <c r="A3" s="55" t="s">
        <v>217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  <c r="K3" t="s">
        <v>227</v>
      </c>
      <c r="L3" t="s">
        <v>228</v>
      </c>
      <c r="M3" t="s">
        <v>229</v>
      </c>
      <c r="N3" t="s">
        <v>230</v>
      </c>
      <c r="O3" t="s">
        <v>231</v>
      </c>
      <c r="P3" t="s">
        <v>232</v>
      </c>
      <c r="Q3" t="s">
        <v>233</v>
      </c>
      <c r="R3" t="s">
        <v>234</v>
      </c>
      <c r="S3" t="s">
        <v>235</v>
      </c>
      <c r="T3" t="s">
        <v>236</v>
      </c>
      <c r="U3" t="s">
        <v>237</v>
      </c>
      <c r="V3" t="s">
        <v>238</v>
      </c>
      <c r="W3" t="s">
        <v>239</v>
      </c>
      <c r="X3" t="s">
        <v>240</v>
      </c>
      <c r="Y3" t="s">
        <v>241</v>
      </c>
      <c r="Z3" t="s">
        <v>242</v>
      </c>
      <c r="AA3" t="s">
        <v>243</v>
      </c>
      <c r="AB3" t="s">
        <v>244</v>
      </c>
      <c r="AC3" t="s">
        <v>245</v>
      </c>
      <c r="AD3" t="s">
        <v>246</v>
      </c>
      <c r="AE3" t="s">
        <v>247</v>
      </c>
      <c r="AF3" t="s">
        <v>248</v>
      </c>
      <c r="AG3" t="s">
        <v>249</v>
      </c>
      <c r="AH3" t="s">
        <v>250</v>
      </c>
      <c r="AI3" t="s">
        <v>251</v>
      </c>
    </row>
    <row r="4" spans="1:35" x14ac:dyDescent="0.45">
      <c r="A4" s="3" t="s">
        <v>207</v>
      </c>
      <c r="B4" s="54">
        <v>0</v>
      </c>
      <c r="C4" s="54">
        <v>0</v>
      </c>
      <c r="D4" s="54">
        <v>0</v>
      </c>
      <c r="E4" s="54">
        <v>274.2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63.84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4">
        <v>0</v>
      </c>
      <c r="V4" s="54">
        <v>0</v>
      </c>
      <c r="W4" s="54">
        <v>0</v>
      </c>
      <c r="X4" s="54">
        <v>0</v>
      </c>
      <c r="Y4" s="54">
        <v>0</v>
      </c>
      <c r="Z4" s="54">
        <v>0</v>
      </c>
      <c r="AA4" s="54">
        <v>0</v>
      </c>
      <c r="AB4" s="54">
        <v>0</v>
      </c>
      <c r="AC4" s="54">
        <v>0</v>
      </c>
      <c r="AD4" s="54">
        <v>0</v>
      </c>
      <c r="AE4" s="54">
        <v>0</v>
      </c>
      <c r="AF4" s="54">
        <v>0</v>
      </c>
      <c r="AG4" s="54">
        <v>0</v>
      </c>
      <c r="AH4" s="54">
        <v>0</v>
      </c>
      <c r="AI4" s="54">
        <v>0</v>
      </c>
    </row>
    <row r="5" spans="1:35" x14ac:dyDescent="0.45">
      <c r="A5" s="3" t="s">
        <v>208</v>
      </c>
      <c r="B5" s="54">
        <v>0</v>
      </c>
      <c r="C5" s="54">
        <v>0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63.84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4">
        <v>0</v>
      </c>
      <c r="V5" s="54">
        <v>0</v>
      </c>
      <c r="W5" s="54">
        <v>0</v>
      </c>
      <c r="X5" s="54">
        <v>0</v>
      </c>
      <c r="Y5" s="54">
        <v>0</v>
      </c>
      <c r="Z5" s="54">
        <v>0</v>
      </c>
      <c r="AA5" s="54">
        <v>0</v>
      </c>
      <c r="AB5" s="54">
        <v>0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  <c r="AH5" s="54">
        <v>0</v>
      </c>
      <c r="AI5" s="54">
        <v>0</v>
      </c>
    </row>
    <row r="6" spans="1:35" x14ac:dyDescent="0.45">
      <c r="A6" s="3" t="s">
        <v>209</v>
      </c>
      <c r="B6" s="54">
        <v>0</v>
      </c>
      <c r="C6" s="54">
        <v>0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0</v>
      </c>
      <c r="AI6" s="54">
        <v>0</v>
      </c>
    </row>
    <row r="7" spans="1:35" x14ac:dyDescent="0.45">
      <c r="A7" s="3" t="s">
        <v>210</v>
      </c>
      <c r="B7" s="54">
        <v>0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</row>
    <row r="8" spans="1:35" x14ac:dyDescent="0.45">
      <c r="A8" s="3" t="s">
        <v>211</v>
      </c>
      <c r="B8" s="54">
        <v>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</row>
    <row r="9" spans="1:35" x14ac:dyDescent="0.45">
      <c r="A9" s="3" t="s">
        <v>212</v>
      </c>
      <c r="B9" s="54">
        <v>0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4">
        <v>12.98</v>
      </c>
      <c r="I9" s="54">
        <v>0</v>
      </c>
      <c r="J9" s="54">
        <v>0</v>
      </c>
      <c r="K9" s="54">
        <v>0</v>
      </c>
      <c r="L9" s="54">
        <v>0</v>
      </c>
      <c r="M9" s="54">
        <v>8.8800000000000008</v>
      </c>
      <c r="N9" s="54">
        <v>35.409999999999997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</row>
    <row r="10" spans="1:35" x14ac:dyDescent="0.45">
      <c r="A10" s="3" t="s">
        <v>213</v>
      </c>
      <c r="B10" s="54">
        <v>0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</row>
    <row r="11" spans="1:35" x14ac:dyDescent="0.45">
      <c r="A11" s="3" t="s">
        <v>214</v>
      </c>
      <c r="B11" s="54">
        <v>0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</row>
    <row r="12" spans="1:35" x14ac:dyDescent="0.45">
      <c r="A12" s="3" t="s">
        <v>215</v>
      </c>
      <c r="B12" s="54">
        <v>11.4</v>
      </c>
      <c r="C12" s="54">
        <v>0</v>
      </c>
      <c r="D12" s="54">
        <v>0</v>
      </c>
      <c r="E12" s="54">
        <v>417.79000000000013</v>
      </c>
      <c r="F12" s="54">
        <v>0</v>
      </c>
      <c r="G12" s="54">
        <v>0</v>
      </c>
      <c r="H12" s="54">
        <v>1286.18</v>
      </c>
      <c r="I12" s="54">
        <v>0</v>
      </c>
      <c r="J12" s="54">
        <v>0</v>
      </c>
      <c r="K12" s="54">
        <v>0</v>
      </c>
      <c r="L12" s="54">
        <v>0</v>
      </c>
      <c r="M12" s="54">
        <v>880.34</v>
      </c>
      <c r="N12" s="54">
        <v>3365.1899999999991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</row>
    <row r="13" spans="1:35" x14ac:dyDescent="0.45">
      <c r="A13" s="3" t="s">
        <v>216</v>
      </c>
      <c r="B13" s="54">
        <v>0.21000000000000002</v>
      </c>
      <c r="C13" s="54">
        <v>0</v>
      </c>
      <c r="D13" s="54">
        <v>0</v>
      </c>
      <c r="E13" s="54">
        <v>8.509999999999998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141.70000000000002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</row>
    <row r="14" spans="1:35" x14ac:dyDescent="0.45">
      <c r="A14" s="3" t="s">
        <v>252</v>
      </c>
      <c r="B14" s="54">
        <v>11.610000000000001</v>
      </c>
      <c r="C14" s="54">
        <v>0</v>
      </c>
      <c r="D14" s="54">
        <v>0</v>
      </c>
      <c r="E14" s="54">
        <v>700.50000000000011</v>
      </c>
      <c r="F14" s="54">
        <v>0</v>
      </c>
      <c r="G14" s="54">
        <v>0</v>
      </c>
      <c r="H14" s="54">
        <v>1299.1600000000001</v>
      </c>
      <c r="I14" s="54">
        <v>0</v>
      </c>
      <c r="J14" s="54">
        <v>0</v>
      </c>
      <c r="K14" s="54">
        <v>0</v>
      </c>
      <c r="L14" s="54">
        <v>0</v>
      </c>
      <c r="M14" s="54">
        <v>889.22</v>
      </c>
      <c r="N14" s="54">
        <v>3669.9799999999991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activeCell="C38" sqref="C38:AK42"/>
    </sheetView>
  </sheetViews>
  <sheetFormatPr defaultRowHeight="14.25" x14ac:dyDescent="0.45"/>
  <cols>
    <col min="1" max="1" width="36.265625" customWidth="1"/>
    <col min="2" max="2" width="16" customWidth="1"/>
    <col min="3" max="3" width="16.3984375" customWidth="1"/>
    <col min="4" max="34" width="12.59765625" bestFit="1" customWidth="1"/>
    <col min="35" max="35" width="12.86328125" bestFit="1" customWidth="1"/>
    <col min="36" max="39" width="12.59765625" bestFit="1" customWidth="1"/>
  </cols>
  <sheetData>
    <row r="1" spans="1:37" x14ac:dyDescent="0.45">
      <c r="A1" s="1" t="s">
        <v>253</v>
      </c>
    </row>
    <row r="3" spans="1:37" x14ac:dyDescent="0.45"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1:37" x14ac:dyDescent="0.45">
      <c r="A4" t="s">
        <v>70</v>
      </c>
      <c r="B4" s="31">
        <f>'Households + LBNL Energy Use'!E13</f>
        <v>0.31867284624919351</v>
      </c>
      <c r="C4" s="31">
        <f>'Households + LBNL Energy Use'!F13</f>
        <v>0.32444033424269647</v>
      </c>
      <c r="D4" s="31">
        <f>'Households + LBNL Energy Use'!G13</f>
        <v>0.32999999999999868</v>
      </c>
      <c r="E4" s="31">
        <f>'Households + LBNL Energy Use'!H13</f>
        <v>0.33649903439991879</v>
      </c>
      <c r="F4" s="31">
        <f>'Households + LBNL Energy Use'!I13</f>
        <v>0.34273330393777307</v>
      </c>
      <c r="G4" s="31">
        <f>'Households + LBNL Energy Use'!J13</f>
        <v>0.34871866505132693</v>
      </c>
      <c r="H4" s="31">
        <f>'Households + LBNL Energy Use'!K13</f>
        <v>0.35446973279686822</v>
      </c>
      <c r="I4" s="31">
        <f>'Households + LBNL Energy Use'!L13</f>
        <v>0.35999999999999821</v>
      </c>
      <c r="J4" s="31">
        <f>'Households + LBNL Energy Use'!M13</f>
        <v>0.36641367831913574</v>
      </c>
      <c r="K4" s="31">
        <f>'Households + LBNL Energy Use'!N13</f>
        <v>0.37261000310130316</v>
      </c>
      <c r="L4" s="31">
        <f>'Households + LBNL Energy Use'!O13</f>
        <v>0.37859983910916634</v>
      </c>
      <c r="M4" s="31">
        <f>'Households + LBNL Energy Use'!P13</f>
        <v>0.38439333884985388</v>
      </c>
      <c r="N4" s="31">
        <f>'Households + LBNL Energy Use'!Q13</f>
        <v>0.39000000000000096</v>
      </c>
      <c r="O4" s="31">
        <f>'Households + LBNL Energy Use'!R13</f>
        <v>0.39644333674112542</v>
      </c>
      <c r="P4" s="31">
        <f>'Households + LBNL Energy Use'!S13</f>
        <v>0.40265294369789173</v>
      </c>
      <c r="Q4" s="31">
        <f>'Households + LBNL Energy Use'!T13</f>
        <v>0.40864131201351273</v>
      </c>
      <c r="R4" s="31">
        <f>'Households + LBNL Energy Use'!U13</f>
        <v>0.41442005832975104</v>
      </c>
      <c r="S4" s="31">
        <f>'Households + LBNL Energy Use'!V13</f>
        <v>0.42000000000000165</v>
      </c>
      <c r="T4" s="31">
        <f>'Households + LBNL Energy Use'!W13</f>
        <v>0.4263663083379256</v>
      </c>
      <c r="U4" s="31">
        <f>'Households + LBNL Energy Use'!X13</f>
        <v>0.43254120221998515</v>
      </c>
      <c r="V4" s="31">
        <f>'Households + LBNL Energy Use'!Y13</f>
        <v>0.4385331866149958</v>
      </c>
      <c r="W4" s="31">
        <f>'Households + LBNL Energy Use'!Z13</f>
        <v>0.44435026998588334</v>
      </c>
      <c r="X4" s="31">
        <f>'Households + LBNL Energy Use'!AA13</f>
        <v>0.45000000000000062</v>
      </c>
      <c r="Y4" s="31">
        <f>'Households + LBNL Energy Use'!AB13</f>
        <v>0.45639486674964025</v>
      </c>
      <c r="Z4" s="31">
        <f>'Households + LBNL Energy Use'!AC13</f>
        <v>0.46258271287697272</v>
      </c>
      <c r="AA4" s="31">
        <f>'Households + LBNL Energy Use'!AD13</f>
        <v>0.46857343105311927</v>
      </c>
      <c r="AB4" s="31">
        <f>'Households + LBNL Energy Use'!AE13</f>
        <v>0.47437629352452504</v>
      </c>
      <c r="AC4" s="31">
        <f>'Households + LBNL Energy Use'!AF13</f>
        <v>0.48000000000000193</v>
      </c>
      <c r="AD4" s="31">
        <f>'Households + LBNL Energy Use'!AG13</f>
        <v>0.4863277361613465</v>
      </c>
      <c r="AE4" s="31">
        <f>'Households + LBNL Energy Use'!AH13</f>
        <v>0.49248498149314984</v>
      </c>
      <c r="AF4" s="31">
        <f>'Households + LBNL Energy Use'!AI13</f>
        <v>0.49847853481182736</v>
      </c>
      <c r="AG4" s="31">
        <f>'Households + LBNL Energy Use'!AJ13</f>
        <v>0.50431483817930534</v>
      </c>
      <c r="AH4" s="31">
        <f>'Households + LBNL Energy Use'!AK13</f>
        <v>0.50999999999999934</v>
      </c>
      <c r="AI4" s="31">
        <f>'Households + LBNL Energy Use'!AL13</f>
        <v>0.51553981634634816</v>
      </c>
      <c r="AJ4" s="31">
        <f>'Households + LBNL Energy Use'!AM13</f>
        <v>0.52093979066935214</v>
      </c>
      <c r="AK4" s="31">
        <f>'Households + LBNL Energy Use'!AN13</f>
        <v>0.52620515203507245</v>
      </c>
    </row>
    <row r="5" spans="1:37" x14ac:dyDescent="0.45">
      <c r="A5" t="s">
        <v>71</v>
      </c>
      <c r="B5" s="31">
        <f>'Households + LBNL Energy Use'!E14</f>
        <v>0.68132715375080644</v>
      </c>
      <c r="C5" s="31">
        <f>'Households + LBNL Energy Use'!F14</f>
        <v>0.67555966575730353</v>
      </c>
      <c r="D5" s="31">
        <f>'Households + LBNL Energy Use'!G14</f>
        <v>0.67000000000000137</v>
      </c>
      <c r="E5" s="31">
        <f>'Households + LBNL Energy Use'!H14</f>
        <v>0.66350096560008121</v>
      </c>
      <c r="F5" s="31">
        <f>'Households + LBNL Energy Use'!I14</f>
        <v>0.65726669606222698</v>
      </c>
      <c r="G5" s="31">
        <f>'Households + LBNL Energy Use'!J14</f>
        <v>0.65128133494867302</v>
      </c>
      <c r="H5" s="31">
        <f>'Households + LBNL Energy Use'!K14</f>
        <v>0.64553026720313178</v>
      </c>
      <c r="I5" s="31">
        <f>'Households + LBNL Energy Use'!L14</f>
        <v>0.64000000000000179</v>
      </c>
      <c r="J5" s="31">
        <f>'Households + LBNL Energy Use'!M14</f>
        <v>0.63358632168086426</v>
      </c>
      <c r="K5" s="31">
        <f>'Households + LBNL Energy Use'!N14</f>
        <v>0.62738999689869679</v>
      </c>
      <c r="L5" s="31">
        <f>'Households + LBNL Energy Use'!O14</f>
        <v>0.62140016089083372</v>
      </c>
      <c r="M5" s="31">
        <f>'Households + LBNL Energy Use'!P14</f>
        <v>0.61560666115014617</v>
      </c>
      <c r="N5" s="31">
        <f>'Households + LBNL Energy Use'!Q14</f>
        <v>0.6099999999999991</v>
      </c>
      <c r="O5" s="31">
        <f>'Households + LBNL Energy Use'!R14</f>
        <v>0.60355666325887458</v>
      </c>
      <c r="P5" s="31">
        <f>'Households + LBNL Energy Use'!S14</f>
        <v>0.59734705630210827</v>
      </c>
      <c r="Q5" s="31">
        <f>'Households + LBNL Energy Use'!T14</f>
        <v>0.59135868798648727</v>
      </c>
      <c r="R5" s="31">
        <f>'Households + LBNL Energy Use'!U14</f>
        <v>0.58557994167024896</v>
      </c>
      <c r="S5" s="31">
        <f>'Households + LBNL Energy Use'!V14</f>
        <v>0.57999999999999841</v>
      </c>
      <c r="T5" s="31">
        <f>'Households + LBNL Energy Use'!W14</f>
        <v>0.57363369166207445</v>
      </c>
      <c r="U5" s="31">
        <f>'Households + LBNL Energy Use'!X14</f>
        <v>0.56745879778001485</v>
      </c>
      <c r="V5" s="31">
        <f>'Households + LBNL Energy Use'!Y14</f>
        <v>0.56146681338500426</v>
      </c>
      <c r="W5" s="31">
        <f>'Households + LBNL Energy Use'!Z14</f>
        <v>0.55564973001411666</v>
      </c>
      <c r="X5" s="31">
        <f>'Households + LBNL Energy Use'!AA14</f>
        <v>0.54999999999999938</v>
      </c>
      <c r="Y5" s="31">
        <f>'Households + LBNL Energy Use'!AB14</f>
        <v>0.54360513325035975</v>
      </c>
      <c r="Z5" s="31">
        <f>'Households + LBNL Energy Use'!AC14</f>
        <v>0.53741728712302728</v>
      </c>
      <c r="AA5" s="31">
        <f>'Households + LBNL Energy Use'!AD14</f>
        <v>0.53142656894688067</v>
      </c>
      <c r="AB5" s="31">
        <f>'Households + LBNL Energy Use'!AE14</f>
        <v>0.52562370647547496</v>
      </c>
      <c r="AC5" s="31">
        <f>'Households + LBNL Energy Use'!AF14</f>
        <v>0.51999999999999813</v>
      </c>
      <c r="AD5" s="31">
        <f>'Households + LBNL Energy Use'!AG14</f>
        <v>0.5136722638386535</v>
      </c>
      <c r="AE5" s="31">
        <f>'Households + LBNL Energy Use'!AH14</f>
        <v>0.5075150185068501</v>
      </c>
      <c r="AF5" s="31">
        <f>'Households + LBNL Energy Use'!AI14</f>
        <v>0.50152146518817264</v>
      </c>
      <c r="AG5" s="31">
        <f>'Households + LBNL Energy Use'!AJ14</f>
        <v>0.49568516182069472</v>
      </c>
      <c r="AH5" s="31">
        <f>'Households + LBNL Energy Use'!AK14</f>
        <v>0.4900000000000006</v>
      </c>
      <c r="AI5" s="31">
        <f>'Households + LBNL Energy Use'!AL14</f>
        <v>0.48446018365365184</v>
      </c>
      <c r="AJ5" s="31">
        <f>'Households + LBNL Energy Use'!AM14</f>
        <v>0.47906020933064786</v>
      </c>
      <c r="AK5" s="31">
        <f>'Households + LBNL Energy Use'!AN14</f>
        <v>0.47379484796492755</v>
      </c>
    </row>
    <row r="7" spans="1:37" x14ac:dyDescent="0.45">
      <c r="A7" s="1" t="s">
        <v>256</v>
      </c>
    </row>
    <row r="8" spans="1:37" x14ac:dyDescent="0.45">
      <c r="B8">
        <v>2015</v>
      </c>
    </row>
    <row r="9" spans="1:37" x14ac:dyDescent="0.45">
      <c r="A9" t="s">
        <v>8</v>
      </c>
    </row>
    <row r="10" spans="1:37" x14ac:dyDescent="0.45">
      <c r="A10" t="s">
        <v>257</v>
      </c>
      <c r="B10">
        <f>SUM('Summed Activity Data'!N4:N5)</f>
        <v>127.68</v>
      </c>
    </row>
    <row r="11" spans="1:37" x14ac:dyDescent="0.45">
      <c r="A11" t="s">
        <v>258</v>
      </c>
      <c r="B11">
        <v>0</v>
      </c>
    </row>
    <row r="12" spans="1:37" x14ac:dyDescent="0.45">
      <c r="A12" t="s">
        <v>259</v>
      </c>
    </row>
    <row r="13" spans="1:37" x14ac:dyDescent="0.45">
      <c r="A13" t="s">
        <v>257</v>
      </c>
      <c r="B13">
        <f>SUM('Summed Activity Data'!H6:H11,'Summed Activity Data'!H13,'Summed Activity Data'!M6:M11,'Summed Activity Data'!M13,'Summed Activity Data'!N6:N11,'Summed Activity Data'!N13)</f>
        <v>198.97000000000003</v>
      </c>
    </row>
    <row r="14" spans="1:37" x14ac:dyDescent="0.45">
      <c r="A14" t="s">
        <v>258</v>
      </c>
      <c r="B14">
        <f>SUM('Summed Activity Data'!H12:N12)</f>
        <v>5531.7099999999991</v>
      </c>
    </row>
    <row r="16" spans="1:37" x14ac:dyDescent="0.45">
      <c r="A16" s="56" t="s">
        <v>267</v>
      </c>
    </row>
    <row r="18" spans="1:12" x14ac:dyDescent="0.45">
      <c r="A18" t="s">
        <v>268</v>
      </c>
      <c r="B18" t="s">
        <v>52</v>
      </c>
      <c r="C18" t="s">
        <v>269</v>
      </c>
      <c r="E18">
        <v>2012</v>
      </c>
      <c r="F18">
        <v>2017</v>
      </c>
      <c r="G18">
        <v>2022</v>
      </c>
      <c r="H18">
        <v>2027</v>
      </c>
      <c r="I18">
        <v>2032</v>
      </c>
      <c r="J18">
        <v>2037</v>
      </c>
      <c r="K18">
        <v>2042</v>
      </c>
      <c r="L18">
        <v>2047</v>
      </c>
    </row>
    <row r="19" spans="1:12" x14ac:dyDescent="0.45">
      <c r="A19" t="s">
        <v>22</v>
      </c>
      <c r="B19" t="s">
        <v>135</v>
      </c>
      <c r="C19" t="s">
        <v>270</v>
      </c>
      <c r="E19">
        <v>0.69063372263579004</v>
      </c>
      <c r="F19">
        <v>0.68</v>
      </c>
      <c r="G19">
        <v>0.66</v>
      </c>
      <c r="H19">
        <v>0.65</v>
      </c>
      <c r="I19">
        <v>0.59</v>
      </c>
      <c r="J19">
        <v>0.57999999999999996</v>
      </c>
      <c r="K19">
        <v>0.57000000000000006</v>
      </c>
      <c r="L19">
        <v>0.56000000000000005</v>
      </c>
    </row>
    <row r="20" spans="1:12" x14ac:dyDescent="0.45">
      <c r="A20" t="s">
        <v>22</v>
      </c>
      <c r="B20" t="s">
        <v>13</v>
      </c>
      <c r="C20" t="s">
        <v>270</v>
      </c>
      <c r="E20">
        <v>8.0274156176023114E-6</v>
      </c>
      <c r="F20">
        <v>3.1351351351351399E-2</v>
      </c>
      <c r="G20">
        <v>0.05</v>
      </c>
      <c r="H20">
        <v>6.2702702702702701E-2</v>
      </c>
      <c r="I20">
        <v>7.05405405405405E-2</v>
      </c>
      <c r="J20">
        <v>7.8378378378378397E-2</v>
      </c>
      <c r="K20">
        <v>9.7189189189189201E-2</v>
      </c>
      <c r="L20">
        <v>0.117567567567568</v>
      </c>
    </row>
    <row r="21" spans="1:12" x14ac:dyDescent="0.45">
      <c r="A21" t="s">
        <v>22</v>
      </c>
      <c r="B21" t="s">
        <v>271</v>
      </c>
      <c r="C21" t="s">
        <v>270</v>
      </c>
      <c r="E21">
        <v>8.5266444942411201E-3</v>
      </c>
      <c r="F21">
        <v>6.7300000000000013E-2</v>
      </c>
      <c r="G21">
        <v>0.14432</v>
      </c>
      <c r="H21">
        <v>0.19364799999999999</v>
      </c>
      <c r="I21">
        <v>0.22</v>
      </c>
      <c r="J21">
        <v>0.25</v>
      </c>
      <c r="K21">
        <v>0.3</v>
      </c>
      <c r="L21">
        <v>0.32</v>
      </c>
    </row>
    <row r="22" spans="1:12" x14ac:dyDescent="0.45">
      <c r="A22" t="s">
        <v>22</v>
      </c>
      <c r="B22" t="s">
        <v>272</v>
      </c>
      <c r="C22" t="s">
        <v>270</v>
      </c>
      <c r="E22">
        <v>0.22553470329546102</v>
      </c>
      <c r="F22">
        <v>0.1899972972972972</v>
      </c>
      <c r="G22">
        <v>0.13000432432432418</v>
      </c>
      <c r="H22">
        <v>9.3649297297297318E-2</v>
      </c>
      <c r="I22">
        <v>0.11945945945945957</v>
      </c>
      <c r="J22">
        <v>9.1621621621621685E-2</v>
      </c>
      <c r="K22">
        <v>3.281081081081072E-2</v>
      </c>
      <c r="L22">
        <v>2.4324324324318525E-3</v>
      </c>
    </row>
    <row r="23" spans="1:12" x14ac:dyDescent="0.45">
      <c r="A23" t="s">
        <v>22</v>
      </c>
      <c r="B23" t="s">
        <v>273</v>
      </c>
      <c r="C23" t="s">
        <v>270</v>
      </c>
      <c r="E23">
        <v>2.64439319653509E-2</v>
      </c>
      <c r="F23">
        <v>7.8378378378378393E-3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t="s">
        <v>22</v>
      </c>
      <c r="B24" t="s">
        <v>274</v>
      </c>
      <c r="C24" t="s">
        <v>270</v>
      </c>
      <c r="E24">
        <v>6.2146012825124802E-2</v>
      </c>
      <c r="F24">
        <v>2.3513513513513499E-2</v>
      </c>
      <c r="G24">
        <v>1.5675675675675699E-2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t="s">
        <v>22</v>
      </c>
      <c r="B25" t="s">
        <v>122</v>
      </c>
      <c r="C25" t="s">
        <v>270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t="s">
        <v>22</v>
      </c>
      <c r="B26" t="s">
        <v>11</v>
      </c>
      <c r="E26">
        <v>1.0132930426315854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8" spans="1:12" x14ac:dyDescent="0.45">
      <c r="A28" t="s">
        <v>21</v>
      </c>
      <c r="B28" t="s">
        <v>135</v>
      </c>
      <c r="C28" t="s">
        <v>270</v>
      </c>
      <c r="E28">
        <v>0.130951612469662</v>
      </c>
      <c r="F28">
        <v>0.141081081081081</v>
      </c>
      <c r="G28">
        <v>0.25</v>
      </c>
      <c r="H28">
        <v>0.29810999999999999</v>
      </c>
      <c r="I28">
        <v>0.32</v>
      </c>
      <c r="J28">
        <v>0.34</v>
      </c>
      <c r="K28">
        <v>0.35000000000000003</v>
      </c>
      <c r="L28">
        <v>0.35000000000000003</v>
      </c>
    </row>
    <row r="29" spans="1:12" x14ac:dyDescent="0.45">
      <c r="A29" t="s">
        <v>21</v>
      </c>
      <c r="B29" t="s">
        <v>13</v>
      </c>
      <c r="C29" t="s">
        <v>270</v>
      </c>
      <c r="E29">
        <v>1.3903891703159099E-3</v>
      </c>
      <c r="F29">
        <v>1.5675675675675699E-2</v>
      </c>
      <c r="G29">
        <v>3.9189189189189198E-2</v>
      </c>
      <c r="H29">
        <v>7.8378378378378397E-2</v>
      </c>
      <c r="I29">
        <v>0.10864865</v>
      </c>
      <c r="J29">
        <v>0.12540540540540501</v>
      </c>
      <c r="K29">
        <v>0.14000000000000001</v>
      </c>
      <c r="L29">
        <v>0.15</v>
      </c>
    </row>
    <row r="30" spans="1:12" x14ac:dyDescent="0.45">
      <c r="A30" t="s">
        <v>21</v>
      </c>
      <c r="B30" t="s">
        <v>271</v>
      </c>
      <c r="C30" t="s">
        <v>270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7.8378378378378393E-3</v>
      </c>
    </row>
    <row r="31" spans="1:12" x14ac:dyDescent="0.45">
      <c r="A31" t="s">
        <v>21</v>
      </c>
      <c r="B31" t="s">
        <v>272</v>
      </c>
      <c r="C31" t="s">
        <v>270</v>
      </c>
      <c r="E31">
        <v>0.84886066660313209</v>
      </c>
      <c r="F31">
        <v>0.83540540540540542</v>
      </c>
      <c r="G31">
        <v>0.69513513513513514</v>
      </c>
      <c r="H31">
        <v>0.59999810810810805</v>
      </c>
      <c r="I31">
        <v>0.53999999864864856</v>
      </c>
      <c r="J31">
        <v>0.49540540540540579</v>
      </c>
      <c r="K31">
        <v>0.46297297297297291</v>
      </c>
      <c r="L31">
        <v>0.43729729729729727</v>
      </c>
    </row>
    <row r="32" spans="1:12" x14ac:dyDescent="0.45">
      <c r="A32" t="s">
        <v>21</v>
      </c>
      <c r="B32" t="s">
        <v>273</v>
      </c>
      <c r="C32" t="s">
        <v>270</v>
      </c>
      <c r="E32">
        <v>7.5063610078244308E-3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37" x14ac:dyDescent="0.45">
      <c r="A33" t="s">
        <v>21</v>
      </c>
      <c r="B33" t="s">
        <v>274</v>
      </c>
      <c r="C33" t="s">
        <v>270</v>
      </c>
      <c r="E33">
        <v>5.9332637107535205E-3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7" x14ac:dyDescent="0.45">
      <c r="A34" t="s">
        <v>21</v>
      </c>
      <c r="B34" t="s">
        <v>122</v>
      </c>
      <c r="C34" t="s">
        <v>270</v>
      </c>
      <c r="E34">
        <v>4.0000000000000001E-3</v>
      </c>
      <c r="F34">
        <v>7.8378378378378393E-3</v>
      </c>
      <c r="G34">
        <v>1.5675675675675699E-2</v>
      </c>
      <c r="H34">
        <v>2.3513513513513499E-2</v>
      </c>
      <c r="I34">
        <v>3.1351351351351399E-2</v>
      </c>
      <c r="J34">
        <v>3.9189189189189198E-2</v>
      </c>
      <c r="K34">
        <v>4.7027027027026998E-2</v>
      </c>
      <c r="L34">
        <v>5.4864864864864901E-2</v>
      </c>
    </row>
    <row r="35" spans="1:37" x14ac:dyDescent="0.45">
      <c r="A35" t="s">
        <v>21</v>
      </c>
      <c r="B35" t="s">
        <v>11</v>
      </c>
      <c r="E35">
        <v>0.99864229296168794</v>
      </c>
      <c r="F35">
        <v>1</v>
      </c>
      <c r="G35">
        <v>1</v>
      </c>
      <c r="H35">
        <v>0.99999999999999989</v>
      </c>
      <c r="I35">
        <v>0.99999999999999989</v>
      </c>
      <c r="J35">
        <v>1</v>
      </c>
      <c r="K35">
        <v>1</v>
      </c>
      <c r="L35">
        <v>1</v>
      </c>
    </row>
    <row r="37" spans="1:37" x14ac:dyDescent="0.45">
      <c r="A37" s="1" t="s">
        <v>265</v>
      </c>
      <c r="B37">
        <v>2015</v>
      </c>
      <c r="C37">
        <v>2016</v>
      </c>
      <c r="D37">
        <v>2017</v>
      </c>
      <c r="E37">
        <v>2018</v>
      </c>
      <c r="F37">
        <v>2019</v>
      </c>
      <c r="G37">
        <v>2020</v>
      </c>
      <c r="H37">
        <v>2021</v>
      </c>
      <c r="I37">
        <v>2022</v>
      </c>
      <c r="J37">
        <v>2023</v>
      </c>
      <c r="K37">
        <v>2024</v>
      </c>
      <c r="L37">
        <v>2025</v>
      </c>
      <c r="M37">
        <v>2026</v>
      </c>
      <c r="N37">
        <v>2027</v>
      </c>
      <c r="O37">
        <v>2028</v>
      </c>
      <c r="P37">
        <v>2029</v>
      </c>
      <c r="Q37">
        <v>2030</v>
      </c>
      <c r="R37">
        <v>2031</v>
      </c>
      <c r="S37">
        <v>2032</v>
      </c>
      <c r="T37">
        <v>2033</v>
      </c>
      <c r="U37">
        <v>2034</v>
      </c>
      <c r="V37">
        <v>2035</v>
      </c>
      <c r="W37">
        <v>2036</v>
      </c>
      <c r="X37">
        <v>2037</v>
      </c>
      <c r="Y37">
        <v>2038</v>
      </c>
      <c r="Z37">
        <v>2039</v>
      </c>
      <c r="AA37">
        <v>2040</v>
      </c>
      <c r="AB37">
        <v>2041</v>
      </c>
      <c r="AC37">
        <v>2042</v>
      </c>
      <c r="AD37">
        <v>2043</v>
      </c>
      <c r="AE37">
        <v>2044</v>
      </c>
      <c r="AF37">
        <v>2045</v>
      </c>
      <c r="AG37">
        <v>2046</v>
      </c>
      <c r="AH37">
        <v>2047</v>
      </c>
      <c r="AI37">
        <v>2048</v>
      </c>
      <c r="AJ37">
        <v>2049</v>
      </c>
      <c r="AK37">
        <v>2050</v>
      </c>
    </row>
    <row r="38" spans="1:37" x14ac:dyDescent="0.45">
      <c r="A38" t="s">
        <v>260</v>
      </c>
      <c r="B38">
        <f>B10*BTU_per_PJ</f>
        <v>121017289881600</v>
      </c>
      <c r="C38">
        <f>$B38*'Households + LBNL Energy Use'!H$18/'Households + LBNL Energy Use'!$G$18</f>
        <v>122374572649895.98</v>
      </c>
      <c r="D38">
        <f>$B38*'Households + LBNL Energy Use'!I$18/'Households + LBNL Energy Use'!$G$18</f>
        <v>123744538134587.84</v>
      </c>
      <c r="E38">
        <f>$B38*'Households + LBNL Energy Use'!J$18/'Households + LBNL Energy Use'!$G$18</f>
        <v>125073587659727.83</v>
      </c>
      <c r="F38">
        <f>$B38*'Households + LBNL Energy Use'!K$18/'Households + LBNL Energy Use'!$G$18</f>
        <v>126400005089099.94</v>
      </c>
      <c r="G38">
        <f>$B38*'Households + LBNL Energy Use'!L$18/'Households + LBNL Energy Use'!$G$18</f>
        <v>127719816673916.83</v>
      </c>
      <c r="H38">
        <f>$B38*'Households + LBNL Energy Use'!M$18/'Households + LBNL Energy Use'!$G$18</f>
        <v>129032740773172.41</v>
      </c>
      <c r="I38">
        <f>$B38*'Households + LBNL Energy Use'!N$18/'Households + LBNL Energy Use'!$G$18</f>
        <v>130341261167189.97</v>
      </c>
      <c r="J38">
        <f>$B38*'Households + LBNL Energy Use'!O$18/'Households + LBNL Energy Use'!$G$18</f>
        <v>131642316126127.59</v>
      </c>
      <c r="K38">
        <f>$B38*'Households + LBNL Energy Use'!P$18/'Households + LBNL Energy Use'!$G$18</f>
        <v>132936531043269.05</v>
      </c>
      <c r="L38">
        <f>$B38*'Households + LBNL Energy Use'!Q$18/'Households + LBNL Energy Use'!$G$18</f>
        <v>134221751589110.31</v>
      </c>
      <c r="M38">
        <f>$B38*'Households + LBNL Energy Use'!R$18/'Households + LBNL Energy Use'!$G$18</f>
        <v>135498585659703.8</v>
      </c>
      <c r="N38">
        <f>$B38*'Households + LBNL Energy Use'!S$18/'Households + LBNL Energy Use'!$G$18</f>
        <v>136764855728569.02</v>
      </c>
      <c r="O38">
        <f>$B38*'Households + LBNL Energy Use'!T$18/'Households + LBNL Energy Use'!$G$18</f>
        <v>138021146229017.27</v>
      </c>
      <c r="P38">
        <f>$B38*'Households + LBNL Energy Use'!U$18/'Households + LBNL Energy Use'!$G$18</f>
        <v>139263393884164.73</v>
      </c>
      <c r="Q38">
        <f>$B38*'Households + LBNL Energy Use'!V$18/'Households + LBNL Energy Use'!$G$18</f>
        <v>140493075659342.66</v>
      </c>
      <c r="R38">
        <f>$B38*'Households + LBNL Energy Use'!W$18/'Households + LBNL Energy Use'!$G$18</f>
        <v>141707010720436.66</v>
      </c>
      <c r="S38">
        <f>$B38*'Households + LBNL Energy Use'!X$18/'Households + LBNL Energy Use'!$G$18</f>
        <v>142907570741963.06</v>
      </c>
      <c r="T38">
        <f>$B38*'Households + LBNL Energy Use'!Y$18/'Households + LBNL Energy Use'!$G$18</f>
        <v>144091527814868.13</v>
      </c>
      <c r="U38">
        <f>$B38*'Households + LBNL Energy Use'!Z$18/'Households + LBNL Energy Use'!$G$18</f>
        <v>145259350746521.97</v>
      </c>
      <c r="V38">
        <f>$B38*'Households + LBNL Energy Use'!AA$18/'Households + LBNL Energy Use'!$G$18</f>
        <v>146408683333158.03</v>
      </c>
      <c r="W38">
        <f>$B38*'Households + LBNL Energy Use'!AB$18/'Households + LBNL Energy Use'!$G$18</f>
        <v>147539942449731.5</v>
      </c>
      <c r="X38">
        <f>$B38*'Households + LBNL Energy Use'!AC$18/'Households + LBNL Energy Use'!$G$18</f>
        <v>148654464262502.19</v>
      </c>
      <c r="Y38">
        <f>$B38*'Households + LBNL Energy Use'!AD$18/'Households + LBNL Energy Use'!$G$18</f>
        <v>149752631243853.28</v>
      </c>
      <c r="Z38">
        <f>$B38*'Households + LBNL Energy Use'!AE$18/'Households + LBNL Energy Use'!$G$18</f>
        <v>150838581777696.06</v>
      </c>
      <c r="AA38">
        <f>$B38*'Households + LBNL Energy Use'!AF$18/'Households + LBNL Energy Use'!$G$18</f>
        <v>151914579864076.13</v>
      </c>
      <c r="AB38">
        <f>$B38*'Households + LBNL Energy Use'!AG$18/'Households + LBNL Energy Use'!$G$18</f>
        <v>152980046622322.09</v>
      </c>
      <c r="AC38">
        <f>$B38*'Households + LBNL Energy Use'!AH$18/'Households + LBNL Energy Use'!$G$18</f>
        <v>154037232026011</v>
      </c>
      <c r="AD38">
        <f>$B38*'Households + LBNL Energy Use'!AI$18/'Households + LBNL Energy Use'!$G$18</f>
        <v>155085529825706.97</v>
      </c>
      <c r="AE38">
        <f>$B38*'Households + LBNL Energy Use'!AJ$18/'Households + LBNL Energy Use'!$G$18</f>
        <v>156128136895317.34</v>
      </c>
      <c r="AF38">
        <f>$B38*'Households + LBNL Energy Use'!AK$18/'Households + LBNL Energy Use'!$G$18</f>
        <v>157166351745263.06</v>
      </c>
      <c r="AG38">
        <f>$B38*'Households + LBNL Energy Use'!AL$18/'Households + LBNL Energy Use'!$G$18</f>
        <v>158199546436603.31</v>
      </c>
      <c r="AH38">
        <f>$B38*'Households + LBNL Energy Use'!AM$18/'Households + LBNL Energy Use'!$G$18</f>
        <v>159229002260114.5</v>
      </c>
      <c r="AI38">
        <f>$B38*'Households + LBNL Energy Use'!AN$18/'Households + LBNL Energy Use'!$G$18</f>
        <v>160255032112111.53</v>
      </c>
      <c r="AJ38">
        <f>$B38*'Households + LBNL Energy Use'!AO$18/'Households + LBNL Energy Use'!$G$18</f>
        <v>161278912277076.41</v>
      </c>
      <c r="AK38">
        <f>$B38*'Households + LBNL Energy Use'!AP$18/'Households + LBNL Energy Use'!$G$18</f>
        <v>162300945468032.19</v>
      </c>
    </row>
    <row r="39" spans="1:37" x14ac:dyDescent="0.45">
      <c r="A39" t="s">
        <v>261</v>
      </c>
      <c r="B39">
        <f>B13*B4*BTU_per_PJ</f>
        <v>60097610984087.953</v>
      </c>
      <c r="C39">
        <f>$B39*'Households + LBNL Energy Use'!H18/'Households + LBNL Energy Use'!$G$18</f>
        <v>60771642371538.984</v>
      </c>
      <c r="D39">
        <f>$B39*'Households + LBNL Energy Use'!I18/'Households + LBNL Energy Use'!$G$18</f>
        <v>61451972040474.633</v>
      </c>
      <c r="E39">
        <f>$B39*'Households + LBNL Energy Use'!J18/'Households + LBNL Energy Use'!$G$18</f>
        <v>62111982700262.133</v>
      </c>
      <c r="F39">
        <f>$B39*'Households + LBNL Energy Use'!K18/'Households + LBNL Energy Use'!$G$18</f>
        <v>62770686252051.391</v>
      </c>
      <c r="G39">
        <f>$B39*'Households + LBNL Energy Use'!L18/'Households + LBNL Energy Use'!$G$18</f>
        <v>63426109318244.813</v>
      </c>
      <c r="H39">
        <f>$B39*'Households + LBNL Energy Use'!M18/'Households + LBNL Energy Use'!$G$18</f>
        <v>64078112034930.117</v>
      </c>
      <c r="I39">
        <f>$B39*'Households + LBNL Energy Use'!N18/'Households + LBNL Energy Use'!$G$18</f>
        <v>64727927856135.102</v>
      </c>
      <c r="J39">
        <f>$B39*'Households + LBNL Energy Use'!O18/'Households + LBNL Energy Use'!$G$18</f>
        <v>65374036316072.117</v>
      </c>
      <c r="K39">
        <f>$B39*'Households + LBNL Energy Use'!P18/'Households + LBNL Energy Use'!$G$18</f>
        <v>66016747987241.305</v>
      </c>
      <c r="L39">
        <f>$B39*'Households + LBNL Energy Use'!Q18/'Households + LBNL Energy Use'!$G$18</f>
        <v>66654993022048.258</v>
      </c>
      <c r="M39">
        <f>$B39*'Households + LBNL Energy Use'!R18/'Households + LBNL Energy Use'!$G$18</f>
        <v>67289073303806.617</v>
      </c>
      <c r="N39">
        <f>$B39*'Households + LBNL Energy Use'!S18/'Households + LBNL Energy Use'!$G$18</f>
        <v>67917907465221.984</v>
      </c>
      <c r="O39">
        <f>$B39*'Households + LBNL Energy Use'!T18/'Households + LBNL Energy Use'!$G$18</f>
        <v>68541785737928.398</v>
      </c>
      <c r="P39">
        <f>$B39*'Households + LBNL Energy Use'!U18/'Households + LBNL Energy Use'!$G$18</f>
        <v>69158690284361.305</v>
      </c>
      <c r="Q39">
        <f>$B39*'Households + LBNL Energy Use'!V18/'Households + LBNL Energy Use'!$G$18</f>
        <v>69769354570689.047</v>
      </c>
      <c r="R39">
        <f>$B39*'Households + LBNL Energy Use'!W18/'Households + LBNL Energy Use'!$G$18</f>
        <v>70372198983524.188</v>
      </c>
      <c r="S39">
        <f>$B39*'Households + LBNL Energy Use'!X18/'Households + LBNL Energy Use'!$G$18</f>
        <v>70968401304757.234</v>
      </c>
      <c r="T39">
        <f>$B39*'Households + LBNL Energy Use'!Y18/'Households + LBNL Energy Use'!$G$18</f>
        <v>71556358543420.578</v>
      </c>
      <c r="U39">
        <f>$B39*'Households + LBNL Energy Use'!Z18/'Households + LBNL Energy Use'!$G$18</f>
        <v>72136303510899.984</v>
      </c>
      <c r="V39">
        <f>$B39*'Households + LBNL Energy Use'!AA18/'Households + LBNL Energy Use'!$G$18</f>
        <v>72707066108133.563</v>
      </c>
      <c r="W39">
        <f>$B39*'Households + LBNL Energy Use'!AB18/'Households + LBNL Energy Use'!$G$18</f>
        <v>73268853356687.453</v>
      </c>
      <c r="X39">
        <f>$B39*'Households + LBNL Energy Use'!AC18/'Households + LBNL Energy Use'!$G$18</f>
        <v>73822328801416.922</v>
      </c>
      <c r="Y39">
        <f>$B39*'Households + LBNL Energy Use'!AD18/'Households + LBNL Energy Use'!$G$18</f>
        <v>74367682379450.109</v>
      </c>
      <c r="Z39">
        <f>$B39*'Households + LBNL Energy Use'!AE18/'Households + LBNL Energy Use'!$G$18</f>
        <v>74906969226765.031</v>
      </c>
      <c r="AA39">
        <f>$B39*'Households + LBNL Energy Use'!AF18/'Households + LBNL Energy Use'!$G$18</f>
        <v>75441313653732.125</v>
      </c>
      <c r="AB39">
        <f>$B39*'Households + LBNL Energy Use'!AG18/'Households + LBNL Energy Use'!$G$18</f>
        <v>75970428186177.781</v>
      </c>
      <c r="AC39">
        <f>$B39*'Households + LBNL Energy Use'!AH18/'Households + LBNL Energy Use'!$G$18</f>
        <v>76495430168878.875</v>
      </c>
      <c r="AD39">
        <f>$B39*'Households + LBNL Energy Use'!AI18/'Households + LBNL Energy Use'!$G$18</f>
        <v>77016018536237.297</v>
      </c>
      <c r="AE39">
        <f>$B39*'Households + LBNL Energy Use'!AJ18/'Households + LBNL Energy Use'!$G$18</f>
        <v>77533780867058.031</v>
      </c>
      <c r="AF39">
        <f>$B39*'Households + LBNL Energy Use'!AK18/'Households + LBNL Energy Use'!$G$18</f>
        <v>78049362006174.469</v>
      </c>
      <c r="AG39">
        <f>$B39*'Households + LBNL Energy Use'!AL18/'Households + LBNL Energy Use'!$G$18</f>
        <v>78562450116904.25</v>
      </c>
      <c r="AH39">
        <f>$B39*'Households + LBNL Energy Use'!AM18/'Households + LBNL Energy Use'!$G$18</f>
        <v>79073681492744.922</v>
      </c>
      <c r="AI39">
        <f>$B39*'Households + LBNL Energy Use'!AN18/'Households + LBNL Energy Use'!$G$18</f>
        <v>79583211519104.859</v>
      </c>
      <c r="AJ39">
        <f>$B39*'Households + LBNL Energy Use'!AO18/'Households + LBNL Energy Use'!$G$18</f>
        <v>80091674003338.188</v>
      </c>
      <c r="AK39">
        <f>$B39*'Households + LBNL Energy Use'!AP18/'Households + LBNL Energy Use'!$G$18</f>
        <v>80599219273794.828</v>
      </c>
    </row>
    <row r="40" spans="1:37" x14ac:dyDescent="0.45">
      <c r="A40" t="s">
        <v>262</v>
      </c>
      <c r="B40">
        <f>B14*B4*BTU_per_PJ</f>
        <v>1670817488348942.3</v>
      </c>
      <c r="C40">
        <f>$B40*'Households + LBNL Energy Use'!H$18/'Households + LBNL Energy Use'!$G$18</f>
        <v>1689556726255545</v>
      </c>
      <c r="D40">
        <f>$B40*'Households + LBNL Energy Use'!I$18/'Households + LBNL Energy Use'!$G$18</f>
        <v>1708471067276543.3</v>
      </c>
      <c r="E40">
        <f>$B40*'Households + LBNL Energy Use'!J$18/'Households + LBNL Energy Use'!$G$18</f>
        <v>1726820504713609.8</v>
      </c>
      <c r="F40">
        <f>$B40*'Households + LBNL Energy Use'!K$18/'Households + LBNL Energy Use'!$G$18</f>
        <v>1745133602288460.8</v>
      </c>
      <c r="G40">
        <f>$B40*'Households + LBNL Energy Use'!L$18/'Households + LBNL Energy Use'!$G$18</f>
        <v>1763355496692103.8</v>
      </c>
      <c r="H40">
        <f>$B40*'Households + LBNL Energy Use'!M$18/'Households + LBNL Energy Use'!$G$18</f>
        <v>1781482299465965.3</v>
      </c>
      <c r="I40">
        <f>$B40*'Households + LBNL Energy Use'!N$18/'Households + LBNL Energy Use'!$G$18</f>
        <v>1799548302764542</v>
      </c>
      <c r="J40">
        <f>$B40*'Households + LBNL Energy Use'!O$18/'Households + LBNL Energy Use'!$G$18</f>
        <v>1817511235010198</v>
      </c>
      <c r="K40">
        <f>$B40*'Households + LBNL Energy Use'!P$18/'Households + LBNL Energy Use'!$G$18</f>
        <v>1835379730655387.5</v>
      </c>
      <c r="L40">
        <f>$B40*'Households + LBNL Energy Use'!Q$18/'Households + LBNL Energy Use'!$G$18</f>
        <v>1853124046087322</v>
      </c>
      <c r="M40">
        <f>$B40*'Households + LBNL Energy Use'!R$18/'Households + LBNL Energy Use'!$G$18</f>
        <v>1870752574184047.8</v>
      </c>
      <c r="N40">
        <f>$B40*'Households + LBNL Energy Use'!S$18/'Households + LBNL Energy Use'!$G$18</f>
        <v>1888235251065200.5</v>
      </c>
      <c r="O40">
        <f>$B40*'Households + LBNL Energy Use'!T$18/'Households + LBNL Energy Use'!$G$18</f>
        <v>1905580145671989.3</v>
      </c>
      <c r="P40">
        <f>$B40*'Households + LBNL Energy Use'!U$18/'Households + LBNL Energy Use'!$G$18</f>
        <v>1922731158631472.5</v>
      </c>
      <c r="Q40">
        <f>$B40*'Households + LBNL Energy Use'!V$18/'Households + LBNL Energy Use'!$G$18</f>
        <v>1939708681571222.5</v>
      </c>
      <c r="R40">
        <f>$B40*'Households + LBNL Energy Use'!W$18/'Households + LBNL Energy Use'!$G$18</f>
        <v>1956468798508068.5</v>
      </c>
      <c r="S40">
        <f>$B40*'Households + LBNL Energy Use'!X$18/'Households + LBNL Energy Use'!$G$18</f>
        <v>1973044253814838.8</v>
      </c>
      <c r="T40">
        <f>$B40*'Households + LBNL Energy Use'!Y$18/'Households + LBNL Energy Use'!$G$18</f>
        <v>1989390481571216.3</v>
      </c>
      <c r="U40">
        <f>$B40*'Households + LBNL Energy Use'!Z$18/'Households + LBNL Energy Use'!$G$18</f>
        <v>2005513954336233.5</v>
      </c>
      <c r="V40">
        <f>$B40*'Households + LBNL Energy Use'!AA$18/'Households + LBNL Energy Use'!$G$18</f>
        <v>2021382141332981.3</v>
      </c>
      <c r="W40">
        <f>$B40*'Households + LBNL Energy Use'!AB$18/'Households + LBNL Energy Use'!$G$18</f>
        <v>2037000798118919.5</v>
      </c>
      <c r="X40">
        <f>$B40*'Households + LBNL Energy Use'!AC$18/'Households + LBNL Energy Use'!$G$18</f>
        <v>2052388372388228.5</v>
      </c>
      <c r="Y40">
        <f>$B40*'Households + LBNL Energy Use'!AD$18/'Households + LBNL Energy Use'!$G$18</f>
        <v>2067550144721454.5</v>
      </c>
      <c r="Z40">
        <f>$B40*'Households + LBNL Energy Use'!AE$18/'Households + LBNL Energy Use'!$G$18</f>
        <v>2082543251451919</v>
      </c>
      <c r="AA40">
        <f>$B40*'Households + LBNL Energy Use'!AF$18/'Households + LBNL Energy Use'!$G$18</f>
        <v>2097398950351743.3</v>
      </c>
      <c r="AB40">
        <f>$B40*'Households + LBNL Energy Use'!AG$18/'Households + LBNL Energy Use'!$G$18</f>
        <v>2112109249141887.3</v>
      </c>
      <c r="AC40">
        <f>$B40*'Households + LBNL Energy Use'!AH$18/'Households + LBNL Energy Use'!$G$18</f>
        <v>2126705211938929</v>
      </c>
      <c r="AD40">
        <f>$B40*'Households + LBNL Energy Use'!AI$18/'Households + LBNL Energy Use'!$G$18</f>
        <v>2141178468598728.8</v>
      </c>
      <c r="AE40">
        <f>$B40*'Households + LBNL Energy Use'!AJ$18/'Households + LBNL Energy Use'!$G$18</f>
        <v>2155573156556834.5</v>
      </c>
      <c r="AF40">
        <f>$B40*'Households + LBNL Energy Use'!AK$18/'Households + LBNL Energy Use'!$G$18</f>
        <v>2169907203614490.8</v>
      </c>
      <c r="AG40">
        <f>$B40*'Households + LBNL Energy Use'!AL$18/'Households + LBNL Energy Use'!$G$18</f>
        <v>2184171940172791.3</v>
      </c>
      <c r="AH40">
        <f>$B40*'Households + LBNL Energy Use'!AM$18/'Households + LBNL Energy Use'!$G$18</f>
        <v>2198385056291058.5</v>
      </c>
      <c r="AI40">
        <f>$B40*'Households + LBNL Energy Use'!AN$18/'Households + LBNL Energy Use'!$G$18</f>
        <v>2212550871952291.3</v>
      </c>
      <c r="AJ40">
        <f>$B40*'Households + LBNL Energy Use'!AO$18/'Households + LBNL Energy Use'!$G$18</f>
        <v>2226687008096726.8</v>
      </c>
      <c r="AK40">
        <f>$B40*'Households + LBNL Energy Use'!AP$18/'Households + LBNL Energy Use'!$G$18</f>
        <v>2240797644112396</v>
      </c>
    </row>
    <row r="41" spans="1:37" x14ac:dyDescent="0.45">
      <c r="A41" t="s">
        <v>263</v>
      </c>
      <c r="B41">
        <f>B13*B5*BTU_per_PJ</f>
        <v>128489561382312.06</v>
      </c>
      <c r="C41">
        <f>$B41*'Households + LBNL Energy Use'!H$18/'Households + LBNL Energy Use'!$G$18</f>
        <v>129930650236150.61</v>
      </c>
      <c r="D41">
        <f>$B41*'Households + LBNL Energy Use'!I$18/'Households + LBNL Energy Use'!$G$18</f>
        <v>131385204906885.52</v>
      </c>
      <c r="E41">
        <f>$B41*'Households + LBNL Energy Use'!J$18/'Households + LBNL Energy Use'!$G$18</f>
        <v>132796317242219.44</v>
      </c>
      <c r="F41">
        <f>$B41*'Households + LBNL Energy Use'!K$18/'Households + LBNL Energy Use'!$G$18</f>
        <v>134204634961750.45</v>
      </c>
      <c r="G41">
        <f>$B41*'Households + LBNL Energy Use'!L$18/'Households + LBNL Energy Use'!$G$18</f>
        <v>135605938955637.03</v>
      </c>
      <c r="H41">
        <f>$B41*'Households + LBNL Energy Use'!M$18/'Households + LBNL Energy Use'!$G$18</f>
        <v>136999930192812</v>
      </c>
      <c r="I41">
        <f>$B41*'Households + LBNL Energy Use'!N$18/'Households + LBNL Energy Use'!$G$18</f>
        <v>138389245815824.44</v>
      </c>
      <c r="J41">
        <f>$B41*'Households + LBNL Energy Use'!O$18/'Households + LBNL Energy Use'!$G$18</f>
        <v>139770635046832.09</v>
      </c>
      <c r="K41">
        <f>$B41*'Households + LBNL Energy Use'!P$18/'Households + LBNL Energy Use'!$G$18</f>
        <v>141144761894331.69</v>
      </c>
      <c r="L41">
        <f>$B41*'Households + LBNL Energy Use'!Q$18/'Households + LBNL Energy Use'!$G$18</f>
        <v>142509339008694.84</v>
      </c>
      <c r="M41">
        <f>$B41*'Households + LBNL Energy Use'!R$18/'Households + LBNL Energy Use'!$G$18</f>
        <v>143865011820811.69</v>
      </c>
      <c r="N41">
        <f>$B41*'Households + LBNL Energy Use'!S$18/'Households + LBNL Energy Use'!$G$18</f>
        <v>145209468351768.78</v>
      </c>
      <c r="O41">
        <f>$B41*'Households + LBNL Energy Use'!T$18/'Households + LBNL Energy Use'!$G$18</f>
        <v>146543329120996.78</v>
      </c>
      <c r="P41">
        <f>$B41*'Households + LBNL Energy Use'!U$18/'Households + LBNL Energy Use'!$G$18</f>
        <v>147862279962601.88</v>
      </c>
      <c r="Q41">
        <f>$B41*'Households + LBNL Energy Use'!V$18/'Households + LBNL Energy Use'!$G$18</f>
        <v>149167889037858.94</v>
      </c>
      <c r="R41">
        <f>$B41*'Households + LBNL Energy Use'!W$18/'Households + LBNL Energy Use'!$G$18</f>
        <v>150456779110502.16</v>
      </c>
      <c r="S41">
        <f>$B41*'Households + LBNL Energy Use'!X$18/'Households + LBNL Energy Use'!$G$18</f>
        <v>151731468295245.84</v>
      </c>
      <c r="T41">
        <f>$B41*'Households + LBNL Energy Use'!Y$18/'Households + LBNL Energy Use'!$G$18</f>
        <v>152988529374219.69</v>
      </c>
      <c r="U41">
        <f>$B41*'Households + LBNL Energy Use'!Z$18/'Households + LBNL Energy Use'!$G$18</f>
        <v>154228460101533.25</v>
      </c>
      <c r="V41">
        <f>$B41*'Households + LBNL Energy Use'!AA$18/'Households + LBNL Energy Use'!$G$18</f>
        <v>155448758788470.88</v>
      </c>
      <c r="W41">
        <f>$B41*'Households + LBNL Energy Use'!AB$18/'Households + LBNL Energy Use'!$G$18</f>
        <v>156649868050134.91</v>
      </c>
      <c r="X41">
        <f>$B41*'Households + LBNL Energy Use'!AC$18/'Households + LBNL Energy Use'!$G$18</f>
        <v>157833206555021.53</v>
      </c>
      <c r="Y41">
        <f>$B41*'Households + LBNL Energy Use'!AD$18/'Households + LBNL Energy Use'!$G$18</f>
        <v>158999180391457.56</v>
      </c>
      <c r="Z41">
        <f>$B41*'Households + LBNL Energy Use'!AE$18/'Households + LBNL Energy Use'!$G$18</f>
        <v>160152183469884.28</v>
      </c>
      <c r="AA41">
        <f>$B41*'Households + LBNL Energy Use'!AF$18/'Households + LBNL Energy Use'!$G$18</f>
        <v>161294619582132.78</v>
      </c>
      <c r="AB41">
        <f>$B41*'Households + LBNL Energy Use'!AG$18/'Households + LBNL Energy Use'!$G$18</f>
        <v>162425874104262.63</v>
      </c>
      <c r="AC41">
        <f>$B41*'Households + LBNL Energy Use'!AH$18/'Households + LBNL Energy Use'!$G$18</f>
        <v>163548335935565.16</v>
      </c>
      <c r="AD41">
        <f>$B41*'Households + LBNL Energy Use'!AI$18/'Households + LBNL Energy Use'!$G$18</f>
        <v>164661361393437.84</v>
      </c>
      <c r="AE41">
        <f>$B41*'Households + LBNL Energy Use'!AJ$18/'Households + LBNL Energy Use'!$G$18</f>
        <v>165768344744324.31</v>
      </c>
      <c r="AF41">
        <f>$B41*'Households + LBNL Energy Use'!AK$18/'Households + LBNL Energy Use'!$G$18</f>
        <v>166870664675803.91</v>
      </c>
      <c r="AG41">
        <f>$B41*'Households + LBNL Energy Use'!AL$18/'Households + LBNL Energy Use'!$G$18</f>
        <v>167967654476540</v>
      </c>
      <c r="AH41">
        <f>$B41*'Households + LBNL Energy Use'!AM$18/'Households + LBNL Energy Use'!$G$18</f>
        <v>169060674551232.06</v>
      </c>
      <c r="AI41">
        <f>$B41*'Households + LBNL Energy Use'!AN$18/'Households + LBNL Energy Use'!$G$18</f>
        <v>170150057116130.38</v>
      </c>
      <c r="AJ41">
        <f>$B41*'Households + LBNL Energy Use'!AO$18/'Households + LBNL Energy Use'!$G$18</f>
        <v>171237157260523.78</v>
      </c>
      <c r="AK41">
        <f>$B41*'Households + LBNL Energy Use'!AP$18/'Households + LBNL Energy Use'!$G$18</f>
        <v>172322296388598.38</v>
      </c>
    </row>
    <row r="42" spans="1:37" x14ac:dyDescent="0.45">
      <c r="A42" t="s">
        <v>264</v>
      </c>
      <c r="B42">
        <f>B14*B5*BTU_per_PJ</f>
        <v>3572231952526256.5</v>
      </c>
      <c r="C42">
        <f>$B42*'Households + LBNL Energy Use'!H$18/'Households + LBNL Energy Use'!$G$18</f>
        <v>3612296714167042.5</v>
      </c>
      <c r="D42">
        <f>$B42*'Households + LBNL Energy Use'!I$18/'Households + LBNL Energy Use'!$G$18</f>
        <v>3652735848798650.5</v>
      </c>
      <c r="E42">
        <f>$B42*'Households + LBNL Energy Use'!J$18/'Households + LBNL Energy Use'!$G$18</f>
        <v>3691967211398490.5</v>
      </c>
      <c r="F42">
        <f>$B42*'Households + LBNL Energy Use'!K$18/'Households + LBNL Energy Use'!$G$18</f>
        <v>3731120878847386</v>
      </c>
      <c r="G42">
        <f>$B42*'Households + LBNL Energy Use'!L$18/'Households + LBNL Energy Use'!$G$18</f>
        <v>3770079552597309.5</v>
      </c>
      <c r="H42">
        <f>$B42*'Households + LBNL Energy Use'!M$18/'Households + LBNL Energy Use'!$G$18</f>
        <v>3808834919067597.5</v>
      </c>
      <c r="I42">
        <f>$B42*'Households + LBNL Energy Use'!N$18/'Households + LBNL Energy Use'!$G$18</f>
        <v>3847460295380478.5</v>
      </c>
      <c r="J42">
        <f>$B42*'Households + LBNL Energy Use'!O$18/'Households + LBNL Energy Use'!$G$18</f>
        <v>3885865304291659</v>
      </c>
      <c r="K42">
        <f>$B42*'Households + LBNL Energy Use'!P$18/'Households + LBNL Energy Use'!$G$18</f>
        <v>3924068406385352</v>
      </c>
      <c r="L42">
        <f>$B42*'Households + LBNL Energy Use'!Q$18/'Households + LBNL Energy Use'!$G$18</f>
        <v>3962006009387280.5</v>
      </c>
      <c r="M42">
        <f>$B42*'Households + LBNL Energy Use'!R$18/'Households + LBNL Energy Use'!$G$18</f>
        <v>3999696057392079.5</v>
      </c>
      <c r="N42">
        <f>$B42*'Households + LBNL Energy Use'!S$18/'Households + LBNL Energy Use'!$G$18</f>
        <v>4037074273388765</v>
      </c>
      <c r="O42">
        <f>$B42*'Households + LBNL Energy Use'!T$18/'Households + LBNL Energy Use'!$G$18</f>
        <v>4074157908890329.5</v>
      </c>
      <c r="P42">
        <f>$B42*'Households + LBNL Energy Use'!U$18/'Households + LBNL Energy Use'!$G$18</f>
        <v>4110827022626145.5</v>
      </c>
      <c r="Q42">
        <f>$B42*'Households + LBNL Energy Use'!V$18/'Households + LBNL Energy Use'!$G$18</f>
        <v>4147125212190855.5</v>
      </c>
      <c r="R42">
        <f>$B42*'Households + LBNL Energy Use'!W$18/'Households + LBNL Energy Use'!$G$18</f>
        <v>4182958584577351.5</v>
      </c>
      <c r="S42">
        <f>$B42*'Households + LBNL Energy Use'!X$18/'Households + LBNL Energy Use'!$G$18</f>
        <v>4218397147728271</v>
      </c>
      <c r="T42">
        <f>$B42*'Households + LBNL Energy Use'!Y$18/'Households + LBNL Energy Use'!$G$18</f>
        <v>4253345619061489.5</v>
      </c>
      <c r="U42">
        <f>$B42*'Households + LBNL Energy Use'!Z$18/'Households + LBNL Energy Use'!$G$18</f>
        <v>4287817837001820.5</v>
      </c>
      <c r="V42">
        <f>$B42*'Households + LBNL Energy Use'!AA$18/'Households + LBNL Energy Use'!$G$18</f>
        <v>4321744250277791</v>
      </c>
      <c r="W42">
        <f>$B42*'Households + LBNL Energy Use'!AB$18/'Households + LBNL Energy Use'!$G$18</f>
        <v>4355137164354483</v>
      </c>
      <c r="X42">
        <f>$B42*'Households + LBNL Energy Use'!AC$18/'Households + LBNL Energy Use'!$G$18</f>
        <v>4388036020668833.5</v>
      </c>
      <c r="Y42">
        <f>$B42*'Households + LBNL Energy Use'!AD$18/'Households + LBNL Energy Use'!$G$18</f>
        <v>4420452109178416</v>
      </c>
      <c r="Z42">
        <f>$B42*'Households + LBNL Energy Use'!AE$18/'Households + LBNL Energy Use'!$G$18</f>
        <v>4452507588190146.5</v>
      </c>
      <c r="AA42">
        <f>$B42*'Households + LBNL Energy Use'!AF$18/'Households + LBNL Energy Use'!$G$18</f>
        <v>4484269287272852.5</v>
      </c>
      <c r="AB42">
        <f>$B42*'Households + LBNL Energy Use'!AG$18/'Households + LBNL Energy Use'!$G$18</f>
        <v>4515720118818366</v>
      </c>
      <c r="AC42">
        <f>$B42*'Households + LBNL Energy Use'!AH$18/'Households + LBNL Energy Use'!$G$18</f>
        <v>4546926498357164</v>
      </c>
      <c r="AD42">
        <f>$B42*'Households + LBNL Energy Use'!AI$18/'Households + LBNL Energy Use'!$G$18</f>
        <v>4577870530400029</v>
      </c>
      <c r="AE42">
        <f>$B42*'Households + LBNL Energy Use'!AJ$18/'Households + LBNL Energy Use'!$G$18</f>
        <v>4608646581422456</v>
      </c>
      <c r="AF42">
        <f>$B42*'Households + LBNL Energy Use'!AK$18/'Households + LBNL Energy Use'!$G$18</f>
        <v>4639292981322766</v>
      </c>
      <c r="AG42">
        <f>$B42*'Households + LBNL Energy Use'!AL$18/'Households + LBNL Energy Use'!$G$18</f>
        <v>4669791194373125</v>
      </c>
      <c r="AH42">
        <f>$B42*'Households + LBNL Energy Use'!AM$18/'Households + LBNL Energy Use'!$G$18</f>
        <v>4700179042176185</v>
      </c>
      <c r="AI42">
        <f>$B42*'Households + LBNL Energy Use'!AN$18/'Households + LBNL Energy Use'!$G$18</f>
        <v>4730465760918074</v>
      </c>
      <c r="AJ42">
        <f>$B42*'Households + LBNL Energy Use'!AO$18/'Households + LBNL Energy Use'!$G$18</f>
        <v>4760689024423841</v>
      </c>
      <c r="AK42">
        <f>$B42*'Households + LBNL Energy Use'!AP$18/'Households + LBNL Energy Use'!$G$18</f>
        <v>4790857768285537</v>
      </c>
    </row>
    <row r="44" spans="1:37" x14ac:dyDescent="0.45">
      <c r="A44" s="1" t="s">
        <v>275</v>
      </c>
      <c r="B44">
        <v>2015</v>
      </c>
      <c r="C44">
        <v>2016</v>
      </c>
      <c r="D44">
        <v>2017</v>
      </c>
      <c r="E44">
        <v>2018</v>
      </c>
      <c r="F44">
        <v>2019</v>
      </c>
      <c r="G44">
        <v>2020</v>
      </c>
      <c r="H44">
        <v>2021</v>
      </c>
      <c r="I44">
        <v>2022</v>
      </c>
      <c r="J44">
        <v>2023</v>
      </c>
      <c r="K44">
        <v>2024</v>
      </c>
      <c r="L44">
        <v>2025</v>
      </c>
      <c r="M44">
        <v>2026</v>
      </c>
      <c r="N44">
        <v>2027</v>
      </c>
      <c r="O44">
        <v>2028</v>
      </c>
      <c r="P44">
        <v>2029</v>
      </c>
      <c r="Q44">
        <v>2030</v>
      </c>
      <c r="R44">
        <v>2031</v>
      </c>
      <c r="S44">
        <v>2032</v>
      </c>
      <c r="T44">
        <v>2033</v>
      </c>
      <c r="U44">
        <v>2034</v>
      </c>
      <c r="V44">
        <v>2035</v>
      </c>
      <c r="W44">
        <v>2036</v>
      </c>
      <c r="X44">
        <v>2037</v>
      </c>
      <c r="Y44">
        <v>2038</v>
      </c>
      <c r="Z44">
        <v>2039</v>
      </c>
      <c r="AA44">
        <v>2040</v>
      </c>
      <c r="AB44">
        <v>2041</v>
      </c>
      <c r="AC44">
        <v>2042</v>
      </c>
      <c r="AD44">
        <v>2043</v>
      </c>
      <c r="AE44">
        <v>2044</v>
      </c>
      <c r="AF44">
        <v>2045</v>
      </c>
      <c r="AG44">
        <v>2046</v>
      </c>
      <c r="AH44">
        <v>2047</v>
      </c>
      <c r="AI44">
        <v>2048</v>
      </c>
      <c r="AJ44">
        <v>2049</v>
      </c>
      <c r="AK44">
        <v>2050</v>
      </c>
    </row>
    <row r="45" spans="1:37" x14ac:dyDescent="0.45">
      <c r="A45" t="s">
        <v>260</v>
      </c>
      <c r="B45">
        <f>B38</f>
        <v>121017289881600</v>
      </c>
      <c r="C45">
        <f t="shared" ref="B45:AK48" si="0">C38</f>
        <v>122374572649895.98</v>
      </c>
      <c r="D45">
        <f t="shared" si="0"/>
        <v>123744538134587.84</v>
      </c>
      <c r="E45">
        <f t="shared" si="0"/>
        <v>125073587659727.83</v>
      </c>
      <c r="F45">
        <f t="shared" si="0"/>
        <v>126400005089099.94</v>
      </c>
      <c r="G45">
        <f t="shared" si="0"/>
        <v>127719816673916.83</v>
      </c>
      <c r="H45">
        <f t="shared" si="0"/>
        <v>129032740773172.41</v>
      </c>
      <c r="I45">
        <f t="shared" si="0"/>
        <v>130341261167189.97</v>
      </c>
      <c r="J45">
        <f t="shared" si="0"/>
        <v>131642316126127.59</v>
      </c>
      <c r="K45">
        <f t="shared" si="0"/>
        <v>132936531043269.05</v>
      </c>
      <c r="L45">
        <f t="shared" si="0"/>
        <v>134221751589110.31</v>
      </c>
      <c r="M45">
        <f t="shared" si="0"/>
        <v>135498585659703.8</v>
      </c>
      <c r="N45">
        <f t="shared" si="0"/>
        <v>136764855728569.02</v>
      </c>
      <c r="O45">
        <f t="shared" si="0"/>
        <v>138021146229017.27</v>
      </c>
      <c r="P45">
        <f t="shared" si="0"/>
        <v>139263393884164.73</v>
      </c>
      <c r="Q45">
        <f t="shared" si="0"/>
        <v>140493075659342.66</v>
      </c>
      <c r="R45">
        <f t="shared" si="0"/>
        <v>141707010720436.66</v>
      </c>
      <c r="S45">
        <f t="shared" si="0"/>
        <v>142907570741963.06</v>
      </c>
      <c r="T45">
        <f t="shared" si="0"/>
        <v>144091527814868.13</v>
      </c>
      <c r="U45">
        <f t="shared" si="0"/>
        <v>145259350746521.97</v>
      </c>
      <c r="V45">
        <f t="shared" si="0"/>
        <v>146408683333158.03</v>
      </c>
      <c r="W45">
        <f t="shared" si="0"/>
        <v>147539942449731.5</v>
      </c>
      <c r="X45">
        <f t="shared" si="0"/>
        <v>148654464262502.19</v>
      </c>
      <c r="Y45">
        <f t="shared" si="0"/>
        <v>149752631243853.28</v>
      </c>
      <c r="Z45">
        <f t="shared" si="0"/>
        <v>150838581777696.06</v>
      </c>
      <c r="AA45">
        <f t="shared" si="0"/>
        <v>151914579864076.13</v>
      </c>
      <c r="AB45">
        <f t="shared" si="0"/>
        <v>152980046622322.09</v>
      </c>
      <c r="AC45">
        <f t="shared" si="0"/>
        <v>154037232026011</v>
      </c>
      <c r="AD45">
        <f t="shared" si="0"/>
        <v>155085529825706.97</v>
      </c>
      <c r="AE45">
        <f t="shared" si="0"/>
        <v>156128136895317.34</v>
      </c>
      <c r="AF45">
        <f t="shared" si="0"/>
        <v>157166351745263.06</v>
      </c>
      <c r="AG45">
        <f t="shared" si="0"/>
        <v>158199546436603.31</v>
      </c>
      <c r="AH45">
        <f t="shared" si="0"/>
        <v>159229002260114.5</v>
      </c>
      <c r="AI45">
        <f t="shared" si="0"/>
        <v>160255032112111.53</v>
      </c>
      <c r="AJ45">
        <f t="shared" si="0"/>
        <v>161278912277076.41</v>
      </c>
      <c r="AK45">
        <f t="shared" si="0"/>
        <v>162300945468032.19</v>
      </c>
    </row>
    <row r="46" spans="1:37" x14ac:dyDescent="0.45">
      <c r="A46" t="s">
        <v>261</v>
      </c>
      <c r="B46">
        <f t="shared" ref="B46:Q46" si="1">B39</f>
        <v>60097610984087.953</v>
      </c>
      <c r="C46">
        <f t="shared" si="1"/>
        <v>60771642371538.984</v>
      </c>
      <c r="D46">
        <f t="shared" si="1"/>
        <v>61451972040474.633</v>
      </c>
      <c r="E46">
        <f t="shared" si="1"/>
        <v>62111982700262.133</v>
      </c>
      <c r="F46">
        <f t="shared" si="1"/>
        <v>62770686252051.391</v>
      </c>
      <c r="G46">
        <f t="shared" si="1"/>
        <v>63426109318244.813</v>
      </c>
      <c r="H46">
        <f t="shared" si="1"/>
        <v>64078112034930.117</v>
      </c>
      <c r="I46">
        <f t="shared" si="1"/>
        <v>64727927856135.102</v>
      </c>
      <c r="J46">
        <f t="shared" si="1"/>
        <v>65374036316072.117</v>
      </c>
      <c r="K46">
        <f t="shared" si="1"/>
        <v>66016747987241.305</v>
      </c>
      <c r="L46">
        <f t="shared" si="1"/>
        <v>66654993022048.258</v>
      </c>
      <c r="M46">
        <f t="shared" si="1"/>
        <v>67289073303806.617</v>
      </c>
      <c r="N46">
        <f t="shared" si="1"/>
        <v>67917907465221.984</v>
      </c>
      <c r="O46">
        <f t="shared" si="1"/>
        <v>68541785737928.398</v>
      </c>
      <c r="P46">
        <f t="shared" si="1"/>
        <v>69158690284361.305</v>
      </c>
      <c r="Q46">
        <f t="shared" si="1"/>
        <v>69769354570689.047</v>
      </c>
      <c r="R46">
        <f t="shared" si="0"/>
        <v>70372198983524.188</v>
      </c>
      <c r="S46">
        <f t="shared" si="0"/>
        <v>70968401304757.234</v>
      </c>
      <c r="T46">
        <f t="shared" si="0"/>
        <v>71556358543420.578</v>
      </c>
      <c r="U46">
        <f t="shared" si="0"/>
        <v>72136303510899.984</v>
      </c>
      <c r="V46">
        <f t="shared" si="0"/>
        <v>72707066108133.563</v>
      </c>
      <c r="W46">
        <f t="shared" si="0"/>
        <v>73268853356687.453</v>
      </c>
      <c r="X46">
        <f t="shared" si="0"/>
        <v>73822328801416.922</v>
      </c>
      <c r="Y46">
        <f t="shared" si="0"/>
        <v>74367682379450.109</v>
      </c>
      <c r="Z46">
        <f t="shared" si="0"/>
        <v>74906969226765.031</v>
      </c>
      <c r="AA46">
        <f t="shared" si="0"/>
        <v>75441313653732.125</v>
      </c>
      <c r="AB46">
        <f t="shared" si="0"/>
        <v>75970428186177.781</v>
      </c>
      <c r="AC46">
        <f t="shared" si="0"/>
        <v>76495430168878.875</v>
      </c>
      <c r="AD46">
        <f t="shared" si="0"/>
        <v>77016018536237.297</v>
      </c>
      <c r="AE46">
        <f t="shared" si="0"/>
        <v>77533780867058.031</v>
      </c>
      <c r="AF46">
        <f t="shared" si="0"/>
        <v>78049362006174.469</v>
      </c>
      <c r="AG46">
        <f t="shared" si="0"/>
        <v>78562450116904.25</v>
      </c>
      <c r="AH46">
        <f t="shared" si="0"/>
        <v>79073681492744.922</v>
      </c>
      <c r="AI46">
        <f t="shared" si="0"/>
        <v>79583211519104.859</v>
      </c>
      <c r="AJ46">
        <f t="shared" si="0"/>
        <v>80091674003338.188</v>
      </c>
      <c r="AK46">
        <f t="shared" si="0"/>
        <v>80599219273794.828</v>
      </c>
    </row>
    <row r="47" spans="1:37" x14ac:dyDescent="0.45">
      <c r="A47" t="s">
        <v>262</v>
      </c>
      <c r="B47">
        <f>$B$40*B$4/TREND($E$22:$F$22,$E$18:$F$18,$B$44)*TREND(CHOOSE(ROUNDUP((COUNT($B$44:B$44)+2)/5,0),$E$22:$F$22,$F$22:$G$22,$G$22:$H$22,$H$22:$I$22,$I$22:$J$22,$J$22:$K$22,$K$22:$L$22),CHOOSE(ROUNDUP((COUNT($B$44:B$44)+2)/5,0),$E$18:$F$18,$F$18:$G$18,$G$18:$H$18,$H$18:$I$18,$I$18:$J$18,$J$18:$K$18,$K$18:$L$18),B$37)</f>
        <v>532444164575086.13</v>
      </c>
      <c r="C47">
        <f>$B$40*C$4/TREND($E$22:$F$22,$E$18:$F$18,$B$44)*TREND(CHOOSE(ROUNDUP((COUNT($B$44:C$44)+2)/5,0),$E$22:$F$22,$F$22:$G$22,$G$22:$H$22,$H$22:$I$22,$I$22:$J$22,$J$22:$K$22,$K$22:$L$22),CHOOSE(ROUNDUP((COUNT($B$44:C$44)+2)/5,0),$E$18:$F$18,$F$18:$G$18,$G$18:$H$18,$H$18:$I$18,$I$18:$J$18,$J$18:$K$18,$K$18:$L$18),C$37)</f>
        <v>523213805430526.31</v>
      </c>
      <c r="D47">
        <f>$B$40*D$4/TREND($E$22:$F$22,$E$18:$F$18,$B$44)*TREND(CHOOSE(ROUNDUP((COUNT($B$44:D$44)+2)/5,0),$E$22:$F$22,$F$22:$G$22,$G$22:$H$22,$H$22:$I$22,$I$22:$J$22,$J$22:$K$22,$K$22:$L$22),CHOOSE(ROUNDUP((COUNT($B$44:D$44)+2)/5,0),$E$18:$F$18,$F$18:$G$18,$G$18:$H$18,$H$18:$I$18,$I$18:$J$18,$J$18:$K$18,$K$18:$L$18),D$37)</f>
        <v>512989604476087.44</v>
      </c>
      <c r="E47">
        <f>$B$40*E$4/TREND($E$22:$F$22,$E$18:$F$18,$B$44)*TREND(CHOOSE(ROUNDUP((COUNT($B$44:E$44)+2)/5,0),$E$22:$F$22,$F$22:$G$22,$G$22:$H$22,$H$22:$I$22,$I$22:$J$22,$J$22:$K$22,$K$22:$L$22),CHOOSE(ROUNDUP((COUNT($B$44:E$44)+2)/5,0),$E$18:$F$18,$F$18:$G$18,$G$18:$H$18,$H$18:$I$18,$I$18:$J$18,$J$18:$K$18,$K$18:$L$18),E$37)</f>
        <v>490058425953838.69</v>
      </c>
      <c r="F47">
        <f>$B$40*F$4/TREND($E$22:$F$22,$E$18:$F$18,$B$44)*TREND(CHOOSE(ROUNDUP((COUNT($B$44:F$44)+2)/5,0),$E$22:$F$22,$F$22:$G$22,$G$22:$H$22,$H$22:$I$22,$I$22:$J$22,$J$22:$K$22,$K$22:$L$22),CHOOSE(ROUNDUP((COUNT($B$44:F$44)+2)/5,0),$E$18:$F$18,$F$18:$G$18,$G$18:$H$18,$H$18:$I$18,$I$18:$J$18,$J$18:$K$18,$K$18:$L$18),F$37)</f>
        <v>465491633688208.19</v>
      </c>
      <c r="G47">
        <f>$B$40*G$4/TREND($E$22:$F$22,$E$18:$F$18,$B$44)*TREND(CHOOSE(ROUNDUP((COUNT($B$44:G$44)+2)/5,0),$E$22:$F$22,$F$22:$G$22,$G$22:$H$22,$H$22:$I$22,$I$22:$J$22,$J$22:$K$22,$K$22:$L$22),CHOOSE(ROUNDUP((COUNT($B$44:G$44)+2)/5,0),$E$18:$F$18,$F$18:$G$18,$G$18:$H$18,$H$18:$I$18,$I$18:$J$18,$J$18:$K$18,$K$18:$L$18),G$37)</f>
        <v>439387182548789.13</v>
      </c>
      <c r="H47">
        <f>$B$40*H$4/TREND($E$22:$F$22,$E$18:$F$18,$B$44)*TREND(CHOOSE(ROUNDUP((COUNT($B$44:H$44)+2)/5,0),$E$22:$F$22,$F$22:$G$22,$G$22:$H$22,$H$22:$I$22,$I$22:$J$22,$J$22:$K$22,$K$22:$L$22),CHOOSE(ROUNDUP((COUNT($B$44:H$44)+2)/5,0),$E$18:$F$18,$F$18:$G$18,$G$18:$H$18,$H$18:$I$18,$I$18:$J$18,$J$18:$K$18,$K$18:$L$18),H$37)</f>
        <v>411835358635998.13</v>
      </c>
      <c r="I47">
        <f>$B$40*I$4/TREND($E$22:$F$22,$E$18:$F$18,$B$44)*TREND(CHOOSE(ROUNDUP((COUNT($B$44:I$44)+2)/5,0),$E$22:$F$22,$F$22:$G$22,$G$22:$H$22,$H$22:$I$22,$I$22:$J$22,$J$22:$K$22,$K$22:$L$22),CHOOSE(ROUNDUP((COUNT($B$44:I$44)+2)/5,0),$E$18:$F$18,$F$18:$G$18,$G$18:$H$18,$H$18:$I$18,$I$18:$J$18,$J$18:$K$18,$K$18:$L$18),I$37)</f>
        <v>382919515348083.81</v>
      </c>
      <c r="J47">
        <f>$B$40*J$4/TREND($E$22:$F$22,$E$18:$F$18,$B$44)*TREND(CHOOSE(ROUNDUP((COUNT($B$44:J$44)+2)/5,0),$E$22:$F$22,$F$22:$G$22,$G$22:$H$22,$H$22:$I$22,$I$22:$J$22,$J$22:$K$22,$K$22:$L$22),CHOOSE(ROUNDUP((COUNT($B$44:J$44)+2)/5,0),$E$18:$F$18,$F$18:$G$18,$G$18:$H$18,$H$18:$I$18,$I$18:$J$18,$J$18:$K$18,$K$18:$L$18),J$37)</f>
        <v>367943688273312.63</v>
      </c>
      <c r="K47">
        <f>$B$40*K$4/TREND($E$22:$F$22,$E$18:$F$18,$B$44)*TREND(CHOOSE(ROUNDUP((COUNT($B$44:K$44)+2)/5,0),$E$22:$F$22,$F$22:$G$22,$G$22:$H$22,$H$22:$I$22,$I$22:$J$22,$J$22:$K$22,$K$22:$L$22),CHOOSE(ROUNDUP((COUNT($B$44:K$44)+2)/5,0),$E$18:$F$18,$F$18:$G$18,$G$18:$H$18,$H$18:$I$18,$I$18:$J$18,$J$18:$K$18,$K$18:$L$18),K$37)</f>
        <v>351999434960898.94</v>
      </c>
      <c r="L47">
        <f>$B$40*L$4/TREND($E$22:$F$22,$E$18:$F$18,$B$44)*TREND(CHOOSE(ROUNDUP((COUNT($B$44:L$44)+2)/5,0),$E$22:$F$22,$F$22:$G$22,$G$22:$H$22,$H$22:$I$22,$I$22:$J$22,$J$22:$K$22,$K$22:$L$22),CHOOSE(ROUNDUP((COUNT($B$44:L$44)+2)/5,0),$E$18:$F$18,$F$18:$G$18,$G$18:$H$18,$H$18:$I$18,$I$18:$J$18,$J$18:$K$18,$K$18:$L$18),L$37)</f>
        <v>335135163738493.69</v>
      </c>
      <c r="M47">
        <f>$B$40*M$4/TREND($E$22:$F$22,$E$18:$F$18,$B$44)*TREND(CHOOSE(ROUNDUP((COUNT($B$44:M$44)+2)/5,0),$E$22:$F$22,$F$22:$G$22,$G$22:$H$22,$H$22:$I$22,$I$22:$J$22,$J$22:$K$22,$K$22:$L$22),CHOOSE(ROUNDUP((COUNT($B$44:M$44)+2)/5,0),$E$18:$F$18,$F$18:$G$18,$G$18:$H$18,$H$18:$I$18,$I$18:$J$18,$J$18:$K$18,$K$18:$L$18),M$37)</f>
        <v>317396109454415.94</v>
      </c>
      <c r="N47">
        <f>$B$40*N$4/TREND($E$22:$F$22,$E$18:$F$18,$B$44)*TREND(CHOOSE(ROUNDUP((COUNT($B$44:N$44)+2)/5,0),$E$22:$F$22,$F$22:$G$22,$G$22:$H$22,$H$22:$I$22,$I$22:$J$22,$J$22:$K$22,$K$22:$L$22),CHOOSE(ROUNDUP((COUNT($B$44:N$44)+2)/5,0),$E$18:$F$18,$F$18:$G$18,$G$18:$H$18,$H$18:$I$18,$I$18:$J$18,$J$18:$K$18,$K$18:$L$18),N$37)</f>
        <v>298824589337000.56</v>
      </c>
      <c r="O47">
        <f>$B$40*O$4/TREND($E$22:$F$22,$E$18:$F$18,$B$44)*TREND(CHOOSE(ROUNDUP((COUNT($B$44:O$44)+2)/5,0),$E$22:$F$22,$F$22:$G$22,$G$22:$H$22,$H$22:$I$22,$I$22:$J$22,$J$22:$K$22,$K$22:$L$22),CHOOSE(ROUNDUP((COUNT($B$44:O$44)+2)/5,0),$E$18:$F$18,$F$18:$G$18,$G$18:$H$18,$H$18:$I$18,$I$18:$J$18,$J$18:$K$18,$K$18:$L$18),O$37)</f>
        <v>320505191013566.13</v>
      </c>
      <c r="P47">
        <f>$B$40*P$4/TREND($E$22:$F$22,$E$18:$F$18,$B$44)*TREND(CHOOSE(ROUNDUP((COUNT($B$44:P$44)+2)/5,0),$E$22:$F$22,$F$22:$G$22,$G$22:$H$22,$H$22:$I$22,$I$22:$J$22,$J$22:$K$22,$K$22:$L$22),CHOOSE(ROUNDUP((COUNT($B$44:P$44)+2)/5,0),$E$18:$F$18,$F$18:$G$18,$G$18:$H$18,$H$18:$I$18,$I$18:$J$18,$J$18:$K$18,$K$18:$L$18),P$37)</f>
        <v>342531224962511.88</v>
      </c>
      <c r="Q47">
        <f>$B$40*Q$4/TREND($E$22:$F$22,$E$18:$F$18,$B$44)*TREND(CHOOSE(ROUNDUP((COUNT($B$44:Q$44)+2)/5,0),$E$22:$F$22,$F$22:$G$22,$G$22:$H$22,$H$22:$I$22,$I$22:$J$22,$J$22:$K$22,$K$22:$L$22),CHOOSE(ROUNDUP((COUNT($B$44:Q$44)+2)/5,0),$E$18:$F$18,$F$18:$G$18,$G$18:$H$18,$H$18:$I$18,$I$18:$J$18,$J$18:$K$18,$K$18:$L$18),Q$37)</f>
        <v>364884230361655.25</v>
      </c>
      <c r="R47">
        <f>$B$40*R$4/TREND($E$22:$F$22,$E$18:$F$18,$B$44)*TREND(CHOOSE(ROUNDUP((COUNT($B$44:R$44)+2)/5,0),$E$22:$F$22,$F$22:$G$22,$G$22:$H$22,$H$22:$I$22,$I$22:$J$22,$J$22:$K$22,$K$22:$L$22),CHOOSE(ROUNDUP((COUNT($B$44:R$44)+2)/5,0),$E$18:$F$18,$F$18:$G$18,$G$18:$H$18,$H$18:$I$18,$I$18:$J$18,$J$18:$K$18,$K$18:$L$18),R$37)</f>
        <v>387547038825843.06</v>
      </c>
      <c r="S47">
        <f>$B$40*S$4/TREND($E$22:$F$22,$E$18:$F$18,$B$44)*TREND(CHOOSE(ROUNDUP((COUNT($B$44:S$44)+2)/5,0),$E$22:$F$22,$F$22:$G$22,$G$22:$H$22,$H$22:$I$22,$I$22:$J$22,$J$22:$K$22,$K$22:$L$22),CHOOSE(ROUNDUP((COUNT($B$44:S$44)+2)/5,0),$E$18:$F$18,$F$18:$G$18,$G$18:$H$18,$H$18:$I$18,$I$18:$J$18,$J$18:$K$18,$K$18:$L$18),S$37)</f>
        <v>410503663248546.56</v>
      </c>
      <c r="T47">
        <f>$B$40*T$4/TREND($E$22:$F$22,$E$18:$F$18,$B$44)*TREND(CHOOSE(ROUNDUP((COUNT($B$44:T$44)+2)/5,0),$E$22:$F$22,$F$22:$G$22,$G$22:$H$22,$H$22:$I$22,$I$22:$J$22,$J$22:$K$22,$K$22:$L$22),CHOOSE(ROUNDUP((COUNT($B$44:T$44)+2)/5,0),$E$18:$F$18,$F$18:$G$18,$G$18:$H$18,$H$18:$I$18,$I$18:$J$18,$J$18:$K$18,$K$18:$L$18),T$37)</f>
        <v>397303954517358.63</v>
      </c>
      <c r="U47">
        <f>$B$40*U$4/TREND($E$22:$F$22,$E$18:$F$18,$B$44)*TREND(CHOOSE(ROUNDUP((COUNT($B$44:U$44)+2)/5,0),$E$22:$F$22,$F$22:$G$22,$G$22:$H$22,$H$22:$I$22,$I$22:$J$22,$J$22:$K$22,$K$22:$L$22),CHOOSE(ROUNDUP((COUNT($B$44:U$44)+2)/5,0),$E$18:$F$18,$F$18:$G$18,$G$18:$H$18,$H$18:$I$18,$I$18:$J$18,$J$18:$K$18,$K$18:$L$18),U$37)</f>
        <v>383354594943473.75</v>
      </c>
      <c r="V47">
        <f>$B$40*V$4/TREND($E$22:$F$22,$E$18:$F$18,$B$44)*TREND(CHOOSE(ROUNDUP((COUNT($B$44:V$44)+2)/5,0),$E$22:$F$22,$F$22:$G$22,$G$22:$H$22,$H$22:$I$22,$I$22:$J$22,$J$22:$K$22,$K$22:$L$22),CHOOSE(ROUNDUP((COUNT($B$44:V$44)+2)/5,0),$E$18:$F$18,$F$18:$G$18,$G$18:$H$18,$H$18:$I$18,$I$18:$J$18,$J$18:$K$18,$K$18:$L$18),V$37)</f>
        <v>368688893176507.81</v>
      </c>
      <c r="W47">
        <f>$B$40*W$4/TREND($E$22:$F$22,$E$18:$F$18,$B$44)*TREND(CHOOSE(ROUNDUP((COUNT($B$44:W$44)+2)/5,0),$E$22:$F$22,$F$22:$G$22,$G$22:$H$22,$H$22:$I$22,$I$22:$J$22,$J$22:$K$22,$K$22:$L$22),CHOOSE(ROUNDUP((COUNT($B$44:W$44)+2)/5,0),$E$18:$F$18,$F$18:$G$18,$G$18:$H$18,$H$18:$I$18,$I$18:$J$18,$J$18:$K$18,$K$18:$L$18),W$37)</f>
        <v>353338213362682.69</v>
      </c>
      <c r="X47">
        <f>$B$40*X$4/TREND($E$22:$F$22,$E$18:$F$18,$B$44)*TREND(CHOOSE(ROUNDUP((COUNT($B$44:X$44)+2)/5,0),$E$22:$F$22,$F$22:$G$22,$G$22:$H$22,$H$22:$I$22,$I$22:$J$22,$J$22:$K$22,$K$22:$L$22),CHOOSE(ROUNDUP((COUNT($B$44:X$44)+2)/5,0),$E$18:$F$18,$F$18:$G$18,$G$18:$H$18,$H$18:$I$18,$I$18:$J$18,$J$18:$K$18,$K$18:$L$18),X$37)</f>
        <v>337332114999814.06</v>
      </c>
      <c r="Y47">
        <f>$B$40*Y$4/TREND($E$22:$F$22,$E$18:$F$18,$B$44)*TREND(CHOOSE(ROUNDUP((COUNT($B$44:Y$44)+2)/5,0),$E$22:$F$22,$F$22:$G$22,$G$22:$H$22,$H$22:$I$22,$I$22:$J$22,$J$22:$K$22,$K$22:$L$22),CHOOSE(ROUNDUP((COUNT($B$44:Y$44)+2)/5,0),$E$18:$F$18,$F$18:$G$18,$G$18:$H$18,$H$18:$I$18,$I$18:$J$18,$J$18:$K$18,$K$18:$L$18),Y$37)</f>
        <v>298204586458618.06</v>
      </c>
      <c r="Z47">
        <f>$B$40*Z$4/TREND($E$22:$F$22,$E$18:$F$18,$B$44)*TREND(CHOOSE(ROUNDUP((COUNT($B$44:Z$44)+2)/5,0),$E$22:$F$22,$F$22:$G$22,$G$22:$H$22,$H$22:$I$22,$I$22:$J$22,$J$22:$K$22,$K$22:$L$22),CHOOSE(ROUNDUP((COUNT($B$44:Z$44)+2)/5,0),$E$18:$F$18,$F$18:$G$18,$G$18:$H$18,$H$18:$I$18,$I$18:$J$18,$J$18:$K$18,$K$18:$L$18),Z$37)</f>
        <v>257730891339789.16</v>
      </c>
      <c r="AA47">
        <f>$B$40*AA$4/TREND($E$22:$F$22,$E$18:$F$18,$B$44)*TREND(CHOOSE(ROUNDUP((COUNT($B$44:AA$44)+2)/5,0),$E$22:$F$22,$F$22:$G$22,$G$22:$H$22,$H$22:$I$22,$I$22:$J$22,$J$22:$K$22,$K$22:$L$22),CHOOSE(ROUNDUP((COUNT($B$44:AA$44)+2)/5,0),$E$18:$F$18,$F$18:$G$18,$G$18:$H$18,$H$18:$I$18,$I$18:$J$18,$J$18:$K$18,$K$18:$L$18),AA$37)</f>
        <v>215975357453202.56</v>
      </c>
      <c r="AB47">
        <f>$B$40*AB$4/TREND($E$22:$F$22,$E$18:$F$18,$B$44)*TREND(CHOOSE(ROUNDUP((COUNT($B$44:AB$44)+2)/5,0),$E$22:$F$22,$F$22:$G$22,$G$22:$H$22,$H$22:$I$22,$I$22:$J$22,$J$22:$K$22,$K$22:$L$22),CHOOSE(ROUNDUP((COUNT($B$44:AB$44)+2)/5,0),$E$18:$F$18,$F$18:$G$18,$G$18:$H$18,$H$18:$I$18,$I$18:$J$18,$J$18:$K$18,$K$18:$L$18),AB$37)</f>
        <v>172998278252347.16</v>
      </c>
      <c r="AC47">
        <f>$B$40*AC$4/TREND($E$22:$F$22,$E$18:$F$18,$B$44)*TREND(CHOOSE(ROUNDUP((COUNT($B$44:AC$44)+2)/5,0),$E$22:$F$22,$F$22:$G$22,$G$22:$H$22,$H$22:$I$22,$I$22:$J$22,$J$22:$K$22,$K$22:$L$22),CHOOSE(ROUNDUP((COUNT($B$44:AC$44)+2)/5,0),$E$18:$F$18,$F$18:$G$18,$G$18:$H$18,$H$18:$I$18,$I$18:$J$18,$J$18:$K$18,$K$18:$L$18),AC$37)</f>
        <v>128856224223335.39</v>
      </c>
      <c r="AD47">
        <f>$B$40*AD$4/TREND($E$22:$F$22,$E$18:$F$18,$B$44)*TREND(CHOOSE(ROUNDUP((COUNT($B$44:AD$44)+2)/5,0),$E$22:$F$22,$F$22:$G$22,$G$22:$H$22,$H$22:$I$22,$I$22:$J$22,$J$22:$K$22,$K$22:$L$22),CHOOSE(ROUNDUP((COUNT($B$44:AD$44)+2)/5,0),$E$18:$F$18,$F$18:$G$18,$G$18:$H$18,$H$18:$I$18,$I$18:$J$18,$J$18:$K$18,$K$18:$L$18),AD$37)</f>
        <v>106379666347491.73</v>
      </c>
      <c r="AE47">
        <f>$B$40*AE$4/TREND($E$22:$F$22,$E$18:$F$18,$B$44)*TREND(CHOOSE(ROUNDUP((COUNT($B$44:AE$44)+2)/5,0),$E$22:$F$22,$F$22:$G$22,$G$22:$H$22,$H$22:$I$22,$I$22:$J$22,$J$22:$K$22,$K$22:$L$22),CHOOSE(ROUNDUP((COUNT($B$44:AE$44)+2)/5,0),$E$18:$F$18,$F$18:$G$18,$G$18:$H$18,$H$18:$I$18,$I$18:$J$18,$J$18:$K$18,$K$18:$L$18),AE$37)</f>
        <v>83245189587347.297</v>
      </c>
      <c r="AF47">
        <f>$B$40*AF$4/TREND($E$22:$F$22,$E$18:$F$18,$B$44)*TREND(CHOOSE(ROUNDUP((COUNT($B$44:AF$44)+2)/5,0),$E$22:$F$22,$F$22:$G$22,$G$22:$H$22,$H$22:$I$22,$I$22:$J$22,$J$22:$K$22,$K$22:$L$22),CHOOSE(ROUNDUP((COUNT($B$44:AF$44)+2)/5,0),$E$18:$F$18,$F$18:$G$18,$G$18:$H$18,$H$18:$I$18,$I$18:$J$18,$J$18:$K$18,$K$18:$L$18),AF$37)</f>
        <v>59479030367012.094</v>
      </c>
      <c r="AG47">
        <f>$B$40*AG$4/TREND($E$22:$F$22,$E$18:$F$18,$B$44)*TREND(CHOOSE(ROUNDUP((COUNT($B$44:AG$44)+2)/5,0),$E$22:$F$22,$F$22:$G$22,$G$22:$H$22,$H$22:$I$22,$I$22:$J$22,$J$22:$K$22,$K$22:$L$22),CHOOSE(ROUNDUP((COUNT($B$44:AG$44)+2)/5,0),$E$18:$F$18,$F$18:$G$18,$G$18:$H$18,$H$18:$I$18,$I$18:$J$18,$J$18:$K$18,$K$18:$L$18),AG$37)</f>
        <v>35106048405951.594</v>
      </c>
      <c r="AH47">
        <f>$B$40*AH$4/TREND($E$22:$F$22,$E$18:$F$18,$B$44)*TREND(CHOOSE(ROUNDUP((COUNT($B$44:AH$44)+2)/5,0),$E$22:$F$22,$F$22:$G$22,$G$22:$H$22,$H$22:$I$22,$I$22:$J$22,$J$22:$K$22,$K$22:$L$22),CHOOSE(ROUNDUP((COUNT($B$44:AH$44)+2)/5,0),$E$18:$F$18,$F$18:$G$18,$G$18:$H$18,$H$18:$I$18,$I$18:$J$18,$J$18:$K$18,$K$18:$L$18),AH$37)</f>
        <v>10149815849556.887</v>
      </c>
      <c r="AI47">
        <f>MAX(0,AI40*AI$5/TREND($E$22:$F$22,$E$18:$F$18,$B$44)*TREND(CHOOSE(ROUNDUP((COUNT($B$44:AI$44)-1)/5,0),$E$31:$F$31,$F$22:$G$22,$G$22:$H$22,$H$22:$I$22,$I$22:$J$22,$J$22:$K$22,$K$22:$L$22),CHOOSE(ROUNDUP((COUNT($B$44:AI$44)-1)/5,0),$E$18:$F$18,$F$18:$G$18,$G$18:$H$18,$H$18:$I$18,$I$18:$J$18,$J$18:$K$18,$K$18:$L$18),AI$37))</f>
        <v>0</v>
      </c>
      <c r="AJ47">
        <f>MAX(0,AJ40*AJ$5/TREND($E$22:$F$22,$E$18:$F$18,$B$44)*TREND(CHOOSE(ROUNDUP((COUNT($B$44:AJ$44)-1)/5,0),$E$31:$F$31,$F$22:$G$22,$G$22:$H$22,$H$22:$I$22,$I$22:$J$22,$J$22:$K$22,$K$22:$L$22),CHOOSE(ROUNDUP((COUNT($B$44:AJ$44)-1)/5,0),$E$18:$F$18,$F$18:$G$18,$G$18:$H$18,$H$18:$I$18,$I$18:$J$18,$J$18:$K$18,$K$18:$L$18),AJ$37))</f>
        <v>0</v>
      </c>
      <c r="AK47">
        <f>MAX(0,AK40*AK$5/TREND($E$22:$F$22,$E$18:$F$18,$B$44)*TREND(CHOOSE(ROUNDUP((COUNT($B$44:AK$44)-1)/5,0),$E$31:$F$31,$F$22:$G$22,$G$22:$H$22,$H$22:$I$22,$I$22:$J$22,$J$22:$K$22,$K$22:$L$22),CHOOSE(ROUNDUP((COUNT($B$44:AK$44)-1)/5,0),$E$18:$F$18,$F$18:$G$18,$G$18:$H$18,$H$18:$I$18,$I$18:$J$18,$J$18:$K$18,$K$18:$L$18),AK$37))</f>
        <v>0</v>
      </c>
    </row>
    <row r="48" spans="1:37" x14ac:dyDescent="0.45">
      <c r="A48" t="s">
        <v>263</v>
      </c>
      <c r="B48">
        <f t="shared" si="0"/>
        <v>128489561382312.06</v>
      </c>
      <c r="C48">
        <f t="shared" si="0"/>
        <v>129930650236150.61</v>
      </c>
      <c r="D48">
        <f t="shared" si="0"/>
        <v>131385204906885.52</v>
      </c>
      <c r="E48">
        <f t="shared" si="0"/>
        <v>132796317242219.44</v>
      </c>
      <c r="F48">
        <f t="shared" si="0"/>
        <v>134204634961750.45</v>
      </c>
      <c r="G48">
        <f t="shared" si="0"/>
        <v>135605938955637.03</v>
      </c>
      <c r="H48">
        <f t="shared" si="0"/>
        <v>136999930192812</v>
      </c>
      <c r="I48">
        <f t="shared" si="0"/>
        <v>138389245815824.44</v>
      </c>
      <c r="J48">
        <f t="shared" si="0"/>
        <v>139770635046832.09</v>
      </c>
      <c r="K48">
        <f t="shared" si="0"/>
        <v>141144761894331.69</v>
      </c>
      <c r="L48">
        <f t="shared" si="0"/>
        <v>142509339008694.84</v>
      </c>
      <c r="M48">
        <f t="shared" si="0"/>
        <v>143865011820811.69</v>
      </c>
      <c r="N48">
        <f t="shared" si="0"/>
        <v>145209468351768.78</v>
      </c>
      <c r="O48">
        <f t="shared" si="0"/>
        <v>146543329120996.78</v>
      </c>
      <c r="P48">
        <f t="shared" si="0"/>
        <v>147862279962601.88</v>
      </c>
      <c r="Q48">
        <f t="shared" si="0"/>
        <v>149167889037858.94</v>
      </c>
      <c r="R48">
        <f t="shared" si="0"/>
        <v>150456779110502.16</v>
      </c>
      <c r="S48">
        <f t="shared" si="0"/>
        <v>151731468295245.84</v>
      </c>
      <c r="T48">
        <f t="shared" si="0"/>
        <v>152988529374219.69</v>
      </c>
      <c r="U48">
        <f t="shared" si="0"/>
        <v>154228460101533.25</v>
      </c>
      <c r="V48">
        <f t="shared" si="0"/>
        <v>155448758788470.88</v>
      </c>
      <c r="W48">
        <f t="shared" si="0"/>
        <v>156649868050134.91</v>
      </c>
      <c r="X48">
        <f t="shared" si="0"/>
        <v>157833206555021.53</v>
      </c>
      <c r="Y48">
        <f t="shared" si="0"/>
        <v>158999180391457.56</v>
      </c>
      <c r="Z48">
        <f t="shared" si="0"/>
        <v>160152183469884.28</v>
      </c>
      <c r="AA48">
        <f t="shared" si="0"/>
        <v>161294619582132.78</v>
      </c>
      <c r="AB48">
        <f t="shared" si="0"/>
        <v>162425874104262.63</v>
      </c>
      <c r="AC48">
        <f t="shared" si="0"/>
        <v>163548335935565.16</v>
      </c>
      <c r="AD48">
        <f t="shared" si="0"/>
        <v>164661361393437.84</v>
      </c>
      <c r="AE48">
        <f t="shared" si="0"/>
        <v>165768344744324.31</v>
      </c>
      <c r="AF48">
        <f t="shared" si="0"/>
        <v>166870664675803.91</v>
      </c>
      <c r="AG48">
        <f t="shared" si="0"/>
        <v>167967654476540</v>
      </c>
      <c r="AH48">
        <f t="shared" si="0"/>
        <v>169060674551232.06</v>
      </c>
      <c r="AI48">
        <f t="shared" si="0"/>
        <v>170150057116130.38</v>
      </c>
      <c r="AJ48">
        <f t="shared" si="0"/>
        <v>171237157260523.78</v>
      </c>
      <c r="AK48">
        <f t="shared" si="0"/>
        <v>172322296388598.38</v>
      </c>
    </row>
    <row r="49" spans="1:39" x14ac:dyDescent="0.45">
      <c r="A49" t="s">
        <v>264</v>
      </c>
      <c r="B49">
        <f>B42*B$5/TREND($E$31:$F$31,$E$18:$F$18,$B$44)*TREND(CHOOSE(ROUNDUP((COUNT($B$44:B$44)+2)/5,0),$E$31:$F$31,$F$31:$G$31,$G$31:$H$31,$H$31:$I$31,$I$31:$J$31,$J$31:$K$31,$K$31:$L$31),CHOOSE(ROUNDUP((COUNT($B$44:B$44)+2)/5,0),$E$18:$F$18,$F$18:$G$18,$G$18:$H$18,$H$18:$I$18,$I$18:$J$18,$J$18:$K$18,$K$18:$L$18),B$37)</f>
        <v>2433858628752400</v>
      </c>
      <c r="C49">
        <f>C42*C$5/TREND($E$31:$F$31,$E$18:$F$18,$B$44)*TREND(CHOOSE(ROUNDUP((COUNT($B$44:C$44)+2)/5,0),$E$31:$F$31,$F$31:$G$31,$G$31:$H$31,$H$31:$I$31,$I$31:$J$31,$J$31:$K$31,$K$31:$L$31),CHOOSE(ROUNDUP((COUNT($B$44:C$44)+2)/5,0),$E$18:$F$18,$F$18:$G$18,$G$18:$H$18,$H$18:$I$18,$I$18:$J$18,$J$18:$K$18,$K$18:$L$18),C$37)</f>
        <v>2432511385871111</v>
      </c>
      <c r="D49">
        <f>D42*D$5/TREND($E$31:$F$31,$E$18:$F$18,$B$44)*TREND(CHOOSE(ROUNDUP((COUNT($B$44:D$44)+2)/5,0),$E$31:$F$31,$F$31:$G$31,$G$31:$H$31,$H$31:$I$31,$I$31:$J$31,$J$31:$K$31,$K$31:$L$31),CHOOSE(ROUNDUP((COUNT($B$44:D$44)+2)/5,0),$E$18:$F$18,$F$18:$G$18,$G$18:$H$18,$H$18:$I$18,$I$18:$J$18,$J$18:$K$18,$K$18:$L$18),D$37)</f>
        <v>2431666989113434</v>
      </c>
      <c r="E49">
        <f>E42*E$5/TREND($E$31:$F$31,$E$18:$F$18,$B$44)*TREND(CHOOSE(ROUNDUP((COUNT($B$44:E$44)+2)/5,0),$E$31:$F$31,$F$31:$G$31,$G$31:$H$31,$H$31:$I$31,$I$31:$J$31,$J$31:$K$31,$K$31:$L$31),CHOOSE(ROUNDUP((COUNT($B$44:E$44)+2)/5,0),$E$18:$F$18,$F$18:$G$18,$G$18:$H$18,$H$18:$I$18,$I$18:$J$18,$J$18:$K$18,$K$18:$L$18),E$37)</f>
        <v>2352207983390493</v>
      </c>
      <c r="F49">
        <f>F42*F$5/TREND($E$31:$F$31,$E$18:$F$18,$B$44)*TREND(CHOOSE(ROUNDUP((COUNT($B$44:F$44)+2)/5,0),$E$31:$F$31,$F$31:$G$31,$G$31:$H$31,$H$31:$I$31,$I$31:$J$31,$J$31:$K$31,$K$31:$L$31),CHOOSE(ROUNDUP((COUNT($B$44:F$44)+2)/5,0),$E$18:$F$18,$F$18:$G$18,$G$18:$H$18,$H$18:$I$18,$I$18:$J$18,$J$18:$K$18,$K$18:$L$18),F$37)</f>
        <v>2272991778307673</v>
      </c>
      <c r="G49">
        <f>G42*G$5/TREND($E$31:$F$31,$E$18:$F$18,$B$44)*TREND(CHOOSE(ROUNDUP((COUNT($B$44:G$44)+2)/5,0),$E$31:$F$31,$F$31:$G$31,$G$31:$H$31,$H$31:$I$31,$I$31:$J$31,$J$31:$K$31,$K$31:$L$31),CHOOSE(ROUNDUP((COUNT($B$44:G$44)+2)/5,0),$E$18:$F$18,$F$18:$G$18,$G$18:$H$18,$H$18:$I$18,$I$18:$J$18,$J$18:$K$18,$K$18:$L$18),G$37)</f>
        <v>2193883054703130.8</v>
      </c>
      <c r="H49">
        <f>H42*H$5/TREND($E$31:$F$31,$E$18:$F$18,$B$44)*TREND(CHOOSE(ROUNDUP((COUNT($B$44:H$44)+2)/5,0),$E$31:$F$31,$F$31:$G$31,$G$31:$H$31,$H$31:$I$31,$I$31:$J$31,$J$31:$K$31,$K$31:$L$31),CHOOSE(ROUNDUP((COUNT($B$44:H$44)+2)/5,0),$E$18:$F$18,$F$18:$G$18,$G$18:$H$18,$H$18:$I$18,$I$18:$J$18,$J$18:$K$18,$K$18:$L$18),H$37)</f>
        <v>2114824991165779.3</v>
      </c>
      <c r="I49">
        <f>I42*I$5/TREND($E$31:$F$31,$E$18:$F$18,$B$44)*TREND(CHOOSE(ROUNDUP((COUNT($B$44:I$44)+2)/5,0),$E$31:$F$31,$F$31:$G$31,$G$31:$H$31,$H$31:$I$31,$I$31:$J$31,$J$31:$K$31,$K$31:$L$31),CHOOSE(ROUNDUP((COUNT($B$44:I$44)+2)/5,0),$E$18:$F$18,$F$18:$G$18,$G$18:$H$18,$H$18:$I$18,$I$18:$J$18,$J$18:$K$18,$K$18:$L$18),I$37)</f>
        <v>2035809372267243.8</v>
      </c>
      <c r="J49">
        <f>J42*J$5/TREND($E$31:$F$31,$E$18:$F$18,$B$44)*TREND(CHOOSE(ROUNDUP((COUNT($B$44:J$44)+2)/5,0),$E$31:$F$31,$F$31:$G$31,$G$31:$H$31,$H$31:$I$31,$I$31:$J$31,$J$31:$K$31,$K$31:$L$31),CHOOSE(ROUNDUP((COUNT($B$44:J$44)+2)/5,0),$E$18:$F$18,$F$18:$G$18,$G$18:$H$18,$H$18:$I$18,$I$18:$J$18,$J$18:$K$18,$K$18:$L$18),J$37)</f>
        <v>1979808502325322.8</v>
      </c>
      <c r="K49">
        <f>K42*K$5/TREND($E$31:$F$31,$E$18:$F$18,$B$44)*TREND(CHOOSE(ROUNDUP((COUNT($B$44:K$44)+2)/5,0),$E$31:$F$31,$F$31:$G$31,$G$31:$H$31,$H$31:$I$31,$I$31:$J$31,$J$31:$K$31,$K$31:$L$31),CHOOSE(ROUNDUP((COUNT($B$44:K$44)+2)/5,0),$E$18:$F$18,$F$18:$G$18,$G$18:$H$18,$H$18:$I$18,$I$18:$J$18,$J$18:$K$18,$K$18:$L$18),K$37)</f>
        <v>1924005773699738.5</v>
      </c>
      <c r="L49">
        <f>L42*L$5/TREND($E$31:$F$31,$E$18:$F$18,$B$44)*TREND(CHOOSE(ROUNDUP((COUNT($B$44:L$44)+2)/5,0),$E$31:$F$31,$F$31:$G$31,$G$31:$H$31,$H$31:$I$31,$I$31:$J$31,$J$31:$K$31,$K$31:$L$31),CHOOSE(ROUNDUP((COUNT($B$44:L$44)+2)/5,0),$E$18:$F$18,$F$18:$G$18,$G$18:$H$18,$H$18:$I$18,$I$18:$J$18,$J$18:$K$18,$K$18:$L$18),L$37)</f>
        <v>1868344421126322.5</v>
      </c>
      <c r="M49">
        <f>M42*M$5/TREND($E$31:$F$31,$E$18:$F$18,$B$44)*TREND(CHOOSE(ROUNDUP((COUNT($B$44:M$44)+2)/5,0),$E$31:$F$31,$F$31:$G$31,$G$31:$H$31,$H$31:$I$31,$I$31:$J$31,$J$31:$K$31,$K$31:$L$31),CHOOSE(ROUNDUP((COUNT($B$44:M$44)+2)/5,0),$E$18:$F$18,$F$18:$G$18,$G$18:$H$18,$H$18:$I$18,$I$18:$J$18,$J$18:$K$18,$K$18:$L$18),M$37)</f>
        <v>1812811292914660.3</v>
      </c>
      <c r="N49">
        <f>N42*N$5/TREND($E$31:$F$31,$E$18:$F$18,$B$44)*TREND(CHOOSE(ROUNDUP((COUNT($B$44:N$44)+2)/5,0),$E$31:$F$31,$F$31:$G$31,$G$31:$H$31,$H$31:$I$31,$I$31:$J$31,$J$31:$K$31,$K$31:$L$31),CHOOSE(ROUNDUP((COUNT($B$44:N$44)+2)/5,0),$E$18:$F$18,$F$18:$G$18,$G$18:$H$18,$H$18:$I$18,$I$18:$J$18,$J$18:$K$18,$K$18:$L$18),N$37)</f>
        <v>1757357843316825.3</v>
      </c>
      <c r="O49">
        <f>O42*O$5/TREND($E$31:$F$31,$E$18:$F$18,$B$44)*TREND(CHOOSE(ROUNDUP((COUNT($B$44:O$44)+2)/5,0),$E$31:$F$31,$F$31:$G$31,$G$31:$H$31,$H$31:$I$31,$I$31:$J$31,$J$31:$K$31,$K$31:$L$31),CHOOSE(ROUNDUP((COUNT($B$44:O$44)+2)/5,0),$E$18:$F$18,$F$18:$G$18,$G$18:$H$18,$H$18:$I$18,$I$18:$J$18,$J$18:$K$18,$K$18:$L$18),O$37)</f>
        <v>1719672962122833.3</v>
      </c>
      <c r="P49">
        <f>P42*P$5/TREND($E$31:$F$31,$E$18:$F$18,$B$44)*TREND(CHOOSE(ROUNDUP((COUNT($B$44:P$44)+2)/5,0),$E$31:$F$31,$F$31:$G$31,$G$31:$H$31,$H$31:$I$31,$I$31:$J$31,$J$31:$K$31,$K$31:$L$31),CHOOSE(ROUNDUP((COUNT($B$44:P$44)+2)/5,0),$E$18:$F$18,$F$18:$G$18,$G$18:$H$18,$H$18:$I$18,$I$18:$J$18,$J$18:$K$18,$K$18:$L$18),P$37)</f>
        <v>1682252979587357.8</v>
      </c>
      <c r="Q49">
        <f>Q42*Q$5/TREND($E$31:$F$31,$E$18:$F$18,$B$44)*TREND(CHOOSE(ROUNDUP((COUNT($B$44:Q$44)+2)/5,0),$E$31:$F$31,$F$31:$G$31,$G$31:$H$31,$H$31:$I$31,$I$31:$J$31,$J$31:$K$31,$K$31:$L$31),CHOOSE(ROUNDUP((COUNT($B$44:Q$44)+2)/5,0),$E$18:$F$18,$F$18:$G$18,$G$18:$H$18,$H$18:$I$18,$I$18:$J$18,$J$18:$K$18,$K$18:$L$18),Q$37)</f>
        <v>1645092789332652.3</v>
      </c>
      <c r="R49">
        <f>R42*R$5/TREND($E$31:$F$31,$E$18:$F$18,$B$44)*TREND(CHOOSE(ROUNDUP((COUNT($B$44:R$44)+2)/5,0),$E$31:$F$31,$F$31:$G$31,$G$31:$H$31,$H$31:$I$31,$I$31:$J$31,$J$31:$K$31,$K$31:$L$31),CHOOSE(ROUNDUP((COUNT($B$44:R$44)+2)/5,0),$E$18:$F$18,$F$18:$G$18,$G$18:$H$18,$H$18:$I$18,$I$18:$J$18,$J$18:$K$18,$K$18:$L$18),R$37)</f>
        <v>1608134186229060.5</v>
      </c>
      <c r="S49">
        <f>S42*S$5/TREND($E$31:$F$31,$E$18:$F$18,$B$44)*TREND(CHOOSE(ROUNDUP((COUNT($B$44:S$44)+2)/5,0),$E$31:$F$31,$F$31:$G$31,$G$31:$H$31,$H$31:$I$31,$I$31:$J$31,$J$31:$K$31,$K$31:$L$31),CHOOSE(ROUNDUP((COUNT($B$44:S$44)+2)/5,0),$E$18:$F$18,$F$18:$G$18,$G$18:$H$18,$H$18:$I$18,$I$18:$J$18,$J$18:$K$18,$K$18:$L$18),S$37)</f>
        <v>1571386310845263.8</v>
      </c>
      <c r="T49">
        <f>T42*T$5/TREND($E$31:$F$31,$E$18:$F$18,$B$44)*TREND(CHOOSE(ROUNDUP((COUNT($B$44:T$44)+2)/5,0),$E$31:$F$31,$F$31:$G$31,$G$31:$H$31,$H$31:$I$31,$I$31:$J$31,$J$31:$K$31,$K$31:$L$31),CHOOSE(ROUNDUP((COUNT($B$44:T$44)+2)/5,0),$E$18:$F$18,$F$18:$G$18,$G$18:$H$18,$H$18:$I$18,$I$18:$J$18,$J$18:$K$18,$K$18:$L$18),T$37)</f>
        <v>1541132231776916.3</v>
      </c>
      <c r="U49">
        <f>U42*U$5/TREND($E$31:$F$31,$E$18:$F$18,$B$44)*TREND(CHOOSE(ROUNDUP((COUNT($B$44:U$44)+2)/5,0),$E$31:$F$31,$F$31:$G$31,$G$31:$H$31,$H$31:$I$31,$I$31:$J$31,$J$31:$K$31,$K$31:$L$31),CHOOSE(ROUNDUP((COUNT($B$44:U$44)+2)/5,0),$E$18:$F$18,$F$18:$G$18,$G$18:$H$18,$H$18:$I$18,$I$18:$J$18,$J$18:$K$18,$K$18:$L$18),U$37)</f>
        <v>1511088171529467.5</v>
      </c>
      <c r="V49">
        <f>V42*V$5/TREND($E$31:$F$31,$E$18:$F$18,$B$44)*TREND(CHOOSE(ROUNDUP((COUNT($B$44:V$44)+2)/5,0),$E$31:$F$31,$F$31:$G$31,$G$31:$H$31,$H$31:$I$31,$I$31:$J$31,$J$31:$K$31,$K$31:$L$31),CHOOSE(ROUNDUP((COUNT($B$44:V$44)+2)/5,0),$E$18:$F$18,$F$18:$G$18,$G$18:$H$18,$H$18:$I$18,$I$18:$J$18,$J$18:$K$18,$K$18:$L$18),V$37)</f>
        <v>1481221963383697.8</v>
      </c>
      <c r="W49">
        <f>W42*W$5/TREND($E$31:$F$31,$E$18:$F$18,$B$44)*TREND(CHOOSE(ROUNDUP((COUNT($B$44:W$44)+2)/5,0),$E$31:$F$31,$F$31:$G$31,$G$31:$H$31,$H$31:$I$31,$I$31:$J$31,$J$31:$K$31,$K$31:$L$31),CHOOSE(ROUNDUP((COUNT($B$44:W$44)+2)/5,0),$E$18:$F$18,$F$18:$G$18,$G$18:$H$18,$H$18:$I$18,$I$18:$J$18,$J$18:$K$18,$K$18:$L$18),W$37)</f>
        <v>1451531980849776.8</v>
      </c>
      <c r="X49">
        <f>X42*X$5/TREND($E$31:$F$31,$E$18:$F$18,$B$44)*TREND(CHOOSE(ROUNDUP((COUNT($B$44:X$44)+2)/5,0),$E$31:$F$31,$F$31:$G$31,$G$31:$H$31,$H$31:$I$31,$I$31:$J$31,$J$31:$K$31,$K$31:$L$31),CHOOSE(ROUNDUP((COUNT($B$44:X$44)+2)/5,0),$E$18:$F$18,$F$18:$G$18,$G$18:$H$18,$H$18:$I$18,$I$18:$J$18,$J$18:$K$18,$K$18:$L$18),X$37)</f>
        <v>1422025429740712.8</v>
      </c>
      <c r="Y49">
        <f>Y42*Y$5/TREND($E$31:$F$31,$E$18:$F$18,$B$44)*TREND(CHOOSE(ROUNDUP((COUNT($B$44:Y$44)+2)/5,0),$E$31:$F$31,$F$31:$G$31,$G$31:$H$31,$H$31:$I$31,$I$31:$J$31,$J$31:$K$31,$K$31:$L$31),CHOOSE(ROUNDUP((COUNT($B$44:Y$44)+2)/5,0),$E$18:$F$18,$F$18:$G$18,$G$18:$H$18,$H$18:$I$18,$I$18:$J$18,$J$18:$K$18,$K$18:$L$18),Y$37)</f>
        <v>1397335942573932.8</v>
      </c>
      <c r="Z49">
        <f>Z42*Z$5/TREND($E$31:$F$31,$E$18:$F$18,$B$44)*TREND(CHOOSE(ROUNDUP((COUNT($B$44:Z$44)+2)/5,0),$E$31:$F$31,$F$31:$G$31,$G$31:$H$31,$H$31:$I$31,$I$31:$J$31,$J$31:$K$31,$K$31:$L$31),CHOOSE(ROUNDUP((COUNT($B$44:Z$44)+2)/5,0),$E$18:$F$18,$F$18:$G$18,$G$18:$H$18,$H$18:$I$18,$I$18:$J$18,$J$18:$K$18,$K$18:$L$18),Z$37)</f>
        <v>1372987380201025.8</v>
      </c>
      <c r="AA49">
        <f>AA42*AA$5/TREND($E$31:$F$31,$E$18:$F$18,$B$44)*TREND(CHOOSE(ROUNDUP((COUNT($B$44:AA$44)+2)/5,0),$E$31:$F$31,$F$31:$G$31,$G$31:$H$31,$H$31:$I$31,$I$31:$J$31,$J$31:$K$31,$K$31:$L$31),CHOOSE(ROUNDUP((COUNT($B$44:AA$44)+2)/5,0),$E$18:$F$18,$F$18:$G$18,$G$18:$H$18,$H$18:$I$18,$I$18:$J$18,$J$18:$K$18,$K$18:$L$18),AA$37)</f>
        <v>1348982539830194</v>
      </c>
      <c r="AB49">
        <f>AB42*AB$5/TREND($E$31:$F$31,$E$18:$F$18,$B$44)*TREND(CHOOSE(ROUNDUP((COUNT($B$44:AB$44)+2)/5,0),$E$31:$F$31,$F$31:$G$31,$G$31:$H$31,$H$31:$I$31,$I$31:$J$31,$J$31:$K$31,$K$31:$L$31),CHOOSE(ROUNDUP((COUNT($B$44:AB$44)+2)/5,0),$E$18:$F$18,$F$18:$G$18,$G$18:$H$18,$H$18:$I$18,$I$18:$J$18,$J$18:$K$18,$K$18:$L$18),AB$37)</f>
        <v>1325298797944021.3</v>
      </c>
      <c r="AC49">
        <f>AC42*AC$5/TREND($E$31:$F$31,$E$18:$F$18,$B$44)*TREND(CHOOSE(ROUNDUP((COUNT($B$44:AC$44)+2)/5,0),$E$31:$F$31,$F$31:$G$31,$G$31:$H$31,$H$31:$I$31,$I$31:$J$31,$J$31:$K$31,$K$31:$L$31),CHOOSE(ROUNDUP((COUNT($B$44:AC$44)+2)/5,0),$E$18:$F$18,$F$18:$G$18,$G$18:$H$18,$H$18:$I$18,$I$18:$J$18,$J$18:$K$18,$K$18:$L$18),AC$37)</f>
        <v>1301939084637521</v>
      </c>
      <c r="AD49">
        <f>AD42*AD$5/TREND($E$31:$F$31,$E$18:$F$18,$B$44)*TREND(CHOOSE(ROUNDUP((COUNT($B$44:AD$44)+2)/5,0),$E$31:$F$31,$F$31:$G$31,$G$31:$H$31,$H$31:$I$31,$I$31:$J$31,$J$31:$K$31,$K$31:$L$31),CHOOSE(ROUNDUP((COUNT($B$44:AD$44)+2)/5,0),$E$18:$F$18,$F$18:$G$18,$G$18:$H$18,$H$18:$I$18,$I$18:$J$18,$J$18:$K$18,$K$18:$L$18),AD$37)</f>
        <v>1280486643065619.3</v>
      </c>
      <c r="AE49">
        <f>AE42*AE$5/TREND($E$31:$F$31,$E$18:$F$18,$B$44)*TREND(CHOOSE(ROUNDUP((COUNT($B$44:AE$44)+2)/5,0),$E$31:$F$31,$F$31:$G$31,$G$31:$H$31,$H$31:$I$31,$I$31:$J$31,$J$31:$K$31,$K$31:$L$31),CHOOSE(ROUNDUP((COUNT($B$44:AE$44)+2)/5,0),$E$18:$F$18,$F$18:$G$18,$G$18:$H$18,$H$18:$I$18,$I$18:$J$18,$J$18:$K$18,$K$18:$L$18),AE$37)</f>
        <v>1259357808833837.8</v>
      </c>
      <c r="AF49">
        <f>AF42*AF$5/TREND($E$31:$F$31,$E$18:$F$18,$B$44)*TREND(CHOOSE(ROUNDUP((COUNT($B$44:AF$44)+2)/5,0),$E$31:$F$31,$F$31:$G$31,$G$31:$H$31,$H$31:$I$31,$I$31:$J$31,$J$31:$K$31,$K$31:$L$31),CHOOSE(ROUNDUP((COUNT($B$44:AF$44)+2)/5,0),$E$18:$F$18,$F$18:$G$18,$G$18:$H$18,$H$18:$I$18,$I$18:$J$18,$J$18:$K$18,$K$18:$L$18),AF$37)</f>
        <v>1238550395986819.5</v>
      </c>
      <c r="AG49">
        <f>AG42*AG$5/TREND($E$31:$F$31,$E$18:$F$18,$B$44)*TREND(CHOOSE(ROUNDUP((COUNT($B$44:AG$44)+2)/5,0),$E$31:$F$31,$F$31:$G$31,$G$31:$H$31,$H$31:$I$31,$I$31:$J$31,$J$31:$K$31,$K$31:$L$31),CHOOSE(ROUNDUP((COUNT($B$44:AG$44)+2)/5,0),$E$18:$F$18,$F$18:$G$18,$G$18:$H$18,$H$18:$I$18,$I$18:$J$18,$J$18:$K$18,$K$18:$L$18),AG$37)</f>
        <v>1218047106306957.8</v>
      </c>
      <c r="AH49">
        <f>AH42*AH$5/TREND($E$31:$F$31,$E$18:$F$18,$B$44)*TREND(CHOOSE(ROUNDUP((COUNT($B$44:AH$44)+2)/5,0),$E$31:$F$31,$F$31:$G$31,$G$31:$H$31,$H$31:$I$31,$I$31:$J$31,$J$31:$K$31,$K$31:$L$31),CHOOSE(ROUNDUP((COUNT($B$44:AH$44)+2)/5,0),$E$18:$F$18,$F$18:$G$18,$G$18:$H$18,$H$18:$I$18,$I$18:$J$18,$J$18:$K$18,$K$18:$L$18),AH$37)</f>
        <v>1197846100493696.3</v>
      </c>
      <c r="AI49">
        <f>AI42*AI$5/TREND($E$31:$F$31,$E$18:$F$18,$B$44)*TREND(CHOOSE(ROUNDUP((COUNT($B$44:AI$44)-1)/5,0),$E$31:$F$31,$F$31:$G$31,$G$31:$H$31,$H$31:$I$31,$I$31:$J$31,$J$31:$K$31,$K$31:$L$31),CHOOSE(ROUNDUP((COUNT($B$44:AI$44)-1)/5,0),$E$18:$F$18,$F$18:$G$18,$G$18:$H$18,$H$18:$I$18,$I$18:$J$18,$J$18:$K$18,$K$18:$L$18),AI$37)</f>
        <v>1177938132386691</v>
      </c>
      <c r="AJ49">
        <f>AJ42*AJ$5/TREND($E$31:$F$31,$E$18:$F$18,$B$44)*TREND(CHOOSE(ROUNDUP((COUNT($B$44:AJ$44)-1)/5,0),$E$31:$F$31,$F$31:$G$31,$G$31:$H$31,$H$31:$I$31,$I$31:$J$31,$J$31:$K$31,$K$31:$L$31),CHOOSE(ROUNDUP((COUNT($B$44:AJ$44)-1)/5,0),$E$18:$F$18,$F$18:$G$18,$G$18:$H$18,$H$18:$I$18,$I$18:$J$18,$J$18:$K$18,$K$18:$L$18),AJ$37)</f>
        <v>1158321253034716.5</v>
      </c>
      <c r="AK49">
        <f>AK42*AK$5/TREND($E$31:$F$31,$E$18:$F$18,$B$44)*TREND(CHOOSE(ROUNDUP((COUNT($B$44:AK$44)-1)/5,0),$E$31:$F$31,$F$31:$G$31,$G$31:$H$31,$H$31:$I$31,$I$31:$J$31,$J$31:$K$31,$K$31:$L$31),CHOOSE(ROUNDUP((COUNT($B$44:AK$44)-1)/5,0),$E$18:$F$18,$F$18:$G$18,$G$18:$H$18,$H$18:$I$18,$I$18:$J$18,$J$18:$K$18,$K$18:$L$18),AK$37)</f>
        <v>1138986401557627.3</v>
      </c>
    </row>
    <row r="51" spans="1:39" x14ac:dyDescent="0.45">
      <c r="A51" s="1" t="s">
        <v>282</v>
      </c>
    </row>
    <row r="52" spans="1:39" x14ac:dyDescent="0.45">
      <c r="A52" t="s">
        <v>276</v>
      </c>
      <c r="B52" t="s">
        <v>277</v>
      </c>
      <c r="C52" t="s">
        <v>278</v>
      </c>
      <c r="D52">
        <v>2015</v>
      </c>
      <c r="E52">
        <v>2016</v>
      </c>
      <c r="F52">
        <v>2017</v>
      </c>
      <c r="G52">
        <v>2018</v>
      </c>
      <c r="H52">
        <v>2019</v>
      </c>
      <c r="I52">
        <v>2020</v>
      </c>
      <c r="J52">
        <v>2021</v>
      </c>
      <c r="K52">
        <v>2022</v>
      </c>
      <c r="L52">
        <v>2023</v>
      </c>
      <c r="M52">
        <v>2024</v>
      </c>
      <c r="N52">
        <v>2025</v>
      </c>
      <c r="O52">
        <v>2026</v>
      </c>
      <c r="P52">
        <v>2027</v>
      </c>
      <c r="Q52">
        <v>2028</v>
      </c>
      <c r="R52">
        <v>2029</v>
      </c>
      <c r="S52">
        <v>2030</v>
      </c>
      <c r="T52">
        <v>2031</v>
      </c>
      <c r="U52">
        <v>2032</v>
      </c>
      <c r="V52">
        <v>2033</v>
      </c>
      <c r="W52">
        <v>2034</v>
      </c>
      <c r="X52">
        <v>2035</v>
      </c>
      <c r="Y52">
        <v>2036</v>
      </c>
      <c r="Z52">
        <v>2037</v>
      </c>
      <c r="AA52">
        <v>2038</v>
      </c>
      <c r="AB52">
        <v>2039</v>
      </c>
      <c r="AC52">
        <v>2040</v>
      </c>
      <c r="AD52">
        <v>2041</v>
      </c>
      <c r="AE52">
        <v>2042</v>
      </c>
      <c r="AF52">
        <v>2043</v>
      </c>
      <c r="AG52">
        <v>2044</v>
      </c>
      <c r="AH52">
        <v>2045</v>
      </c>
      <c r="AI52">
        <v>2046</v>
      </c>
      <c r="AJ52">
        <v>2047</v>
      </c>
      <c r="AK52">
        <v>2048</v>
      </c>
      <c r="AL52">
        <v>2049</v>
      </c>
      <c r="AM52">
        <v>2050</v>
      </c>
    </row>
    <row r="53" spans="1:39" x14ac:dyDescent="0.45">
      <c r="A53" t="s">
        <v>272</v>
      </c>
      <c r="B53" t="s">
        <v>8</v>
      </c>
      <c r="C53" t="s">
        <v>254</v>
      </c>
      <c r="D53" s="32">
        <f>B45</f>
        <v>121017289881600</v>
      </c>
      <c r="E53" s="32">
        <f t="shared" ref="E53" si="2">C45</f>
        <v>122374572649895.98</v>
      </c>
      <c r="F53" s="32">
        <f t="shared" ref="F53:F55" si="3">D45</f>
        <v>123744538134587.84</v>
      </c>
      <c r="G53" s="32">
        <f t="shared" ref="G53:G55" si="4">E45</f>
        <v>125073587659727.83</v>
      </c>
      <c r="H53" s="32">
        <f t="shared" ref="H53:H55" si="5">F45</f>
        <v>126400005089099.94</v>
      </c>
      <c r="I53" s="32">
        <f t="shared" ref="I53:I55" si="6">G45</f>
        <v>127719816673916.83</v>
      </c>
      <c r="J53" s="32">
        <f t="shared" ref="J53:J55" si="7">H45</f>
        <v>129032740773172.41</v>
      </c>
      <c r="K53" s="32">
        <f t="shared" ref="K53:K55" si="8">I45</f>
        <v>130341261167189.97</v>
      </c>
      <c r="L53" s="32">
        <f t="shared" ref="L53:L55" si="9">J45</f>
        <v>131642316126127.59</v>
      </c>
      <c r="M53" s="32">
        <f t="shared" ref="M53:M55" si="10">K45</f>
        <v>132936531043269.05</v>
      </c>
      <c r="N53" s="32">
        <f t="shared" ref="N53:N55" si="11">L45</f>
        <v>134221751589110.31</v>
      </c>
      <c r="O53" s="32">
        <f t="shared" ref="O53:O55" si="12">M45</f>
        <v>135498585659703.8</v>
      </c>
      <c r="P53" s="32">
        <f t="shared" ref="P53:P55" si="13">N45</f>
        <v>136764855728569.02</v>
      </c>
      <c r="Q53" s="32">
        <f t="shared" ref="Q53:Q55" si="14">O45</f>
        <v>138021146229017.27</v>
      </c>
      <c r="R53" s="32">
        <f t="shared" ref="R53:R55" si="15">P45</f>
        <v>139263393884164.73</v>
      </c>
      <c r="S53" s="32">
        <f t="shared" ref="S53:S55" si="16">Q45</f>
        <v>140493075659342.66</v>
      </c>
      <c r="T53" s="32">
        <f t="shared" ref="T53:T55" si="17">R45</f>
        <v>141707010720436.66</v>
      </c>
      <c r="U53" s="32">
        <f t="shared" ref="U53:U55" si="18">S45</f>
        <v>142907570741963.06</v>
      </c>
      <c r="V53" s="32">
        <f t="shared" ref="V53:V55" si="19">T45</f>
        <v>144091527814868.13</v>
      </c>
      <c r="W53" s="32">
        <f t="shared" ref="W53:W55" si="20">U45</f>
        <v>145259350746521.97</v>
      </c>
      <c r="X53" s="32">
        <f t="shared" ref="X53:X55" si="21">V45</f>
        <v>146408683333158.03</v>
      </c>
      <c r="Y53" s="32">
        <f t="shared" ref="Y53:Y55" si="22">W45</f>
        <v>147539942449731.5</v>
      </c>
      <c r="Z53" s="32">
        <f t="shared" ref="Z53:Z55" si="23">X45</f>
        <v>148654464262502.19</v>
      </c>
      <c r="AA53" s="32">
        <f t="shared" ref="AA53:AA55" si="24">Y45</f>
        <v>149752631243853.28</v>
      </c>
      <c r="AB53" s="32">
        <f t="shared" ref="AB53:AB55" si="25">Z45</f>
        <v>150838581777696.06</v>
      </c>
      <c r="AC53" s="32">
        <f t="shared" ref="AC53:AC55" si="26">AA45</f>
        <v>151914579864076.13</v>
      </c>
      <c r="AD53" s="32">
        <f t="shared" ref="AD53:AD55" si="27">AB45</f>
        <v>152980046622322.09</v>
      </c>
      <c r="AE53" s="32">
        <f t="shared" ref="AE53:AE55" si="28">AC45</f>
        <v>154037232026011</v>
      </c>
      <c r="AF53" s="32">
        <f t="shared" ref="AF53:AF55" si="29">AD45</f>
        <v>155085529825706.97</v>
      </c>
      <c r="AG53" s="32">
        <f t="shared" ref="AG53:AG55" si="30">AE45</f>
        <v>156128136895317.34</v>
      </c>
      <c r="AH53" s="32">
        <f t="shared" ref="AH53:AH55" si="31">AF45</f>
        <v>157166351745263.06</v>
      </c>
      <c r="AI53" s="32">
        <f t="shared" ref="AI53:AI55" si="32">AG45</f>
        <v>158199546436603.31</v>
      </c>
      <c r="AJ53" s="32">
        <f t="shared" ref="AJ53:AJ55" si="33">AH45</f>
        <v>159229002260114.5</v>
      </c>
      <c r="AK53" s="32">
        <f>AI45</f>
        <v>160255032112111.53</v>
      </c>
      <c r="AL53" s="32">
        <f t="shared" ref="AL53:AM53" si="34">AJ45</f>
        <v>161278912277076.41</v>
      </c>
      <c r="AM53" s="32">
        <f t="shared" si="34"/>
        <v>162300945468032.19</v>
      </c>
    </row>
    <row r="54" spans="1:39" x14ac:dyDescent="0.45">
      <c r="A54" t="s">
        <v>272</v>
      </c>
      <c r="B54" t="s">
        <v>279</v>
      </c>
      <c r="C54" t="s">
        <v>254</v>
      </c>
      <c r="D54" s="32">
        <f>B46</f>
        <v>60097610984087.953</v>
      </c>
      <c r="E54" s="32">
        <f t="shared" ref="E54" si="35">C46</f>
        <v>60771642371538.984</v>
      </c>
      <c r="F54" s="32">
        <f t="shared" si="3"/>
        <v>61451972040474.633</v>
      </c>
      <c r="G54" s="32">
        <f t="shared" si="4"/>
        <v>62111982700262.133</v>
      </c>
      <c r="H54" s="32">
        <f t="shared" si="5"/>
        <v>62770686252051.391</v>
      </c>
      <c r="I54" s="32">
        <f t="shared" si="6"/>
        <v>63426109318244.813</v>
      </c>
      <c r="J54" s="32">
        <f t="shared" si="7"/>
        <v>64078112034930.117</v>
      </c>
      <c r="K54" s="32">
        <f t="shared" si="8"/>
        <v>64727927856135.102</v>
      </c>
      <c r="L54" s="32">
        <f t="shared" si="9"/>
        <v>65374036316072.117</v>
      </c>
      <c r="M54" s="32">
        <f t="shared" si="10"/>
        <v>66016747987241.305</v>
      </c>
      <c r="N54" s="32">
        <f t="shared" si="11"/>
        <v>66654993022048.258</v>
      </c>
      <c r="O54" s="32">
        <f t="shared" si="12"/>
        <v>67289073303806.617</v>
      </c>
      <c r="P54" s="32">
        <f t="shared" si="13"/>
        <v>67917907465221.984</v>
      </c>
      <c r="Q54" s="32">
        <f t="shared" si="14"/>
        <v>68541785737928.398</v>
      </c>
      <c r="R54" s="32">
        <f t="shared" si="15"/>
        <v>69158690284361.305</v>
      </c>
      <c r="S54" s="32">
        <f t="shared" si="16"/>
        <v>69769354570689.047</v>
      </c>
      <c r="T54" s="32">
        <f t="shared" si="17"/>
        <v>70372198983524.188</v>
      </c>
      <c r="U54" s="32">
        <f t="shared" si="18"/>
        <v>70968401304757.234</v>
      </c>
      <c r="V54" s="32">
        <f t="shared" si="19"/>
        <v>71556358543420.578</v>
      </c>
      <c r="W54" s="32">
        <f t="shared" si="20"/>
        <v>72136303510899.984</v>
      </c>
      <c r="X54" s="32">
        <f t="shared" si="21"/>
        <v>72707066108133.563</v>
      </c>
      <c r="Y54" s="32">
        <f t="shared" si="22"/>
        <v>73268853356687.453</v>
      </c>
      <c r="Z54" s="32">
        <f t="shared" si="23"/>
        <v>73822328801416.922</v>
      </c>
      <c r="AA54" s="32">
        <f t="shared" si="24"/>
        <v>74367682379450.109</v>
      </c>
      <c r="AB54" s="32">
        <f t="shared" si="25"/>
        <v>74906969226765.031</v>
      </c>
      <c r="AC54" s="32">
        <f t="shared" si="26"/>
        <v>75441313653732.125</v>
      </c>
      <c r="AD54" s="32">
        <f t="shared" si="27"/>
        <v>75970428186177.781</v>
      </c>
      <c r="AE54" s="32">
        <f t="shared" si="28"/>
        <v>76495430168878.875</v>
      </c>
      <c r="AF54" s="32">
        <f t="shared" si="29"/>
        <v>77016018536237.297</v>
      </c>
      <c r="AG54" s="32">
        <f t="shared" si="30"/>
        <v>77533780867058.031</v>
      </c>
      <c r="AH54" s="32">
        <f t="shared" si="31"/>
        <v>78049362006174.469</v>
      </c>
      <c r="AI54" s="32">
        <f t="shared" si="32"/>
        <v>78562450116904.25</v>
      </c>
      <c r="AJ54" s="32">
        <f t="shared" si="33"/>
        <v>79073681492744.922</v>
      </c>
      <c r="AK54" s="32">
        <f>AI46</f>
        <v>79583211519104.859</v>
      </c>
      <c r="AL54" s="32">
        <f t="shared" ref="AL54:AM54" si="36">AJ46</f>
        <v>80091674003338.188</v>
      </c>
      <c r="AM54" s="32">
        <f t="shared" si="36"/>
        <v>80599219273794.828</v>
      </c>
    </row>
    <row r="55" spans="1:39" x14ac:dyDescent="0.45">
      <c r="A55" t="s">
        <v>272</v>
      </c>
      <c r="B55" t="s">
        <v>279</v>
      </c>
      <c r="C55" t="s">
        <v>255</v>
      </c>
      <c r="D55" s="32">
        <f>B47</f>
        <v>532444164575086.13</v>
      </c>
      <c r="E55" s="32">
        <f t="shared" ref="E55" si="37">C47</f>
        <v>523213805430526.31</v>
      </c>
      <c r="F55" s="32">
        <f t="shared" si="3"/>
        <v>512989604476087.44</v>
      </c>
      <c r="G55" s="32">
        <f t="shared" si="4"/>
        <v>490058425953838.69</v>
      </c>
      <c r="H55" s="32">
        <f t="shared" si="5"/>
        <v>465491633688208.19</v>
      </c>
      <c r="I55" s="32">
        <f t="shared" si="6"/>
        <v>439387182548789.13</v>
      </c>
      <c r="J55" s="32">
        <f t="shared" si="7"/>
        <v>411835358635998.13</v>
      </c>
      <c r="K55" s="32">
        <f t="shared" si="8"/>
        <v>382919515348083.81</v>
      </c>
      <c r="L55" s="32">
        <f t="shared" si="9"/>
        <v>367943688273312.63</v>
      </c>
      <c r="M55" s="32">
        <f t="shared" si="10"/>
        <v>351999434960898.94</v>
      </c>
      <c r="N55" s="32">
        <f t="shared" si="11"/>
        <v>335135163738493.69</v>
      </c>
      <c r="O55" s="32">
        <f t="shared" si="12"/>
        <v>317396109454415.94</v>
      </c>
      <c r="P55" s="32">
        <f t="shared" si="13"/>
        <v>298824589337000.56</v>
      </c>
      <c r="Q55" s="32">
        <f t="shared" si="14"/>
        <v>320505191013566.13</v>
      </c>
      <c r="R55" s="32">
        <f t="shared" si="15"/>
        <v>342531224962511.88</v>
      </c>
      <c r="S55" s="32">
        <f t="shared" si="16"/>
        <v>364884230361655.25</v>
      </c>
      <c r="T55" s="32">
        <f t="shared" si="17"/>
        <v>387547038825843.06</v>
      </c>
      <c r="U55" s="32">
        <f t="shared" si="18"/>
        <v>410503663248546.56</v>
      </c>
      <c r="V55" s="32">
        <f t="shared" si="19"/>
        <v>397303954517358.63</v>
      </c>
      <c r="W55" s="32">
        <f t="shared" si="20"/>
        <v>383354594943473.75</v>
      </c>
      <c r="X55" s="32">
        <f t="shared" si="21"/>
        <v>368688893176507.81</v>
      </c>
      <c r="Y55" s="32">
        <f t="shared" si="22"/>
        <v>353338213362682.69</v>
      </c>
      <c r="Z55" s="32">
        <f t="shared" si="23"/>
        <v>337332114999814.06</v>
      </c>
      <c r="AA55" s="32">
        <f t="shared" si="24"/>
        <v>298204586458618.06</v>
      </c>
      <c r="AB55" s="32">
        <f t="shared" si="25"/>
        <v>257730891339789.16</v>
      </c>
      <c r="AC55" s="32">
        <f t="shared" si="26"/>
        <v>215975357453202.56</v>
      </c>
      <c r="AD55" s="32">
        <f t="shared" si="27"/>
        <v>172998278252347.16</v>
      </c>
      <c r="AE55" s="32">
        <f t="shared" si="28"/>
        <v>128856224223335.39</v>
      </c>
      <c r="AF55" s="32">
        <f t="shared" si="29"/>
        <v>106379666347491.73</v>
      </c>
      <c r="AG55" s="32">
        <f t="shared" si="30"/>
        <v>83245189587347.297</v>
      </c>
      <c r="AH55" s="32">
        <f t="shared" si="31"/>
        <v>59479030367012.094</v>
      </c>
      <c r="AI55" s="32">
        <f t="shared" si="32"/>
        <v>35106048405951.594</v>
      </c>
      <c r="AJ55" s="32">
        <f t="shared" si="33"/>
        <v>10149815849556.887</v>
      </c>
      <c r="AK55" s="32">
        <f>AI47</f>
        <v>0</v>
      </c>
      <c r="AL55" s="32">
        <f t="shared" ref="AL55:AM55" si="38">AJ47</f>
        <v>0</v>
      </c>
      <c r="AM55" s="32">
        <f t="shared" si="38"/>
        <v>0</v>
      </c>
    </row>
    <row r="56" spans="1:39" x14ac:dyDescent="0.45">
      <c r="A56" t="s">
        <v>280</v>
      </c>
      <c r="B56" t="s">
        <v>279</v>
      </c>
      <c r="C56" t="s">
        <v>255</v>
      </c>
      <c r="D56" s="32">
        <f>B40*TREND(CHOOSE(ROUNDUP((COUNT($B$44:B$44)+2)/5,0),$E$19:$F$19,$F$19:$G$19,$G$19:$H$19,$H$19:$I$19,$I$19:$J$19,$J$19:$K$19,$K$19:$L$19),CHOOSE(ROUNDUP((COUNT($B$44:B$44)+2)/5,0),$E$18:$F$18,$F$18:$G$18,$G$18:$H$18,$H$18:$I$18,$I$18:$J$18,$J$18:$K$18,$K$18:$L$18),D$52)+B40*TREND(CHOOSE(ROUNDUP((COUNT($B$44:B$44)+2)/5,0),$E$21:$F$21,$F$21:$G$21,$G$21:$H$21,$H$21:$I$21,$I$21:$J$21,$J$21:$K$21,$K$21:$L$21),CHOOSE(ROUNDUP((COUNT($B$44:B$44)+2)/5,0),$E$18:$F$18,$F$18:$G$18,$G$18:$H$18,$H$18:$I$18,$I$18:$J$18,$J$18:$K$18,$K$18:$L$18),B$37)</f>
        <v>1216428892850427.3</v>
      </c>
      <c r="E56" s="32">
        <f>C40*TREND(CHOOSE(ROUNDUP((COUNT($B$44:C$44)+2)/5,0),$E$19:$F$19,$F$19:$G$19,$G$19:$H$19,$H$19:$I$19,$I$19:$J$19,$J$19:$K$19,$K$19:$L$19),CHOOSE(ROUNDUP((COUNT($B$44:C$44)+2)/5,0),$E$18:$F$18,$F$18:$G$18,$G$18:$H$18,$H$18:$I$18,$I$18:$J$18,$J$18:$K$18,$K$18:$L$18),E$52)+C40*TREND(CHOOSE(ROUNDUP((COUNT($B$44:C$44)+2)/5,0),$E$21:$F$21,$F$21:$G$21,$G$21:$H$21,$H$21:$I$21,$I$21:$J$21,$J$21:$K$21,$K$21:$L$21),CHOOSE(ROUNDUP((COUNT($B$44:C$44)+2)/5,0),$E$18:$F$18,$F$18:$G$18,$G$18:$H$18,$H$18:$I$18,$I$18:$J$18,$J$18:$K$18,$K$18:$L$18),C$37)</f>
        <v>1246338813427782</v>
      </c>
      <c r="F56" s="32">
        <f>D40*TREND(CHOOSE(ROUNDUP((COUNT($B$44:D$44)+2)/5,0),$E$19:$F$19,$F$19:$G$19,$G$19:$H$19,$H$19:$I$19,$I$19:$J$19,$J$19:$K$19,$K$19:$L$19),CHOOSE(ROUNDUP((COUNT($B$44:D$44)+2)/5,0),$E$18:$F$18,$F$18:$G$18,$G$18:$H$18,$H$18:$I$18,$I$18:$J$18,$J$18:$K$18,$K$18:$L$18),F$52)+D40*TREND(CHOOSE(ROUNDUP((COUNT($B$44:D$44)+2)/5,0),$E$21:$F$21,$F$21:$G$21,$G$21:$H$21,$H$21:$I$21,$I$21:$J$21,$J$21:$K$21,$K$21:$L$21),CHOOSE(ROUNDUP((COUNT($B$44:D$44)+2)/5,0),$E$18:$F$18,$F$18:$G$18,$G$18:$H$18,$H$18:$I$18,$I$18:$J$18,$J$18:$K$18,$K$18:$L$18),D$37)</f>
        <v>1276740428575759.5</v>
      </c>
      <c r="G56" s="32">
        <f>E40*TREND(CHOOSE(ROUNDUP((COUNT($B$44:E$44)+2)/5,0),$E$19:$F$19,$F$19:$G$19,$G$19:$H$19,$H$19:$I$19,$I$19:$J$19,$J$19:$K$19,$K$19:$L$19),CHOOSE(ROUNDUP((COUNT($B$44:E$44)+2)/5,0),$E$18:$F$18,$F$18:$G$18,$G$18:$H$18,$H$18:$I$18,$I$18:$J$18,$J$18:$K$18,$K$18:$L$18),G$52)+E40*TREND(CHOOSE(ROUNDUP((COUNT($B$44:E$44)+2)/5,0),$E$21:$F$21,$F$21:$G$21,$G$21:$H$21,$H$21:$I$21,$I$21:$J$21,$J$21:$K$21,$K$21:$L$21),CHOOSE(ROUNDUP((COUNT($B$44:E$44)+2)/5,0),$E$18:$F$18,$F$18:$G$18,$G$18:$H$18,$H$18:$I$18,$I$18:$J$18,$J$18:$K$18,$K$18:$L$18),E$37)</f>
        <v>1310145624208237.5</v>
      </c>
      <c r="H56" s="32">
        <f>F40*TREND(CHOOSE(ROUNDUP((COUNT($B$44:F$44)+2)/5,0),$E$19:$F$19,$F$19:$G$19,$G$19:$H$19,$H$19:$I$19,$I$19:$J$19,$J$19:$K$19,$K$19:$L$19),CHOOSE(ROUNDUP((COUNT($B$44:F$44)+2)/5,0),$E$18:$F$18,$F$18:$G$18,$G$18:$H$18,$H$18:$I$18,$I$18:$J$18,$J$18:$K$18,$K$18:$L$18),H$52)+F40*TREND(CHOOSE(ROUNDUP((COUNT($B$44:F$44)+2)/5,0),$E$21:$F$21,$F$21:$G$21,$G$21:$H$21,$H$21:$I$21,$I$21:$J$21,$J$21:$K$21,$K$21:$L$21),CHOOSE(ROUNDUP((COUNT($B$44:F$44)+2)/5,0),$E$18:$F$18,$F$18:$G$18,$G$18:$H$18,$H$18:$I$18,$I$18:$J$18,$J$18:$K$18,$K$18:$L$18),F$37)</f>
        <v>1343941348191165.8</v>
      </c>
      <c r="I56" s="32">
        <f>G40*TREND(CHOOSE(ROUNDUP((COUNT($B$44:G$44)+2)/5,0),$E$19:$F$19,$F$19:$G$19,$G$19:$H$19,$H$19:$I$19,$I$19:$J$19,$J$19:$K$19,$K$19:$L$19),CHOOSE(ROUNDUP((COUNT($B$44:G$44)+2)/5,0),$E$18:$F$18,$F$18:$G$18,$G$18:$H$18,$H$18:$I$18,$I$18:$J$18,$J$18:$K$18,$K$18:$L$18),I$52)+G40*TREND(CHOOSE(ROUNDUP((COUNT($B$44:G$44)+2)/5,0),$E$21:$F$21,$F$21:$G$21,$G$21:$H$21,$H$21:$I$21,$I$21:$J$21,$J$21:$K$21,$K$21:$L$21),CHOOSE(ROUNDUP((COUNT($B$44:G$44)+2)/5,0),$E$18:$F$18,$F$18:$G$18,$G$18:$H$18,$H$18:$I$18,$I$18:$J$18,$J$18:$K$18,$K$18:$L$18),G$37)</f>
        <v>1378083480930844.5</v>
      </c>
      <c r="J56" s="32">
        <f>H40*TREND(CHOOSE(ROUNDUP((COUNT($B$44:H$44)+2)/5,0),$E$19:$F$19,$F$19:$G$19,$G$19:$H$19,$H$19:$I$19,$I$19:$J$19,$J$19:$K$19,$K$19:$L$19),CHOOSE(ROUNDUP((COUNT($B$44:H$44)+2)/5,0),$E$18:$F$18,$F$18:$G$18,$G$18:$H$18,$H$18:$I$18,$I$18:$J$18,$J$18:$K$18,$K$18:$L$18),J$52)+H40*TREND(CHOOSE(ROUNDUP((COUNT($B$44:H$44)+2)/5,0),$E$21:$F$21,$F$21:$G$21,$G$21:$H$21,$H$21:$I$21,$I$21:$J$21,$J$21:$K$21,$K$21:$L$21),CHOOSE(ROUNDUP((COUNT($B$44:H$44)+2)/5,0),$E$18:$F$18,$F$18:$G$18,$G$18:$H$18,$H$18:$I$18,$I$18:$J$18,$J$18:$K$18,$K$18:$L$18),H$37)</f>
        <v>1412565818963361.8</v>
      </c>
      <c r="K56" s="32">
        <f>I40*TREND(CHOOSE(ROUNDUP((COUNT($B$44:I$44)+2)/5,0),$E$19:$F$19,$F$19:$G$19,$G$19:$H$19,$H$19:$I$19,$I$19:$J$19,$J$19:$K$19,$K$19:$L$19),CHOOSE(ROUNDUP((COUNT($B$44:I$44)+2)/5,0),$E$18:$F$18,$F$18:$G$18,$G$18:$H$18,$H$18:$I$18,$I$18:$J$18,$J$18:$K$18,$K$18:$L$18),K$52)+I40*TREND(CHOOSE(ROUNDUP((COUNT($B$44:I$44)+2)/5,0),$E$21:$F$21,$F$21:$G$21,$G$21:$H$21,$H$21:$I$21,$I$21:$J$21,$J$21:$K$21,$K$21:$L$21),CHOOSE(ROUNDUP((COUNT($B$44:I$44)+2)/5,0),$E$18:$F$18,$F$18:$G$18,$G$18:$H$18,$H$18:$I$18,$I$18:$J$18,$J$18:$K$18,$K$18:$L$18),I$37)</f>
        <v>1447412690879574.3</v>
      </c>
      <c r="L56" s="32">
        <f>J40*TREND(CHOOSE(ROUNDUP((COUNT($B$44:J$44)+2)/5,0),$E$19:$F$19,$F$19:$G$19,$G$19:$H$19,$H$19:$I$19,$I$19:$J$19,$J$19:$K$19,$K$19:$L$19),CHOOSE(ROUNDUP((COUNT($B$44:J$44)+2)/5,0),$E$18:$F$18,$F$18:$G$18,$G$18:$H$18,$H$18:$I$18,$I$18:$J$18,$J$18:$K$18,$K$18:$L$18),L$52)+J40*TREND(CHOOSE(ROUNDUP((COUNT($B$44:J$44)+2)/5,0),$E$21:$F$21,$F$21:$G$21,$G$21:$H$21,$H$21:$I$21,$I$21:$J$21,$J$21:$K$21,$K$21:$L$21),CHOOSE(ROUNDUP((COUNT($B$44:J$44)+2)/5,0),$E$18:$F$18,$F$18:$G$18,$G$18:$H$18,$H$18:$I$18,$I$18:$J$18,$J$18:$K$18,$K$18:$L$18),J$37)</f>
        <v>1476156452913496</v>
      </c>
      <c r="M56" s="32">
        <f>K40*TREND(CHOOSE(ROUNDUP((COUNT($B$44:K$44)+2)/5,0),$E$19:$F$19,$F$19:$G$19,$G$19:$H$19,$H$19:$I$19,$I$19:$J$19,$J$19:$K$19,$K$19:$L$19),CHOOSE(ROUNDUP((COUNT($B$44:K$44)+2)/5,0),$E$18:$F$18,$F$18:$G$18,$G$18:$H$18,$H$18:$I$18,$I$18:$J$18,$J$18:$K$18,$K$18:$L$18),M$52)+K40*TREND(CHOOSE(ROUNDUP((COUNT($B$44:K$44)+2)/5,0),$E$21:$F$21,$F$21:$G$21,$G$21:$H$21,$H$21:$I$21,$I$21:$J$21,$J$21:$K$21,$K$21:$L$21),CHOOSE(ROUNDUP((COUNT($B$44:K$44)+2)/5,0),$E$18:$F$18,$F$18:$G$18,$G$18:$H$18,$H$18:$I$18,$I$18:$J$18,$J$18:$K$18,$K$18:$L$18),K$37)</f>
        <v>1505105350579620.8</v>
      </c>
      <c r="N56" s="32">
        <f>L40*TREND(CHOOSE(ROUNDUP((COUNT($B$44:L$44)+2)/5,0),$E$19:$F$19,$F$19:$G$19,$G$19:$H$19,$H$19:$I$19,$I$19:$J$19,$J$19:$K$19,$K$19:$L$19),CHOOSE(ROUNDUP((COUNT($B$44:L$44)+2)/5,0),$E$18:$F$18,$F$18:$G$18,$G$18:$H$18,$H$18:$I$18,$I$18:$J$18,$J$18:$K$18,$K$18:$L$18),N$52)+L40*TREND(CHOOSE(ROUNDUP((COUNT($B$44:L$44)+2)/5,0),$E$21:$F$21,$F$21:$G$21,$G$21:$H$21,$H$21:$I$21,$I$21:$J$21,$J$21:$K$21,$K$21:$L$21),CHOOSE(ROUNDUP((COUNT($B$44:L$44)+2)/5,0),$E$18:$F$18,$F$18:$G$18,$G$18:$H$18,$H$18:$I$18,$I$18:$J$18,$J$18:$K$18,$K$18:$L$18),L$37)</f>
        <v>1534232530239664.3</v>
      </c>
      <c r="O56" s="32">
        <f>M40*TREND(CHOOSE(ROUNDUP((COUNT($B$44:M$44)+2)/5,0),$E$19:$F$19,$F$19:$G$19,$G$19:$H$19,$H$19:$I$19,$I$19:$J$19,$J$19:$K$19,$K$19:$L$19),CHOOSE(ROUNDUP((COUNT($B$44:M$44)+2)/5,0),$E$18:$F$18,$F$18:$G$18,$G$18:$H$18,$H$18:$I$18,$I$18:$J$18,$J$18:$K$18,$K$18:$L$18),O$52)+M40*TREND(CHOOSE(ROUNDUP((COUNT($B$44:M$44)+2)/5,0),$E$21:$F$21,$F$21:$G$21,$G$21:$H$21,$H$21:$I$21,$I$21:$J$21,$J$21:$K$21,$K$21:$L$21),CHOOSE(ROUNDUP((COUNT($B$44:M$44)+2)/5,0),$E$18:$F$18,$F$18:$G$18,$G$18:$H$18,$H$18:$I$18,$I$18:$J$18,$J$18:$K$18,$K$18:$L$18),M$37)</f>
        <v>1563542076257718.8</v>
      </c>
      <c r="P56" s="32">
        <f>N40*TREND(CHOOSE(ROUNDUP((COUNT($B$44:N$44)+2)/5,0),$E$19:$F$19,$F$19:$G$19,$G$19:$H$19,$H$19:$I$19,$I$19:$J$19,$J$19:$K$19,$K$19:$L$19),CHOOSE(ROUNDUP((COUNT($B$44:N$44)+2)/5,0),$E$18:$F$18,$F$18:$G$18,$G$18:$H$18,$H$18:$I$18,$I$18:$J$18,$J$18:$K$18,$K$18:$L$18),P$52)+N40*TREND(CHOOSE(ROUNDUP((COUNT($B$44:N$44)+2)/5,0),$E$21:$F$21,$F$21:$G$21,$G$21:$H$21,$H$21:$I$21,$I$21:$J$21,$J$21:$K$21,$K$21:$L$21),CHOOSE(ROUNDUP((COUNT($B$44:N$44)+2)/5,0),$E$18:$F$18,$F$18:$G$18,$G$18:$H$18,$H$18:$I$18,$I$18:$J$18,$J$18:$K$18,$K$18:$L$18),N$37)</f>
        <v>1593005893090647.5</v>
      </c>
      <c r="Q56" s="32">
        <f>O40*TREND(CHOOSE(ROUNDUP((COUNT($B$44:O$44)+2)/5,0),$E$19:$F$19,$F$19:$G$19,$G$19:$H$19,$H$19:$I$19,$I$19:$J$19,$J$19:$K$19,$K$19:$L$19),CHOOSE(ROUNDUP((COUNT($B$44:O$44)+2)/5,0),$E$18:$F$18,$F$18:$G$18,$G$18:$H$18,$H$18:$I$18,$I$18:$J$18,$J$18:$K$18,$K$18:$L$18),Q$52)+O40*TREND(CHOOSE(ROUNDUP((COUNT($B$44:O$44)+2)/5,0),$E$21:$F$21,$F$21:$G$21,$G$21:$H$21,$H$21:$I$21,$I$21:$J$21,$J$21:$K$21,$K$21:$L$21),CHOOSE(ROUNDUP((COUNT($B$44:O$44)+2)/5,0),$E$18:$F$18,$F$18:$G$18,$G$18:$H$18,$H$18:$I$18,$I$18:$J$18,$J$18:$K$18,$K$18:$L$18),O$37)</f>
        <v>1594815086587561.5</v>
      </c>
      <c r="R56" s="32">
        <f>P40*TREND(CHOOSE(ROUNDUP((COUNT($B$44:P$44)+2)/5,0),$E$19:$F$19,$F$19:$G$19,$G$19:$H$19,$H$19:$I$19,$I$19:$J$19,$J$19:$K$19,$K$19:$L$19),CHOOSE(ROUNDUP((COUNT($B$44:P$44)+2)/5,0),$E$18:$F$18,$F$18:$G$18,$G$18:$H$18,$H$18:$I$18,$I$18:$J$18,$J$18:$K$18,$K$18:$L$18),R$52)+P40*TREND(CHOOSE(ROUNDUP((COUNT($B$44:P$44)+2)/5,0),$E$21:$F$21,$F$21:$G$21,$G$21:$H$21,$H$21:$I$21,$I$21:$J$21,$J$21:$K$21,$K$21:$L$21),CHOOSE(ROUNDUP((COUNT($B$44:P$44)+2)/5,0),$E$18:$F$18,$F$18:$G$18,$G$18:$H$18,$H$18:$I$18,$I$18:$J$18,$J$18:$K$18,$K$18:$L$18),P$37)</f>
        <v>1596229873306872.3</v>
      </c>
      <c r="S56" s="32">
        <f>Q40*TREND(CHOOSE(ROUNDUP((COUNT($B$44:Q$44)+2)/5,0),$E$19:$F$19,$F$19:$G$19,$G$19:$H$19,$H$19:$I$19,$I$19:$J$19,$J$19:$K$19,$K$19:$L$19),CHOOSE(ROUNDUP((COUNT($B$44:Q$44)+2)/5,0),$E$18:$F$18,$F$18:$G$18,$G$18:$H$18,$H$18:$I$18,$I$18:$J$18,$J$18:$K$18,$K$18:$L$18),S$52)+Q40*TREND(CHOOSE(ROUNDUP((COUNT($B$44:Q$44)+2)/5,0),$E$21:$F$21,$F$21:$G$21,$G$21:$H$21,$H$21:$I$21,$I$21:$J$21,$J$21:$K$21,$K$21:$L$21),CHOOSE(ROUNDUP((COUNT($B$44:Q$44)+2)/5,0),$E$18:$F$18,$F$18:$G$18,$G$18:$H$18,$H$18:$I$18,$I$18:$J$18,$J$18:$K$18,$K$18:$L$18),Q$37)</f>
        <v>1597270959159694</v>
      </c>
      <c r="T56" s="32">
        <f>R40*TREND(CHOOSE(ROUNDUP((COUNT($B$44:R$44)+2)/5,0),$E$19:$F$19,$F$19:$G$19,$G$19:$H$19,$H$19:$I$19,$I$19:$J$19,$J$19:$K$19,$K$19:$L$19),CHOOSE(ROUNDUP((COUNT($B$44:R$44)+2)/5,0),$E$18:$F$18,$F$18:$G$18,$G$18:$H$18,$H$18:$I$18,$I$18:$J$18,$J$18:$K$18,$K$18:$L$18),T$52)+R40*TREND(CHOOSE(ROUNDUP((COUNT($B$44:R$44)+2)/5,0),$E$21:$F$21,$F$21:$G$21,$G$21:$H$21,$H$21:$I$21,$I$21:$J$21,$J$21:$K$21,$K$21:$L$21),CHOOSE(ROUNDUP((COUNT($B$44:R$44)+2)/5,0),$E$18:$F$18,$F$18:$G$18,$G$18:$H$18,$H$18:$I$18,$I$18:$J$18,$J$18:$K$18,$K$18:$L$18),R$37)</f>
        <v>1597905979217972.5</v>
      </c>
      <c r="U56" s="32">
        <f>S40*TREND(CHOOSE(ROUNDUP((COUNT($B$44:S$44)+2)/5,0),$E$19:$F$19,$F$19:$G$19,$G$19:$H$19,$H$19:$I$19,$I$19:$J$19,$J$19:$K$19,$K$19:$L$19),CHOOSE(ROUNDUP((COUNT($B$44:S$44)+2)/5,0),$E$18:$F$18,$F$18:$G$18,$G$18:$H$18,$H$18:$I$18,$I$18:$J$18,$J$18:$K$18,$K$18:$L$18),U$52)+S40*TREND(CHOOSE(ROUNDUP((COUNT($B$44:S$44)+2)/5,0),$E$21:$F$21,$F$21:$G$21,$G$21:$H$21,$H$21:$I$21,$I$21:$J$21,$J$21:$K$21,$K$21:$L$21),CHOOSE(ROUNDUP((COUNT($B$44:S$44)+2)/5,0),$E$18:$F$18,$F$18:$G$18,$G$18:$H$18,$H$18:$I$18,$I$18:$J$18,$J$18:$K$18,$K$18:$L$18),S$37)</f>
        <v>1598165845590016.8</v>
      </c>
      <c r="V56" s="32">
        <f>T40*TREND(CHOOSE(ROUNDUP((COUNT($B$44:T$44)+2)/5,0),$E$19:$F$19,$F$19:$G$19,$G$19:$H$19,$H$19:$I$19,$I$19:$J$19,$J$19:$K$19,$K$19:$L$19),CHOOSE(ROUNDUP((COUNT($B$44:T$44)+2)/5,0),$E$18:$F$18,$F$18:$G$18,$G$18:$H$18,$H$18:$I$18,$I$18:$J$18,$J$18:$K$18,$K$18:$L$18),V$52)+T40*TREND(CHOOSE(ROUNDUP((COUNT($B$44:T$44)+2)/5,0),$E$21:$F$21,$F$21:$G$21,$G$21:$H$21,$H$21:$I$21,$I$21:$J$21,$J$21:$K$21,$K$21:$L$21),CHOOSE(ROUNDUP((COUNT($B$44:T$44)+2)/5,0),$E$18:$F$18,$F$18:$G$18,$G$18:$H$18,$H$18:$I$18,$I$18:$J$18,$J$18:$K$18,$K$18:$L$18),T$37)</f>
        <v>1619363851998968.3</v>
      </c>
      <c r="W56" s="32">
        <f>U40*TREND(CHOOSE(ROUNDUP((COUNT($B$44:U$44)+2)/5,0),$E$19:$F$19,$F$19:$G$19,$G$19:$H$19,$H$19:$I$19,$I$19:$J$19,$J$19:$K$19,$K$19:$L$19),CHOOSE(ROUNDUP((COUNT($B$44:U$44)+2)/5,0),$E$18:$F$18,$F$18:$G$18,$G$18:$H$18,$H$18:$I$18,$I$18:$J$18,$J$18:$K$18,$K$18:$L$18),W$52)+U40*TREND(CHOOSE(ROUNDUP((COUNT($B$44:U$44)+2)/5,0),$E$21:$F$21,$F$21:$G$21,$G$21:$H$21,$H$21:$I$21,$I$21:$J$21,$J$21:$K$21,$K$21:$L$21),CHOOSE(ROUNDUP((COUNT($B$44:U$44)+2)/5,0),$E$18:$F$18,$F$18:$G$18,$G$18:$H$18,$H$18:$I$18,$I$18:$J$18,$J$18:$K$18,$K$18:$L$18),U$37)</f>
        <v>1640510414647036.5</v>
      </c>
      <c r="X56" s="32">
        <f>V40*TREND(CHOOSE(ROUNDUP((COUNT($B$44:V$44)+2)/5,0),$E$19:$F$19,$F$19:$G$19,$G$19:$H$19,$H$19:$I$19,$I$19:$J$19,$J$19:$K$19,$K$19:$L$19),CHOOSE(ROUNDUP((COUNT($B$44:V$44)+2)/5,0),$E$18:$F$18,$F$18:$G$18,$G$18:$H$18,$H$18:$I$18,$I$18:$J$18,$J$18:$K$18,$K$18:$L$18),X$52)+V40*TREND(CHOOSE(ROUNDUP((COUNT($B$44:V$44)+2)/5,0),$E$21:$F$21,$F$21:$G$21,$G$21:$H$21,$H$21:$I$21,$I$21:$J$21,$J$21:$K$21,$K$21:$L$21),CHOOSE(ROUNDUP((COUNT($B$44:V$44)+2)/5,0),$E$18:$F$18,$F$18:$G$18,$G$18:$H$18,$H$18:$I$18,$I$18:$J$18,$J$18:$K$18,$K$18:$L$18),V$37)</f>
        <v>1661576120175709</v>
      </c>
      <c r="Y56" s="32">
        <f>W40*TREND(CHOOSE(ROUNDUP((COUNT($B$44:W$44)+2)/5,0),$E$19:$F$19,$F$19:$G$19,$G$19:$H$19,$H$19:$I$19,$I$19:$J$19,$J$19:$K$19,$K$19:$L$19),CHOOSE(ROUNDUP((COUNT($B$44:W$44)+2)/5,0),$E$18:$F$18,$F$18:$G$18,$G$18:$H$18,$H$18:$I$18,$I$18:$J$18,$J$18:$K$18,$K$18:$L$18),Y$52)+W40*TREND(CHOOSE(ROUNDUP((COUNT($B$44:W$44)+2)/5,0),$E$21:$F$21,$F$21:$G$21,$G$21:$H$21,$H$21:$I$21,$I$21:$J$21,$J$21:$K$21,$K$21:$L$21),CHOOSE(ROUNDUP((COUNT($B$44:W$44)+2)/5,0),$E$18:$F$18,$F$18:$G$18,$G$18:$H$18,$H$18:$I$18,$I$18:$J$18,$J$18:$K$18,$K$18:$L$18),W$37)</f>
        <v>1682562659246226.5</v>
      </c>
      <c r="Z56" s="32">
        <f>X40*TREND(CHOOSE(ROUNDUP((COUNT($B$44:X$44)+2)/5,0),$E$19:$F$19,$F$19:$G$19,$G$19:$H$19,$H$19:$I$19,$I$19:$J$19,$J$19:$K$19,$K$19:$L$19),CHOOSE(ROUNDUP((COUNT($B$44:X$44)+2)/5,0),$E$18:$F$18,$F$18:$G$18,$G$18:$H$18,$H$18:$I$18,$I$18:$J$18,$J$18:$K$18,$K$18:$L$18),Z$52)+X40*TREND(CHOOSE(ROUNDUP((COUNT($B$44:X$44)+2)/5,0),$E$21:$F$21,$F$21:$G$21,$G$21:$H$21,$H$21:$I$21,$I$21:$J$21,$J$21:$K$21,$K$21:$L$21),CHOOSE(ROUNDUP((COUNT($B$44:X$44)+2)/5,0),$E$18:$F$18,$F$18:$G$18,$G$18:$H$18,$H$18:$I$18,$I$18:$J$18,$J$18:$K$18,$K$18:$L$18),X$37)</f>
        <v>1703482349082226.3</v>
      </c>
      <c r="AA56" s="32">
        <f>Y40*TREND(CHOOSE(ROUNDUP((COUNT($B$44:Y$44)+2)/5,0),$E$19:$F$19,$F$19:$G$19,$G$19:$H$19,$H$19:$I$19,$I$19:$J$19,$J$19:$K$19,$K$19:$L$19),CHOOSE(ROUNDUP((COUNT($B$44:Y$44)+2)/5,0),$E$18:$F$18,$F$18:$G$18,$G$18:$H$18,$H$18:$I$18,$I$18:$J$18,$J$18:$K$18,$K$18:$L$18),AA$52)+Y40*TREND(CHOOSE(ROUNDUP((COUNT($B$44:Y$44)+2)/5,0),$E$21:$F$21,$F$21:$G$21,$G$21:$H$21,$H$21:$I$21,$I$21:$J$21,$J$21:$K$21,$K$21:$L$21),CHOOSE(ROUNDUP((COUNT($B$44:Y$44)+2)/5,0),$E$18:$F$18,$F$18:$G$18,$G$18:$H$18,$H$18:$I$18,$I$18:$J$18,$J$18:$K$18,$K$18:$L$18),Y$37)</f>
        <v>1732607021276575.3</v>
      </c>
      <c r="AB56" s="32">
        <f>Z40*TREND(CHOOSE(ROUNDUP((COUNT($B$44:Z$44)+2)/5,0),$E$19:$F$19,$F$19:$G$19,$G$19:$H$19,$H$19:$I$19,$I$19:$J$19,$J$19:$K$19,$K$19:$L$19),CHOOSE(ROUNDUP((COUNT($B$44:Z$44)+2)/5,0),$E$18:$F$18,$F$18:$G$18,$G$18:$H$18,$H$18:$I$18,$I$18:$J$18,$J$18:$K$18,$K$18:$L$18),AB$52)+Z40*TREND(CHOOSE(ROUNDUP((COUNT($B$44:Z$44)+2)/5,0),$E$21:$F$21,$F$21:$G$21,$G$21:$H$21,$H$21:$I$21,$I$21:$J$21,$J$21:$K$21,$K$21:$L$21),CHOOSE(ROUNDUP((COUNT($B$44:Z$44)+2)/5,0),$E$18:$F$18,$F$18:$G$18,$G$18:$H$18,$H$18:$I$18,$I$18:$J$18,$J$18:$K$18,$K$18:$L$18),Z$37)</f>
        <v>1761831590728323.8</v>
      </c>
      <c r="AC56" s="32">
        <f>AA40*TREND(CHOOSE(ROUNDUP((COUNT($B$44:AA$44)+2)/5,0),$E$19:$F$19,$F$19:$G$19,$G$19:$H$19,$H$19:$I$19,$I$19:$J$19,$J$19:$K$19,$K$19:$L$19),CHOOSE(ROUNDUP((COUNT($B$44:AA$44)+2)/5,0),$E$18:$F$18,$F$18:$G$18,$G$18:$H$18,$H$18:$I$18,$I$18:$J$18,$J$18:$K$18,$K$18:$L$18),AC$52)+AA40*TREND(CHOOSE(ROUNDUP((COUNT($B$44:AA$44)+2)/5,0),$E$21:$F$21,$F$21:$G$21,$G$21:$H$21,$H$21:$I$21,$I$21:$J$21,$J$21:$K$21,$K$21:$L$21),CHOOSE(ROUNDUP((COUNT($B$44:AA$44)+2)/5,0),$E$18:$F$18,$F$18:$G$18,$G$18:$H$18,$H$18:$I$18,$I$18:$J$18,$J$18:$K$18,$K$18:$L$18),AA$37)</f>
        <v>1791178703600392.8</v>
      </c>
      <c r="AD56" s="32">
        <f>AB40*TREND(CHOOSE(ROUNDUP((COUNT($B$44:AB$44)+2)/5,0),$E$19:$F$19,$F$19:$G$19,$G$19:$H$19,$H$19:$I$19,$I$19:$J$19,$J$19:$K$19,$K$19:$L$19),CHOOSE(ROUNDUP((COUNT($B$44:AB$44)+2)/5,0),$E$18:$F$18,$F$18:$G$18,$G$18:$H$18,$H$18:$I$18,$I$18:$J$18,$J$18:$K$18,$K$18:$L$18),AD$52)+AB40*TREND(CHOOSE(ROUNDUP((COUNT($B$44:AB$44)+2)/5,0),$E$21:$F$21,$F$21:$G$21,$G$21:$H$21,$H$21:$I$21,$I$21:$J$21,$J$21:$K$21,$K$21:$L$21),CHOOSE(ROUNDUP((COUNT($B$44:AB$44)+2)/5,0),$E$18:$F$18,$F$18:$G$18,$G$18:$H$18,$H$18:$I$18,$I$18:$J$18,$J$18:$K$18,$K$18:$L$18),AB$37)</f>
        <v>1820638172760307</v>
      </c>
      <c r="AE56" s="32">
        <f>AC40*TREND(CHOOSE(ROUNDUP((COUNT($B$44:AC$44)+2)/5,0),$E$19:$F$19,$F$19:$G$19,$G$19:$H$19,$H$19:$I$19,$I$19:$J$19,$J$19:$K$19,$K$19:$L$19),CHOOSE(ROUNDUP((COUNT($B$44:AC$44)+2)/5,0),$E$18:$F$18,$F$18:$G$18,$G$18:$H$18,$H$18:$I$18,$I$18:$J$18,$J$18:$K$18,$K$18:$L$18),AE$52)+AC40*TREND(CHOOSE(ROUNDUP((COUNT($B$44:AC$44)+2)/5,0),$E$21:$F$21,$F$21:$G$21,$G$21:$H$21,$H$21:$I$21,$I$21:$J$21,$J$21:$K$21,$K$21:$L$21),CHOOSE(ROUNDUP((COUNT($B$44:AC$44)+2)/5,0),$E$18:$F$18,$F$18:$G$18,$G$18:$H$18,$H$18:$I$18,$I$18:$J$18,$J$18:$K$18,$K$18:$L$18),AC$37)</f>
        <v>1850233534386870.5</v>
      </c>
      <c r="AF56" s="32">
        <f>AD40*TREND(CHOOSE(ROUNDUP((COUNT($B$44:AD$44)+2)/5,0),$E$19:$F$19,$F$19:$G$19,$G$19:$H$19,$H$19:$I$19,$I$19:$J$19,$J$19:$K$19,$K$19:$L$19),CHOOSE(ROUNDUP((COUNT($B$44:AD$44)+2)/5,0),$E$18:$F$18,$F$18:$G$18,$G$18:$H$18,$H$18:$I$18,$I$18:$J$18,$J$18:$K$18,$K$18:$L$18),AF$52)+AD40*TREND(CHOOSE(ROUNDUP((COUNT($B$44:AD$44)+2)/5,0),$E$21:$F$21,$F$21:$G$21,$G$21:$H$21,$H$21:$I$21,$I$21:$J$21,$J$21:$K$21,$K$21:$L$21),CHOOSE(ROUNDUP((COUNT($B$44:AD$44)+2)/5,0),$E$18:$F$18,$F$18:$G$18,$G$18:$H$18,$H$18:$I$18,$I$18:$J$18,$J$18:$K$18,$K$18:$L$18),AD$37)</f>
        <v>1867107624618091.3</v>
      </c>
      <c r="AG56" s="32">
        <f>AE40*TREND(CHOOSE(ROUNDUP((COUNT($B$44:AE$44)+2)/5,0),$E$19:$F$19,$F$19:$G$19,$G$19:$H$19,$H$19:$I$19,$I$19:$J$19,$J$19:$K$19,$K$19:$L$19),CHOOSE(ROUNDUP((COUNT($B$44:AE$44)+2)/5,0),$E$18:$F$18,$F$18:$G$18,$G$18:$H$18,$H$18:$I$18,$I$18:$J$18,$J$18:$K$18,$K$18:$L$18),AG$52)+AE40*TREND(CHOOSE(ROUNDUP((COUNT($B$44:AE$44)+2)/5,0),$E$21:$F$21,$F$21:$G$21,$G$21:$H$21,$H$21:$I$21,$I$21:$J$21,$J$21:$K$21,$K$21:$L$21),CHOOSE(ROUNDUP((COUNT($B$44:AE$44)+2)/5,0),$E$18:$F$18,$F$18:$G$18,$G$18:$H$18,$H$18:$I$18,$I$18:$J$18,$J$18:$K$18,$K$18:$L$18),AE$37)</f>
        <v>1883970938830672.8</v>
      </c>
      <c r="AH56" s="32">
        <f>AF40*TREND(CHOOSE(ROUNDUP((COUNT($B$44:AF$44)+2)/5,0),$E$19:$F$19,$F$19:$G$19,$G$19:$H$19,$H$19:$I$19,$I$19:$J$19,$J$19:$K$19,$K$19:$L$19),CHOOSE(ROUNDUP((COUNT($B$44:AF$44)+2)/5,0),$E$18:$F$18,$F$18:$G$18,$G$18:$H$18,$H$18:$I$18,$I$18:$J$18,$J$18:$K$18,$K$18:$L$18),AH$52)+AF40*TREND(CHOOSE(ROUNDUP((COUNT($B$44:AF$44)+2)/5,0),$E$21:$F$21,$F$21:$G$21,$G$21:$H$21,$H$21:$I$21,$I$21:$J$21,$J$21:$K$21,$K$21:$L$21),CHOOSE(ROUNDUP((COUNT($B$44:AF$44)+2)/5,0),$E$18:$F$18,$F$18:$G$18,$G$18:$H$18,$H$18:$I$18,$I$18:$J$18,$J$18:$K$18,$K$18:$L$18),AF$37)</f>
        <v>1900838710366292.5</v>
      </c>
      <c r="AI56" s="32">
        <f>AG40*TREND(CHOOSE(ROUNDUP((COUNT($B$44:AG$44)+2)/5,0),$E$19:$F$19,$F$19:$G$19,$G$19:$H$19,$H$19:$I$19,$I$19:$J$19,$J$19:$K$19,$K$19:$L$19),CHOOSE(ROUNDUP((COUNT($B$44:AG$44)+2)/5,0),$E$18:$F$18,$F$18:$G$18,$G$18:$H$18,$H$18:$I$18,$I$18:$J$18,$J$18:$K$18,$K$18:$L$18),AI$52)+AG40*TREND(CHOOSE(ROUNDUP((COUNT($B$44:AG$44)+2)/5,0),$E$21:$F$21,$F$21:$G$21,$G$21:$H$21,$H$21:$I$21,$I$21:$J$21,$J$21:$K$21,$K$21:$L$21),CHOOSE(ROUNDUP((COUNT($B$44:AG$44)+2)/5,0),$E$18:$F$18,$F$18:$G$18,$G$18:$H$18,$H$18:$I$18,$I$18:$J$18,$J$18:$K$18,$K$18:$L$18),AG$37)</f>
        <v>1917702963471711</v>
      </c>
      <c r="AJ56" s="32">
        <f>AH40*TREND(CHOOSE(ROUNDUP((COUNT($B$44:AH$44)+2)/5,0),$E$19:$F$19,$F$19:$G$19,$G$19:$H$19,$H$19:$I$19,$I$19:$J$19,$J$19:$K$19,$K$19:$L$19),CHOOSE(ROUNDUP((COUNT($B$44:AH$44)+2)/5,0),$E$18:$F$18,$F$18:$G$18,$G$18:$H$18,$H$18:$I$18,$I$18:$J$18,$J$18:$K$18,$K$18:$L$18),AJ$52)+AH40*TREND(CHOOSE(ROUNDUP((COUNT($B$44:AH$44)+2)/5,0),$E$21:$F$21,$F$21:$G$21,$G$21:$H$21,$H$21:$I$21,$I$21:$J$21,$J$21:$K$21,$K$21:$L$21),CHOOSE(ROUNDUP((COUNT($B$44:AH$44)+2)/5,0),$E$18:$F$18,$F$18:$G$18,$G$18:$H$18,$H$18:$I$18,$I$18:$J$18,$J$18:$K$18,$K$18:$L$18),AH$37)</f>
        <v>1934578849536131</v>
      </c>
      <c r="AK56" s="32">
        <f>AI40*TREND(CHOOSE(ROUNDUP((COUNT($B$44:AI$44)-1)/5,0),$E$19:$F$19,$F$19:$G$19,$G$19:$H$19,$H$19:$I$19,$I$19:$J$19,$J$19:$K$19,$K$19:$L$19),CHOOSE(ROUNDUP((COUNT($B$44:AI$44)-1)/5,0),$E$18:$F$18,$F$18:$G$18,$G$18:$H$18,$H$18:$I$18,$I$18:$J$18,$J$18:$K$18,$K$18:$L$18),AK$52)+AI40*TREND(CHOOSE(ROUNDUP((COUNT($B$44:AI$44)-1)/5,0),$E$21:$F$21,$F$21:$G$21,$G$21:$H$21,$H$21:$I$21,$I$21:$J$21,$J$21:$K$21,$K$21:$L$21),CHOOSE(ROUNDUP((COUNT($B$44:AI$44)-1)/5,0),$E$18:$F$18,$F$18:$G$18,$G$18:$H$18,$H$18:$I$18,$I$18:$J$18,$J$18:$K$18,$K$18:$L$18),AI$37)</f>
        <v>1951469869061920</v>
      </c>
      <c r="AL56" s="32">
        <f>AJ40*TREND(CHOOSE(ROUNDUP((COUNT($B$44:AJ$44)-1)/5,0),$E$19:$F$19,$F$19:$G$19,$G$19:$H$19,$H$19:$I$19,$I$19:$J$19,$J$19:$K$19,$K$19:$L$19),CHOOSE(ROUNDUP((COUNT($B$44:AJ$44)-1)/5,0),$E$18:$F$18,$F$18:$G$18,$G$18:$H$18,$H$18:$I$18,$I$18:$J$18,$J$18:$K$18,$K$18:$L$18),AL$52)+AJ40*TREND(CHOOSE(ROUNDUP((COUNT($B$44:AJ$44)-1)/5,0),$E$21:$F$21,$F$21:$G$21,$G$21:$H$21,$H$21:$I$21,$I$21:$J$21,$J$21:$K$21,$K$21:$L$21),CHOOSE(ROUNDUP((COUNT($B$44:AJ$44)-1)/5,0),$E$18:$F$18,$F$18:$G$18,$G$18:$H$18,$H$18:$I$18,$I$18:$J$18,$J$18:$K$18,$K$18:$L$18),AJ$37)</f>
        <v>1968391315157505.5</v>
      </c>
      <c r="AM56" s="32">
        <f>AK40*TREND(CHOOSE(ROUNDUP((COUNT($B$44:AK$44)-1)/5,0),$E$19:$F$19,$F$19:$G$19,$G$19:$H$19,$H$19:$I$19,$I$19:$J$19,$J$19:$K$19,$K$19:$L$19),CHOOSE(ROUNDUP((COUNT($B$44:AK$44)-1)/5,0),$E$18:$F$18,$F$18:$G$18,$G$18:$H$18,$H$18:$I$18,$I$18:$J$18,$J$18:$K$18,$K$18:$L$18),AM$52)+AK40*TREND(CHOOSE(ROUNDUP((COUNT($B$44:AK$44)-1)/5,0),$E$21:$F$21,$F$21:$G$21,$G$21:$H$21,$H$21:$I$21,$I$21:$J$21,$J$21:$K$21,$K$21:$L$21),CHOOSE(ROUNDUP((COUNT($B$44:AK$44)-1)/5,0),$E$18:$F$18,$F$18:$G$18,$G$18:$H$18,$H$18:$I$18,$I$18:$J$18,$J$18:$K$18,$K$18:$L$18),AK$37)</f>
        <v>1985346712683581</v>
      </c>
    </row>
    <row r="57" spans="1:39" x14ac:dyDescent="0.45">
      <c r="A57" t="s">
        <v>13</v>
      </c>
      <c r="B57" t="s">
        <v>279</v>
      </c>
      <c r="C57" t="s">
        <v>255</v>
      </c>
      <c r="D57" s="32">
        <f>B40*TREND(CHOOSE(ROUNDUP((COUNT($B$44:B$44)+2)/5,0),$E$20:$F$20,$F$20:$G$20,$G$20:$H$20,$H$20:$I$20,$I$20:$J$20,$J$20:$K$20,$K$20:$L$20),CHOOSE(ROUNDUP((COUNT($B$44:B$44)+2)/5,0),$E$18:$F$18,$F$18:$G$18,$G$18:$H$18,$H$18:$I$18,$I$18:$J$18,$J$18:$K$18,$K$18:$L$18),D$52)</f>
        <v>31434796611285.309</v>
      </c>
      <c r="E57" s="32">
        <f>C40*TREND(CHOOSE(ROUNDUP((COUNT($B$44:C$44)+2)/5,0),$E$20:$F$20,$F$20:$G$20,$G$20:$H$20,$H$20:$I$20,$I$20:$J$20,$J$20:$K$20,$K$20:$L$20),CHOOSE(ROUNDUP((COUNT($B$44:C$44)+2)/5,0),$E$18:$F$18,$F$18:$G$18,$G$18:$H$18,$H$18:$I$18,$I$18:$J$18,$J$18:$K$18,$K$18:$L$18),E$52)</f>
        <v>42378621797110.422</v>
      </c>
      <c r="F57" s="32">
        <f>D40*TREND(CHOOSE(ROUNDUP((COUNT($B$44:D$44)+2)/5,0),$E$20:$F$20,$F$20:$G$20,$G$20:$H$20,$H$20:$I$20,$I$20:$J$20,$J$20:$K$20,$K$20:$L$20),CHOOSE(ROUNDUP((COUNT($B$44:D$44)+2)/5,0),$E$18:$F$18,$F$18:$G$18,$G$18:$H$18,$H$18:$I$18,$I$18:$J$18,$J$18:$K$18,$K$18:$L$18),F$52)</f>
        <v>53562876703803.836</v>
      </c>
      <c r="G57" s="32">
        <f>E40*TREND(CHOOSE(ROUNDUP((COUNT($B$44:E$44)+2)/5,0),$E$20:$F$20,$F$20:$G$20,$G$20:$H$20,$H$20:$I$20,$I$20:$J$20,$J$20:$K$20,$K$20:$L$20),CHOOSE(ROUNDUP((COUNT($B$44:E$44)+2)/5,0),$E$18:$F$18,$F$18:$G$18,$G$18:$H$18,$H$18:$I$18,$I$18:$J$18,$J$18:$K$18,$K$18:$L$18),G$52)</f>
        <v>60578730138330.383</v>
      </c>
      <c r="H57" s="32">
        <f>F40*TREND(CHOOSE(ROUNDUP((COUNT($B$44:F$44)+2)/5,0),$E$20:$F$20,$F$20:$G$20,$G$20:$H$20,$H$20:$I$20,$I$20:$J$20,$J$20:$K$20,$K$20:$L$20),CHOOSE(ROUNDUP((COUNT($B$44:F$44)+2)/5,0),$E$18:$F$18,$F$18:$G$18,$G$18:$H$18,$H$18:$I$18,$I$18:$J$18,$J$18:$K$18,$K$18:$L$18),H$52)</f>
        <v>67730050078005.281</v>
      </c>
      <c r="I57" s="32">
        <f>G40*TREND(CHOOSE(ROUNDUP((COUNT($B$44:G$44)+2)/5,0),$E$20:$F$20,$F$20:$G$20,$G$20:$H$20,$H$20:$I$20,$I$20:$J$20,$J$20:$K$20,$K$20:$L$20),CHOOSE(ROUNDUP((COUNT($B$44:G$44)+2)/5,0),$E$18:$F$18,$F$18:$G$18,$G$18:$H$18,$H$18:$I$18,$I$18:$J$18,$J$18:$K$18,$K$18:$L$18),I$52)</f>
        <v>75014095994414.719</v>
      </c>
      <c r="J57" s="32">
        <f>H40*TREND(CHOOSE(ROUNDUP((COUNT($B$44:H$44)+2)/5,0),$E$20:$F$20,$F$20:$G$20,$G$20:$H$20,$H$20:$I$20,$I$20:$J$20,$J$20:$K$20,$K$20:$L$20),CHOOSE(ROUNDUP((COUNT($B$44:H$44)+2)/5,0),$E$18:$F$18,$F$18:$G$18,$G$18:$H$18,$H$18:$I$18,$I$18:$J$18,$J$18:$K$18,$K$18:$L$18),J$52)</f>
        <v>82429667477992.25</v>
      </c>
      <c r="K57" s="32">
        <f>I40*TREND(CHOOSE(ROUNDUP((COUNT($B$44:I$44)+2)/5,0),$E$20:$F$20,$F$20:$G$20,$G$20:$H$20,$H$20:$I$20,$I$20:$J$20,$J$20:$K$20,$K$20:$L$20),CHOOSE(ROUNDUP((COUNT($B$44:I$44)+2)/5,0),$E$18:$F$18,$F$18:$G$18,$G$18:$H$18,$H$18:$I$18,$I$18:$J$18,$J$18:$K$18,$K$18:$L$18),K$52)</f>
        <v>89977415138226.781</v>
      </c>
      <c r="L57" s="32">
        <f>J40*TREND(CHOOSE(ROUNDUP((COUNT($B$44:J$44)+2)/5,0),$E$20:$F$20,$F$20:$G$20,$G$20:$H$20,$H$20:$I$20,$I$20:$J$20,$J$20:$K$20,$K$20:$L$20),CHOOSE(ROUNDUP((COUNT($B$44:J$44)+2)/5,0),$E$18:$F$18,$F$18:$G$18,$G$18:$H$18,$H$18:$I$18,$I$18:$J$18,$J$18:$K$18,$K$18:$L$18),L$52)</f>
        <v>95493022725940.078</v>
      </c>
      <c r="M57" s="32">
        <f>K40*TREND(CHOOSE(ROUNDUP((COUNT($B$44:K$44)+2)/5,0),$E$20:$F$20,$F$20:$G$20,$G$20:$H$20,$H$20:$I$20,$I$20:$J$20,$J$20:$K$20,$K$20:$L$20),CHOOSE(ROUNDUP((COUNT($B$44:K$44)+2)/5,0),$E$18:$F$18,$F$18:$G$18,$G$18:$H$18,$H$18:$I$18,$I$18:$J$18,$J$18:$K$18,$K$18:$L$18),M$52)</f>
        <v>101094699758801.81</v>
      </c>
      <c r="N57" s="32">
        <f>L40*TREND(CHOOSE(ROUNDUP((COUNT($B$44:L$44)+2)/5,0),$E$20:$F$20,$F$20:$G$20,$G$20:$H$20,$H$20:$I$20,$I$20:$J$20,$J$20:$K$20,$K$20:$L$20),CHOOSE(ROUNDUP((COUNT($B$44:L$44)+2)/5,0),$E$18:$F$18,$F$18:$G$18,$G$18:$H$18,$H$18:$I$18,$I$18:$J$18,$J$18:$K$18,$K$18:$L$18),N$52)</f>
        <v>106780012601571</v>
      </c>
      <c r="O57" s="32">
        <f>M40*TREND(CHOOSE(ROUNDUP((COUNT($B$44:M$44)+2)/5,0),$E$20:$F$20,$F$20:$G$20,$G$20:$H$20,$H$20:$I$20,$I$20:$J$20,$J$20:$K$20,$K$20:$L$20),CHOOSE(ROUNDUP((COUNT($B$44:M$44)+2)/5,0),$E$18:$F$18,$F$18:$G$18,$G$18:$H$18,$H$18:$I$18,$I$18:$J$18,$J$18:$K$18,$K$18:$L$18),O$52)</f>
        <v>112548519733342.63</v>
      </c>
      <c r="P57" s="32">
        <f>N40*TREND(CHOOSE(ROUNDUP((COUNT($B$44:N$44)+2)/5,0),$E$20:$F$20,$F$20:$G$20,$G$20:$H$20,$H$20:$I$20,$I$20:$J$20,$J$20:$K$20,$K$20:$L$20),CHOOSE(ROUNDUP((COUNT($B$44:N$44)+2)/5,0),$E$18:$F$18,$F$18:$G$18,$G$18:$H$18,$H$18:$I$18,$I$18:$J$18,$J$18:$K$18,$K$18:$L$18),P$52)</f>
        <v>118397453580303.25</v>
      </c>
      <c r="Q57" s="32">
        <f>O40*TREND(CHOOSE(ROUNDUP((COUNT($B$44:O$44)+2)/5,0),$E$20:$F$20,$F$20:$G$20,$G$20:$H$20,$H$20:$I$20,$I$20:$J$20,$J$20:$K$20,$K$20:$L$20),CHOOSE(ROUNDUP((COUNT($B$44:O$44)+2)/5,0),$E$18:$F$18,$F$18:$G$18,$G$18:$H$18,$H$18:$I$18,$I$18:$J$18,$J$18:$K$18,$K$18:$L$18),Q$52)</f>
        <v>122472150984000.48</v>
      </c>
      <c r="R57" s="32">
        <f>P40*TREND(CHOOSE(ROUNDUP((COUNT($B$44:P$44)+2)/5,0),$E$20:$F$20,$F$20:$G$20,$G$20:$H$20,$H$20:$I$20,$I$20:$J$20,$J$20:$K$20,$K$20:$L$20),CHOOSE(ROUNDUP((COUNT($B$44:P$44)+2)/5,0),$E$18:$F$18,$F$18:$G$18,$G$18:$H$18,$H$18:$I$18,$I$18:$J$18,$J$18:$K$18,$K$18:$L$18),R$52)</f>
        <v>126588462227737.11</v>
      </c>
      <c r="S57" s="32">
        <f>Q40*TREND(CHOOSE(ROUNDUP((COUNT($B$44:Q$44)+2)/5,0),$E$20:$F$20,$F$20:$G$20,$G$20:$H$20,$H$20:$I$20,$I$20:$J$20,$J$20:$K$20,$K$20:$L$20),CHOOSE(ROUNDUP((COUNT($B$44:Q$44)+2)/5,0),$E$18:$F$18,$F$18:$G$18,$G$18:$H$18,$H$18:$I$18,$I$18:$J$18,$J$18:$K$18,$K$18:$L$18),S$52)</f>
        <v>130746850049693.11</v>
      </c>
      <c r="T57" s="32">
        <f>R40*TREND(CHOOSE(ROUNDUP((COUNT($B$44:R$44)+2)/5,0),$E$20:$F$20,$F$20:$G$20,$G$20:$H$20,$H$20:$I$20,$I$20:$J$20,$J$20:$K$20,$K$20:$L$20),CHOOSE(ROUNDUP((COUNT($B$44:R$44)+2)/5,0),$E$18:$F$18,$F$18:$G$18,$G$18:$H$18,$H$18:$I$18,$I$18:$J$18,$J$18:$K$18,$K$18:$L$18),T$52)</f>
        <v>134943469561962.63</v>
      </c>
      <c r="U57" s="32">
        <f>S40*TREND(CHOOSE(ROUNDUP((COUNT($B$44:S$44)+2)/5,0),$E$20:$F$20,$F$20:$G$20,$G$20:$H$20,$H$20:$I$20,$I$20:$J$20,$J$20:$K$20,$K$20:$L$20),CHOOSE(ROUNDUP((COUNT($B$44:S$44)+2)/5,0),$E$18:$F$18,$F$18:$G$18,$G$18:$H$18,$H$18:$I$18,$I$18:$J$18,$J$18:$K$18,$K$18:$L$18),U$52)</f>
        <v>139179608174506.3</v>
      </c>
      <c r="V57" s="32">
        <f>T40*TREND(CHOOSE(ROUNDUP((COUNT($B$44:T$44)+2)/5,0),$E$20:$F$20,$F$20:$G$20,$G$20:$H$20,$H$20:$I$20,$I$20:$J$20,$J$20:$K$20,$K$20:$L$20),CHOOSE(ROUNDUP((COUNT($B$44:T$44)+2)/5,0),$E$18:$F$18,$F$18:$G$18,$G$18:$H$18,$H$18:$I$18,$I$18:$J$18,$J$18:$K$18,$K$18:$L$18),V$52)</f>
        <v>143451183914378.03</v>
      </c>
      <c r="W57" s="32">
        <f>U40*TREND(CHOOSE(ROUNDUP((COUNT($B$44:U$44)+2)/5,0),$E$20:$F$20,$F$20:$G$20,$G$20:$H$20,$H$20:$I$20,$I$20:$J$20,$J$20:$K$20,$K$20:$L$20),CHOOSE(ROUNDUP((COUNT($B$44:U$44)+2)/5,0),$E$18:$F$18,$F$18:$G$18,$G$18:$H$18,$H$18:$I$18,$I$18:$J$18,$J$18:$K$18,$K$18:$L$18),W$52)</f>
        <v>147757595662717.97</v>
      </c>
      <c r="X57" s="32">
        <f>V40*TREND(CHOOSE(ROUNDUP((COUNT($B$44:V$44)+2)/5,0),$E$20:$F$20,$F$20:$G$20,$G$20:$H$20,$H$20:$I$20,$I$20:$J$20,$J$20:$K$20,$K$20:$L$20),CHOOSE(ROUNDUP((COUNT($B$44:V$44)+2)/5,0),$E$18:$F$18,$F$18:$G$18,$G$18:$H$18,$H$18:$I$18,$I$18:$J$18,$J$18:$K$18,$K$18:$L$18),X$52)</f>
        <v>152095348147865.47</v>
      </c>
      <c r="Y57" s="32">
        <f>W40*TREND(CHOOSE(ROUNDUP((COUNT($B$44:W$44)+2)/5,0),$E$20:$F$20,$F$20:$G$20,$G$20:$H$20,$H$20:$I$20,$I$20:$J$20,$J$20:$K$20,$K$20:$L$20),CHOOSE(ROUNDUP((COUNT($B$44:W$44)+2)/5,0),$E$18:$F$18,$F$18:$G$18,$G$18:$H$18,$H$18:$I$18,$I$18:$J$18,$J$18:$K$18,$K$18:$L$18),Y$52)</f>
        <v>156463682925782.41</v>
      </c>
      <c r="Z57" s="32">
        <f>X40*TREND(CHOOSE(ROUNDUP((COUNT($B$44:X$44)+2)/5,0),$E$20:$F$20,$F$20:$G$20,$G$20:$H$20,$H$20:$I$20,$I$20:$J$20,$J$20:$K$20,$K$20:$L$20),CHOOSE(ROUNDUP((COUNT($B$44:X$44)+2)/5,0),$E$18:$F$18,$F$18:$G$18,$G$18:$H$18,$H$18:$I$18,$I$18:$J$18,$J$18:$K$18,$K$18:$L$18),Z$52)</f>
        <v>160862872430428.44</v>
      </c>
      <c r="AA57" s="32">
        <f>Y40*TREND(CHOOSE(ROUNDUP((COUNT($B$44:Y$44)+2)/5,0),$E$20:$F$20,$F$20:$G$20,$G$20:$H$20,$H$20:$I$20,$I$20:$J$20,$J$20:$K$20,$K$20:$L$20),CHOOSE(ROUNDUP((COUNT($B$44:Y$44)+2)/5,0),$E$18:$F$18,$F$18:$G$18,$G$18:$H$18,$H$18:$I$18,$I$18:$J$18,$J$18:$K$18,$K$18:$L$18),AA$52)</f>
        <v>169829686482092.41</v>
      </c>
      <c r="AB57" s="32">
        <f>Z40*TREND(CHOOSE(ROUNDUP((COUNT($B$44:Z$44)+2)/5,0),$E$20:$F$20,$F$20:$G$20,$G$20:$H$20,$H$20:$I$20,$I$20:$J$20,$J$20:$K$20,$K$20:$L$20),CHOOSE(ROUNDUP((COUNT($B$44:Z$44)+2)/5,0),$E$18:$F$18,$F$18:$G$18,$G$18:$H$18,$H$18:$I$18,$I$18:$J$18,$J$18:$K$18,$K$18:$L$18),AB$52)</f>
        <v>178896093794992.94</v>
      </c>
      <c r="AC57" s="32">
        <f>AA40*TREND(CHOOSE(ROUNDUP((COUNT($B$44:AA$44)+2)/5,0),$E$20:$F$20,$F$20:$G$20,$G$20:$H$20,$H$20:$I$20,$I$20:$J$20,$J$20:$K$20,$K$20:$L$20),CHOOSE(ROUNDUP((COUNT($B$44:AA$44)+2)/5,0),$E$18:$F$18,$F$18:$G$18,$G$18:$H$18,$H$18:$I$18,$I$18:$J$18,$J$18:$K$18,$K$18:$L$18),AC$52)</f>
        <v>188062993450996.94</v>
      </c>
      <c r="AD57" s="32">
        <f>AB40*TREND(CHOOSE(ROUNDUP((COUNT($B$44:AB$44)+2)/5,0),$E$20:$F$20,$F$20:$G$20,$G$20:$H$20,$H$20:$I$20,$I$20:$J$20,$J$20:$K$20,$K$20:$L$20),CHOOSE(ROUNDUP((COUNT($B$44:AB$44)+2)/5,0),$E$18:$F$18,$F$18:$G$18,$G$18:$H$18,$H$18:$I$18,$I$18:$J$18,$J$18:$K$18,$K$18:$L$18),AD$52)</f>
        <v>197328087903610.91</v>
      </c>
      <c r="AE57" s="32">
        <f>AC40*TREND(CHOOSE(ROUNDUP((COUNT($B$44:AC$44)+2)/5,0),$E$20:$F$20,$F$20:$G$20,$G$20:$H$20,$H$20:$I$20,$I$20:$J$20,$J$20:$K$20,$K$20:$L$20),CHOOSE(ROUNDUP((COUNT($B$44:AC$44)+2)/5,0),$E$18:$F$18,$F$18:$G$18,$G$18:$H$18,$H$18:$I$18,$I$18:$J$18,$J$18:$K$18,$K$18:$L$18),AE$52)</f>
        <v>206692755192766.75</v>
      </c>
      <c r="AF57" s="32">
        <f>AD40*TREND(CHOOSE(ROUNDUP((COUNT($B$44:AD$44)+2)/5,0),$E$20:$F$20,$F$20:$G$20,$G$20:$H$20,$H$20:$I$20,$I$20:$J$20,$J$20:$K$20,$K$20:$L$20),CHOOSE(ROUNDUP((COUNT($B$44:AD$44)+2)/5,0),$E$18:$F$18,$F$18:$G$18,$G$18:$H$18,$H$18:$I$18,$I$18:$J$18,$J$18:$K$18,$K$18:$L$18),AF$52)</f>
        <v>216826148274208.06</v>
      </c>
      <c r="AG57" s="32">
        <f>AE40*TREND(CHOOSE(ROUNDUP((COUNT($B$44:AE$44)+2)/5,0),$E$20:$F$20,$F$20:$G$20,$G$20:$H$20,$H$20:$I$20,$I$20:$J$20,$J$20:$K$20,$K$20:$L$20),CHOOSE(ROUNDUP((COUNT($B$44:AE$44)+2)/5,0),$E$18:$F$18,$F$18:$G$18,$G$18:$H$18,$H$18:$I$18,$I$18:$J$18,$J$18:$K$18,$K$18:$L$18),AG$52)</f>
        <v>227069241486375.69</v>
      </c>
      <c r="AH57" s="32">
        <f>AF40*TREND(CHOOSE(ROUNDUP((COUNT($B$44:AF$44)+2)/5,0),$E$20:$F$20,$F$20:$G$20,$G$20:$H$20,$H$20:$I$20,$I$20:$J$20,$J$20:$K$20,$K$20:$L$20),CHOOSE(ROUNDUP((COUNT($B$44:AF$44)+2)/5,0),$E$18:$F$18,$F$18:$G$18,$G$18:$H$18,$H$18:$I$18,$I$18:$J$18,$J$18:$K$18,$K$18:$L$18),AH$52)</f>
        <v>237423035759807.75</v>
      </c>
      <c r="AI57" s="32">
        <f>AG40*TREND(CHOOSE(ROUNDUP((COUNT($B$44:AG$44)+2)/5,0),$E$20:$F$20,$F$20:$G$20,$G$20:$H$20,$H$20:$I$20,$I$20:$J$20,$J$20:$K$20,$K$20:$L$20),CHOOSE(ROUNDUP((COUNT($B$44:AG$44)+2)/5,0),$E$18:$F$18,$F$18:$G$18,$G$18:$H$18,$H$18:$I$18,$I$18:$J$18,$J$18:$K$18,$K$18:$L$18),AI$52)</f>
        <v>247885805707393.72</v>
      </c>
      <c r="AJ57" s="32">
        <f>AH40*TREND(CHOOSE(ROUNDUP((COUNT($B$44:AH$44)+2)/5,0),$E$20:$F$20,$F$20:$G$20,$G$20:$H$20,$H$20:$I$20,$I$20:$J$20,$J$20:$K$20,$K$20:$L$20),CHOOSE(ROUNDUP((COUNT($B$44:AH$44)+2)/5,0),$E$18:$F$18,$F$18:$G$18,$G$18:$H$18,$H$18:$I$18,$I$18:$J$18,$J$18:$K$18,$K$18:$L$18),AJ$52)</f>
        <v>258458783645029.41</v>
      </c>
      <c r="AK57" s="32">
        <f>AI40*TREND(CHOOSE(ROUNDUP((COUNT($B$44:AI$44)-1)/5,0),$E$20:$F$20,$F$20:$G$20,$G$20:$H$20,$H$20:$I$20,$I$20:$J$20,$J$20:$K$20,$K$20:$L$20),CHOOSE(ROUNDUP((COUNT($B$44:AI$44)-1)/5,0),$E$18:$F$18,$F$18:$G$18,$G$18:$H$18,$H$18:$I$18,$I$18:$J$18,$J$18:$K$18,$K$18:$L$18),AK$52)</f>
        <v>269141863904942.06</v>
      </c>
      <c r="AL57" s="32">
        <f>AJ40*TREND(CHOOSE(ROUNDUP((COUNT($B$44:AJ$44)-1)/5,0),$E$20:$F$20,$F$20:$G$20,$G$20:$H$20,$H$20:$I$20,$I$20:$J$20,$J$20:$K$20,$K$20:$L$20),CHOOSE(ROUNDUP((COUNT($B$44:AJ$44)-1)/5,0),$E$18:$F$18,$F$18:$G$18,$G$18:$H$18,$H$18:$I$18,$I$18:$J$18,$J$18:$K$18,$K$18:$L$18),AL$52)</f>
        <v>279936683428722.13</v>
      </c>
      <c r="AM57" s="32">
        <f>AK40*TREND(CHOOSE(ROUNDUP((COUNT($B$44:AK$44)-1)/5,0),$E$20:$F$20,$F$20:$G$20,$G$20:$H$20,$H$20:$I$20,$I$20:$J$20,$J$20:$K$20,$K$20:$L$20),CHOOSE(ROUNDUP((COUNT($B$44:AK$44)-1)/5,0),$E$18:$F$18,$F$18:$G$18,$G$18:$H$18,$H$18:$I$18,$I$18:$J$18,$J$18:$K$18,$K$18:$L$18),AM$52)</f>
        <v>290843421786090.69</v>
      </c>
    </row>
    <row r="58" spans="1:39" x14ac:dyDescent="0.45">
      <c r="A58" t="s">
        <v>272</v>
      </c>
      <c r="B58" t="s">
        <v>281</v>
      </c>
      <c r="C58" t="s">
        <v>254</v>
      </c>
      <c r="D58" s="32">
        <f>B48</f>
        <v>128489561382312.06</v>
      </c>
      <c r="E58" s="32">
        <f t="shared" ref="E58:AK58" si="39">C48</f>
        <v>129930650236150.61</v>
      </c>
      <c r="F58" s="32">
        <f t="shared" ref="F58:F59" si="40">D48</f>
        <v>131385204906885.52</v>
      </c>
      <c r="G58" s="32">
        <f t="shared" ref="G58:G59" si="41">E48</f>
        <v>132796317242219.44</v>
      </c>
      <c r="H58" s="32">
        <f t="shared" ref="H58:H59" si="42">F48</f>
        <v>134204634961750.45</v>
      </c>
      <c r="I58" s="32">
        <f t="shared" ref="I58:I59" si="43">G48</f>
        <v>135605938955637.03</v>
      </c>
      <c r="J58" s="32">
        <f t="shared" ref="J58:J59" si="44">H48</f>
        <v>136999930192812</v>
      </c>
      <c r="K58" s="32">
        <f t="shared" ref="K58:K59" si="45">I48</f>
        <v>138389245815824.44</v>
      </c>
      <c r="L58" s="32">
        <f t="shared" ref="L58:L59" si="46">J48</f>
        <v>139770635046832.09</v>
      </c>
      <c r="M58" s="32">
        <f t="shared" ref="M58:M59" si="47">K48</f>
        <v>141144761894331.69</v>
      </c>
      <c r="N58" s="32">
        <f t="shared" ref="N58:N59" si="48">L48</f>
        <v>142509339008694.84</v>
      </c>
      <c r="O58" s="32">
        <f t="shared" ref="O58:O59" si="49">M48</f>
        <v>143865011820811.69</v>
      </c>
      <c r="P58" s="32">
        <f t="shared" ref="P58:P59" si="50">N48</f>
        <v>145209468351768.78</v>
      </c>
      <c r="Q58" s="32">
        <f t="shared" ref="Q58:Q59" si="51">O48</f>
        <v>146543329120996.78</v>
      </c>
      <c r="R58" s="32">
        <f t="shared" ref="R58:R59" si="52">P48</f>
        <v>147862279962601.88</v>
      </c>
      <c r="S58" s="32">
        <f t="shared" ref="S58:S59" si="53">Q48</f>
        <v>149167889037858.94</v>
      </c>
      <c r="T58" s="32">
        <f t="shared" ref="T58:T59" si="54">R48</f>
        <v>150456779110502.16</v>
      </c>
      <c r="U58" s="32">
        <f t="shared" ref="U58:U59" si="55">S48</f>
        <v>151731468295245.84</v>
      </c>
      <c r="V58" s="32">
        <f t="shared" ref="V58:V59" si="56">T48</f>
        <v>152988529374219.69</v>
      </c>
      <c r="W58" s="32">
        <f t="shared" ref="W58:W59" si="57">U48</f>
        <v>154228460101533.25</v>
      </c>
      <c r="X58" s="32">
        <f t="shared" ref="X58:X59" si="58">V48</f>
        <v>155448758788470.88</v>
      </c>
      <c r="Y58" s="32">
        <f t="shared" ref="Y58:Y59" si="59">W48</f>
        <v>156649868050134.91</v>
      </c>
      <c r="Z58" s="32">
        <f t="shared" ref="Z58:Z59" si="60">X48</f>
        <v>157833206555021.53</v>
      </c>
      <c r="AA58" s="32">
        <f t="shared" ref="AA58:AA59" si="61">Y48</f>
        <v>158999180391457.56</v>
      </c>
      <c r="AB58" s="32">
        <f t="shared" ref="AB58:AB59" si="62">Z48</f>
        <v>160152183469884.28</v>
      </c>
      <c r="AC58" s="32">
        <f t="shared" ref="AC58:AC59" si="63">AA48</f>
        <v>161294619582132.78</v>
      </c>
      <c r="AD58" s="32">
        <f t="shared" ref="AD58:AD59" si="64">AB48</f>
        <v>162425874104262.63</v>
      </c>
      <c r="AE58" s="32">
        <f t="shared" ref="AE58:AE59" si="65">AC48</f>
        <v>163548335935565.16</v>
      </c>
      <c r="AF58" s="32">
        <f t="shared" ref="AF58:AF59" si="66">AD48</f>
        <v>164661361393437.84</v>
      </c>
      <c r="AG58" s="32">
        <f t="shared" ref="AG58:AG59" si="67">AE48</f>
        <v>165768344744324.31</v>
      </c>
      <c r="AH58" s="32">
        <f t="shared" ref="AH58:AH59" si="68">AF48</f>
        <v>166870664675803.91</v>
      </c>
      <c r="AI58" s="32">
        <f t="shared" ref="AI58:AI59" si="69">AG48</f>
        <v>167967654476540</v>
      </c>
      <c r="AJ58" s="32">
        <f t="shared" ref="AJ58:AJ59" si="70">AH48</f>
        <v>169060674551232.06</v>
      </c>
      <c r="AK58" s="32">
        <f t="shared" si="39"/>
        <v>170150057116130.38</v>
      </c>
      <c r="AL58" s="32">
        <f t="shared" ref="AL58:AL59" si="71">AJ48</f>
        <v>171237157260523.78</v>
      </c>
      <c r="AM58" s="32">
        <f t="shared" ref="AM58:AM59" si="72">AK48</f>
        <v>172322296388598.38</v>
      </c>
    </row>
    <row r="59" spans="1:39" x14ac:dyDescent="0.45">
      <c r="A59" t="s">
        <v>272</v>
      </c>
      <c r="B59" t="s">
        <v>281</v>
      </c>
      <c r="C59" t="s">
        <v>255</v>
      </c>
      <c r="D59" s="32">
        <f>B49</f>
        <v>2433858628752400</v>
      </c>
      <c r="E59" s="32">
        <f t="shared" ref="E59:AK59" si="73">C49</f>
        <v>2432511385871111</v>
      </c>
      <c r="F59" s="32">
        <f t="shared" si="40"/>
        <v>2431666989113434</v>
      </c>
      <c r="G59" s="32">
        <f t="shared" si="41"/>
        <v>2352207983390493</v>
      </c>
      <c r="H59" s="32">
        <f t="shared" si="42"/>
        <v>2272991778307673</v>
      </c>
      <c r="I59" s="32">
        <f t="shared" si="43"/>
        <v>2193883054703130.8</v>
      </c>
      <c r="J59" s="32">
        <f t="shared" si="44"/>
        <v>2114824991165779.3</v>
      </c>
      <c r="K59" s="32">
        <f t="shared" si="45"/>
        <v>2035809372267243.8</v>
      </c>
      <c r="L59" s="32">
        <f t="shared" si="46"/>
        <v>1979808502325322.8</v>
      </c>
      <c r="M59" s="32">
        <f t="shared" si="47"/>
        <v>1924005773699738.5</v>
      </c>
      <c r="N59" s="32">
        <f t="shared" si="48"/>
        <v>1868344421126322.5</v>
      </c>
      <c r="O59" s="32">
        <f t="shared" si="49"/>
        <v>1812811292914660.3</v>
      </c>
      <c r="P59" s="32">
        <f t="shared" si="50"/>
        <v>1757357843316825.3</v>
      </c>
      <c r="Q59" s="32">
        <f t="shared" si="51"/>
        <v>1719672962122833.3</v>
      </c>
      <c r="R59" s="32">
        <f t="shared" si="52"/>
        <v>1682252979587357.8</v>
      </c>
      <c r="S59" s="32">
        <f t="shared" si="53"/>
        <v>1645092789332652.3</v>
      </c>
      <c r="T59" s="32">
        <f t="shared" si="54"/>
        <v>1608134186229060.5</v>
      </c>
      <c r="U59" s="32">
        <f t="shared" si="55"/>
        <v>1571386310845263.8</v>
      </c>
      <c r="V59" s="32">
        <f t="shared" si="56"/>
        <v>1541132231776916.3</v>
      </c>
      <c r="W59" s="32">
        <f t="shared" si="57"/>
        <v>1511088171529467.5</v>
      </c>
      <c r="X59" s="32">
        <f t="shared" si="58"/>
        <v>1481221963383697.8</v>
      </c>
      <c r="Y59" s="32">
        <f t="shared" si="59"/>
        <v>1451531980849776.8</v>
      </c>
      <c r="Z59" s="32">
        <f t="shared" si="60"/>
        <v>1422025429740712.8</v>
      </c>
      <c r="AA59" s="32">
        <f t="shared" si="61"/>
        <v>1397335942573932.8</v>
      </c>
      <c r="AB59" s="32">
        <f t="shared" si="62"/>
        <v>1372987380201025.8</v>
      </c>
      <c r="AC59" s="32">
        <f t="shared" si="63"/>
        <v>1348982539830194</v>
      </c>
      <c r="AD59" s="32">
        <f t="shared" si="64"/>
        <v>1325298797944021.3</v>
      </c>
      <c r="AE59" s="32">
        <f t="shared" si="65"/>
        <v>1301939084637521</v>
      </c>
      <c r="AF59" s="32">
        <f t="shared" si="66"/>
        <v>1280486643065619.3</v>
      </c>
      <c r="AG59" s="32">
        <f t="shared" si="67"/>
        <v>1259357808833837.8</v>
      </c>
      <c r="AH59" s="32">
        <f t="shared" si="68"/>
        <v>1238550395986819.5</v>
      </c>
      <c r="AI59" s="32">
        <f t="shared" si="69"/>
        <v>1218047106306957.8</v>
      </c>
      <c r="AJ59" s="32">
        <f t="shared" si="70"/>
        <v>1197846100493696.3</v>
      </c>
      <c r="AK59" s="32">
        <f t="shared" si="73"/>
        <v>1177938132386691</v>
      </c>
      <c r="AL59" s="32">
        <f t="shared" si="71"/>
        <v>1158321253034716.5</v>
      </c>
      <c r="AM59" s="32">
        <f t="shared" si="72"/>
        <v>1138986401557627.3</v>
      </c>
    </row>
    <row r="60" spans="1:39" x14ac:dyDescent="0.45">
      <c r="A60" t="s">
        <v>280</v>
      </c>
      <c r="B60" t="s">
        <v>281</v>
      </c>
      <c r="C60" t="s">
        <v>255</v>
      </c>
      <c r="D60" s="32">
        <f>B42*TREND(CHOOSE(ROUNDUP((COUNT($B$44:B$44)+2)/5,0),$E$28:$F$28,$F$28:$G$28,$G$28:$H$28,$H$28:$I$28,$I$28:$J$28,$J$28:$K$28,$K$28:$L$28),CHOOSE(ROUNDUP((COUNT($B$44:B$44)+2)/5,0),$E$18:$F$18,$F$18:$G$18,$G$18:$H$18,$H$18:$I$18,$I$18:$J$18,$J$18:$K$18,$K$18:$L$18),D$52)+B42*TREND(CHOOSE(ROUNDUP((COUNT($B$44:B$44)+2)/5,0),$E$34:$F$34,$F$34:$G$34,$G$34:$H$34,$H$34:$I$34,$I$34:$J$34,$J$34:$K$34,$K$34:$L$34),CHOOSE(ROUNDUP((COUNT($B$44:B$44)+2)/5,0),$E$18:$F$18,$F$18:$G$18,$G$18:$H$18,$H$18:$I$18,$I$18:$J$18,$J$18:$K$18,$K$18:$L$18),B$37)+B42*TREND(CHOOSE(ROUNDUP((COUNT($B$44:B$44)+2)/5,0),$E$30:$F$30,$F$30:$G$30,$G$30:$H$30,$H$30:$I$30,$I$30:$J$30,$J$30:$K$30,$K$30:$L$30),CHOOSE(ROUNDUP((COUNT($B$44:B$44)+2)/5,0),$E$18:$F$18,$F$18:$G$18,$G$18:$H$18,$H$18:$I$18,$I$18:$J$18,$J$18:$K$18,$K$18:$L$18),B$37)</f>
        <v>512015137142324.25</v>
      </c>
      <c r="E60" s="32">
        <f>C42*TREND(CHOOSE(ROUNDUP((COUNT($B$44:C$44)+2)/5,0),$E$28:$F$28,$F$28:$G$28,$G$28:$H$28,$H$28:$I$28,$I$28:$J$28,$J$28:$K$28,$K$28:$L$28),CHOOSE(ROUNDUP((COUNT($B$44:C$44)+2)/5,0),$E$18:$F$18,$F$18:$G$18,$G$18:$H$18,$H$18:$I$18,$I$18:$J$18,$J$18:$K$18,$K$18:$L$18),E$52)+C42*TREND(CHOOSE(ROUNDUP((COUNT($B$44:C$44)+2)/5,0),$E$34:$F$34,$F$34:$G$34,$G$34:$H$34,$H$34:$I$34,$I$34:$J$34,$J$34:$K$34,$K$34:$L$34),CHOOSE(ROUNDUP((COUNT($B$44:C$44)+2)/5,0),$E$18:$F$18,$F$18:$G$18,$G$18:$H$18,$H$18:$I$18,$I$18:$J$18,$J$18:$K$18,$K$18:$L$18),C$37)+C42*TREND(CHOOSE(ROUNDUP((COUNT($B$44:C$44)+2)/5,0),$E$30:$F$30,$F$30:$G$30,$G$30:$H$30,$H$30:$I$30,$I$30:$J$30,$J$30:$K$30,$K$30:$L$30),CHOOSE(ROUNDUP((COUNT($B$44:C$44)+2)/5,0),$E$18:$F$18,$F$18:$G$18,$G$18:$H$18,$H$18:$I$18,$I$18:$J$18,$J$18:$K$18,$K$18:$L$18),C$37)</f>
        <v>527848510449637.88</v>
      </c>
      <c r="F60" s="32">
        <f>D42*TREND(CHOOSE(ROUNDUP((COUNT($B$44:D$44)+2)/5,0),$E$28:$F$28,$F$28:$G$28,$G$28:$H$28,$H$28:$I$28,$I$28:$J$28,$J$28:$K$28,$K$28:$L$28),CHOOSE(ROUNDUP((COUNT($B$44:D$44)+2)/5,0),$E$18:$F$18,$F$18:$G$18,$G$18:$H$18,$H$18:$I$18,$I$18:$J$18,$J$18:$K$18,$K$18:$L$18),F$52)+D42*TREND(CHOOSE(ROUNDUP((COUNT($B$44:D$44)+2)/5,0),$E$34:$F$34,$F$34:$G$34,$G$34:$H$34,$H$34:$I$34,$I$34:$J$34,$J$34:$K$34,$K$34:$L$34),CHOOSE(ROUNDUP((COUNT($B$44:D$44)+2)/5,0),$E$18:$F$18,$F$18:$G$18,$G$18:$H$18,$H$18:$I$18,$I$18:$J$18,$J$18:$K$18,$K$18:$L$18),D$37)+D42*TREND(CHOOSE(ROUNDUP((COUNT($B$44:D$44)+2)/5,0),$E$30:$F$30,$F$30:$G$30,$G$30:$H$30,$H$30:$I$30,$I$30:$J$30,$J$30:$K$30,$K$30:$L$30),CHOOSE(ROUNDUP((COUNT($B$44:D$44)+2)/5,0),$E$18:$F$18,$F$18:$G$18,$G$18:$H$18,$H$18:$I$18,$I$18:$J$18,$J$18:$K$18,$K$18:$L$18),D$37)</f>
        <v>543961473699475.25</v>
      </c>
      <c r="G60" s="32">
        <f>E42*TREND(CHOOSE(ROUNDUP((COUNT($B$44:E$44)+2)/5,0),$E$28:$F$28,$F$28:$G$28,$G$28:$H$28,$H$28:$I$28,$I$28:$J$28,$J$28:$K$28,$K$28:$L$28),CHOOSE(ROUNDUP((COUNT($B$44:E$44)+2)/5,0),$E$18:$F$18,$F$18:$G$18,$G$18:$H$18,$H$18:$I$18,$I$18:$J$18,$J$18:$K$18,$K$18:$L$18),G$52)+E42*TREND(CHOOSE(ROUNDUP((COUNT($B$44:E$44)+2)/5,0),$E$34:$F$34,$F$34:$G$34,$G$34:$H$34,$H$34:$I$34,$I$34:$J$34,$J$34:$K$34,$K$34:$L$34),CHOOSE(ROUNDUP((COUNT($B$44:E$44)+2)/5,0),$E$18:$F$18,$F$18:$G$18,$G$18:$H$18,$H$18:$I$18,$I$18:$J$18,$J$18:$K$18,$K$18:$L$18),E$37)+E42*TREND(CHOOSE(ROUNDUP((COUNT($B$44:E$44)+2)/5,0),$E$30:$F$30,$F$30:$G$30,$G$30:$H$30,$H$30:$I$30,$I$30:$J$30,$J$30:$K$30,$K$30:$L$30),CHOOSE(ROUNDUP((COUNT($B$44:E$44)+2)/5,0),$E$18:$F$18,$F$18:$G$18,$G$18:$H$18,$H$18:$I$18,$I$18:$J$18,$J$18:$K$18,$K$18:$L$18),E$37)</f>
        <v>636016189336594.25</v>
      </c>
      <c r="H60" s="32">
        <f>F42*TREND(CHOOSE(ROUNDUP((COUNT($B$44:F$44)+2)/5,0),$E$28:$F$28,$F$28:$G$28,$G$28:$H$28,$H$28:$I$28,$I$28:$J$28,$J$28:$K$28,$K$28:$L$28),CHOOSE(ROUNDUP((COUNT($B$44:F$44)+2)/5,0),$E$18:$F$18,$F$18:$G$18,$G$18:$H$18,$H$18:$I$18,$I$18:$J$18,$J$18:$K$18,$K$18:$L$18),H$52)+F42*TREND(CHOOSE(ROUNDUP((COUNT($B$44:F$44)+2)/5,0),$E$34:$F$34,$F$34:$G$34,$G$34:$H$34,$H$34:$I$34,$I$34:$J$34,$J$34:$K$34,$K$34:$L$34),CHOOSE(ROUNDUP((COUNT($B$44:F$44)+2)/5,0),$E$18:$F$18,$F$18:$G$18,$G$18:$H$18,$H$18:$I$18,$I$18:$J$18,$J$18:$K$18,$K$18:$L$18),F$37)+F42*TREND(CHOOSE(ROUNDUP((COUNT($B$44:F$44)+2)/5,0),$E$30:$F$30,$F$30:$G$30,$G$30:$H$30,$H$30:$I$30,$I$30:$J$30,$J$30:$K$30,$K$30:$L$30),CHOOSE(ROUNDUP((COUNT($B$44:F$44)+2)/5,0),$E$18:$F$18,$F$18:$G$18,$G$18:$H$18,$H$18:$I$18,$I$18:$J$18,$J$18:$K$18,$K$18:$L$18),F$37)</f>
        <v>729887916786436.13</v>
      </c>
      <c r="I60" s="32">
        <f>G42*TREND(CHOOSE(ROUNDUP((COUNT($B$44:G$44)+2)/5,0),$E$28:$F$28,$F$28:$G$28,$G$28:$H$28,$H$28:$I$28,$I$28:$J$28,$J$28:$K$28,$K$28:$L$28),CHOOSE(ROUNDUP((COUNT($B$44:G$44)+2)/5,0),$E$18:$F$18,$F$18:$G$18,$G$18:$H$18,$H$18:$I$18,$I$18:$J$18,$J$18:$K$18,$K$18:$L$18),I$52)+G42*TREND(CHOOSE(ROUNDUP((COUNT($B$44:G$44)+2)/5,0),$E$34:$F$34,$F$34:$G$34,$G$34:$H$34,$H$34:$I$34,$I$34:$J$34,$J$34:$K$34,$K$34:$L$34),CHOOSE(ROUNDUP((COUNT($B$44:G$44)+2)/5,0),$E$18:$F$18,$F$18:$G$18,$G$18:$H$18,$H$18:$I$18,$I$18:$J$18,$J$18:$K$18,$K$18:$L$18),G$37)+G42*TREND(CHOOSE(ROUNDUP((COUNT($B$44:G$44)+2)/5,0),$E$30:$F$30,$F$30:$G$30,$G$30:$H$30,$H$30:$I$30,$I$30:$J$30,$J$30:$K$30,$K$30:$L$30),CHOOSE(ROUNDUP((COUNT($B$44:G$44)+2)/5,0),$E$18:$F$18,$F$18:$G$18,$G$18:$H$18,$H$18:$I$18,$I$18:$J$18,$J$18:$K$18,$K$18:$L$18),G$37)</f>
        <v>825545527976863.13</v>
      </c>
      <c r="J60" s="32">
        <f>H42*TREND(CHOOSE(ROUNDUP((COUNT($B$44:H$44)+2)/5,0),$E$28:$F$28,$F$28:$G$28,$G$28:$H$28,$H$28:$I$28,$I$28:$J$28,$J$28:$K$28,$K$28:$L$28),CHOOSE(ROUNDUP((COUNT($B$44:H$44)+2)/5,0),$E$18:$F$18,$F$18:$G$18,$G$18:$H$18,$H$18:$I$18,$I$18:$J$18,$J$18:$K$18,$K$18:$L$18),J$52)+H42*TREND(CHOOSE(ROUNDUP((COUNT($B$44:H$44)+2)/5,0),$E$34:$F$34,$F$34:$G$34,$G$34:$H$34,$H$34:$I$34,$I$34:$J$34,$J$34:$K$34,$K$34:$L$34),CHOOSE(ROUNDUP((COUNT($B$44:H$44)+2)/5,0),$E$18:$F$18,$F$18:$G$18,$G$18:$H$18,$H$18:$I$18,$I$18:$J$18,$J$18:$K$18,$K$18:$L$18),H$37)+H42*TREND(CHOOSE(ROUNDUP((COUNT($B$44:H$44)+2)/5,0),$E$30:$F$30,$F$30:$G$30,$G$30:$H$30,$H$30:$I$30,$I$30:$J$30,$J$30:$K$30,$K$30:$L$30),CHOOSE(ROUNDUP((COUNT($B$44:H$44)+2)/5,0),$E$18:$F$18,$F$18:$G$18,$G$18:$H$18,$H$18:$I$18,$I$18:$J$18,$J$18:$K$18,$K$18:$L$18),H$37)</f>
        <v>922973348225954.75</v>
      </c>
      <c r="K60" s="32">
        <f>I42*TREND(CHOOSE(ROUNDUP((COUNT($B$44:I$44)+2)/5,0),$E$28:$F$28,$F$28:$G$28,$G$28:$H$28,$H$28:$I$28,$I$28:$J$28,$J$28:$K$28,$K$28:$L$28),CHOOSE(ROUNDUP((COUNT($B$44:I$44)+2)/5,0),$E$18:$F$18,$F$18:$G$18,$G$18:$H$18,$H$18:$I$18,$I$18:$J$18,$J$18:$K$18,$K$18:$L$18),K$52)+I42*TREND(CHOOSE(ROUNDUP((COUNT($B$44:I$44)+2)/5,0),$E$34:$F$34,$F$34:$G$34,$G$34:$H$34,$H$34:$I$34,$I$34:$J$34,$J$34:$K$34,$K$34:$L$34),CHOOSE(ROUNDUP((COUNT($B$44:I$44)+2)/5,0),$E$18:$F$18,$F$18:$G$18,$G$18:$H$18,$H$18:$I$18,$I$18:$J$18,$J$18:$K$18,$K$18:$L$18),I$37)+I42*TREND(CHOOSE(ROUNDUP((COUNT($B$44:I$44)+2)/5,0),$E$30:$F$30,$F$30:$G$30,$G$30:$H$30,$H$30:$I$30,$I$30:$J$30,$J$30:$K$30,$K$30:$L$30),CHOOSE(ROUNDUP((COUNT($B$44:I$44)+2)/5,0),$E$18:$F$18,$F$18:$G$18,$G$18:$H$18,$H$18:$I$18,$I$18:$J$18,$J$18:$K$18,$K$18:$L$18),I$37)</f>
        <v>1022176613610543.6</v>
      </c>
      <c r="L60" s="32">
        <f>J42*TREND(CHOOSE(ROUNDUP((COUNT($B$44:J$44)+2)/5,0),$E$28:$F$28,$F$28:$G$28,$G$28:$H$28,$H$28:$I$28,$I$28:$J$28,$J$28:$K$28,$K$28:$L$28),CHOOSE(ROUNDUP((COUNT($B$44:J$44)+2)/5,0),$E$18:$F$18,$F$18:$G$18,$G$18:$H$18,$H$18:$I$18,$I$18:$J$18,$J$18:$K$18,$K$18:$L$18),L$52)+J42*TREND(CHOOSE(ROUNDUP((COUNT($B$44:J$44)+2)/5,0),$E$34:$F$34,$F$34:$G$34,$G$34:$H$34,$H$34:$I$34,$I$34:$J$34,$J$34:$K$34,$K$34:$L$34),CHOOSE(ROUNDUP((COUNT($B$44:J$44)+2)/5,0),$E$18:$F$18,$F$18:$G$18,$G$18:$H$18,$H$18:$I$18,$I$18:$J$18,$J$18:$K$18,$K$18:$L$18),J$37)+J42*TREND(CHOOSE(ROUNDUP((COUNT($B$44:J$44)+2)/5,0),$E$30:$F$30,$F$30:$G$30,$G$30:$H$30,$H$30:$I$30,$I$30:$J$30,$J$30:$K$30,$K$30:$L$30),CHOOSE(ROUNDUP((COUNT($B$44:J$44)+2)/5,0),$E$18:$F$18,$F$18:$G$18,$G$18:$H$18,$H$18:$I$18,$I$18:$J$18,$J$18:$K$18,$K$18:$L$18),J$37)</f>
        <v>1075861042683189.5</v>
      </c>
      <c r="M60" s="32">
        <f>K42*TREND(CHOOSE(ROUNDUP((COUNT($B$44:K$44)+2)/5,0),$E$28:$F$28,$F$28:$G$28,$G$28:$H$28,$H$28:$I$28,$I$28:$J$28,$J$28:$K$28,$K$28:$L$28),CHOOSE(ROUNDUP((COUNT($B$44:K$44)+2)/5,0),$E$18:$F$18,$F$18:$G$18,$G$18:$H$18,$H$18:$I$18,$I$18:$J$18,$J$18:$K$18,$K$18:$L$18),M$52)+K42*TREND(CHOOSE(ROUNDUP((COUNT($B$44:K$44)+2)/5,0),$E$34:$F$34,$F$34:$G$34,$G$34:$H$34,$H$34:$I$34,$I$34:$J$34,$J$34:$K$34,$K$34:$L$34),CHOOSE(ROUNDUP((COUNT($B$44:K$44)+2)/5,0),$E$18:$F$18,$F$18:$G$18,$G$18:$H$18,$H$18:$I$18,$I$18:$J$18,$J$18:$K$18,$K$18:$L$18),K$37)+K42*TREND(CHOOSE(ROUNDUP((COUNT($B$44:K$44)+2)/5,0),$E$30:$F$30,$F$30:$G$30,$G$30:$H$30,$H$30:$I$30,$I$30:$J$30,$J$30:$K$30,$K$30:$L$30),CHOOSE(ROUNDUP((COUNT($B$44:K$44)+2)/5,0),$E$18:$F$18,$F$18:$G$18,$G$18:$H$18,$H$18:$I$18,$I$18:$J$18,$J$18:$K$18,$K$18:$L$18),K$37)</f>
        <v>1130346782410014</v>
      </c>
      <c r="N60" s="32">
        <f>L42*TREND(CHOOSE(ROUNDUP((COUNT($B$44:L$44)+2)/5,0),$E$28:$F$28,$F$28:$G$28,$G$28:$H$28,$H$28:$I$28,$I$28:$J$28,$J$28:$K$28,$K$28:$L$28),CHOOSE(ROUNDUP((COUNT($B$44:L$44)+2)/5,0),$E$18:$F$18,$F$18:$G$18,$G$18:$H$18,$H$18:$I$18,$I$18:$J$18,$J$18:$K$18,$K$18:$L$18),N$52)+L42*TREND(CHOOSE(ROUNDUP((COUNT($B$44:L$44)+2)/5,0),$E$34:$F$34,$F$34:$G$34,$G$34:$H$34,$H$34:$I$34,$I$34:$J$34,$J$34:$K$34,$K$34:$L$34),CHOOSE(ROUNDUP((COUNT($B$44:L$44)+2)/5,0),$E$18:$F$18,$F$18:$G$18,$G$18:$H$18,$H$18:$I$18,$I$18:$J$18,$J$18:$K$18,$K$18:$L$18),L$37)+L42*TREND(CHOOSE(ROUNDUP((COUNT($B$44:L$44)+2)/5,0),$E$30:$F$30,$F$30:$G$30,$G$30:$H$30,$H$30:$I$30,$I$30:$J$30,$J$30:$K$30,$K$30:$L$30),CHOOSE(ROUNDUP((COUNT($B$44:L$44)+2)/5,0),$E$18:$F$18,$F$18:$G$18,$G$18:$H$18,$H$18:$I$18,$I$18:$J$18,$J$18:$K$18,$K$18:$L$18),L$37)</f>
        <v>1185608025410499.3</v>
      </c>
      <c r="O60" s="32">
        <f>M42*TREND(CHOOSE(ROUNDUP((COUNT($B$44:M$44)+2)/5,0),$E$28:$F$28,$F$28:$G$28,$G$28:$H$28,$H$28:$I$28,$I$28:$J$28,$J$28:$K$28,$K$28:$L$28),CHOOSE(ROUNDUP((COUNT($B$44:M$44)+2)/5,0),$E$18:$F$18,$F$18:$G$18,$G$18:$H$18,$H$18:$I$18,$I$18:$J$18,$J$18:$K$18,$K$18:$L$18),O$52)+M42*TREND(CHOOSE(ROUNDUP((COUNT($B$44:M$44)+2)/5,0),$E$34:$F$34,$F$34:$G$34,$G$34:$H$34,$H$34:$I$34,$I$34:$J$34,$J$34:$K$34,$K$34:$L$34),CHOOSE(ROUNDUP((COUNT($B$44:M$44)+2)/5,0),$E$18:$F$18,$F$18:$G$18,$G$18:$H$18,$H$18:$I$18,$I$18:$J$18,$J$18:$K$18,$K$18:$L$18),M$37)+M42*TREND(CHOOSE(ROUNDUP((COUNT($B$44:M$44)+2)/5,0),$E$30:$F$30,$F$30:$G$30,$G$30:$H$30,$H$30:$I$30,$I$30:$J$30,$J$30:$K$30,$K$30:$L$30),CHOOSE(ROUNDUP((COUNT($B$44:M$44)+2)/5,0),$E$18:$F$18,$F$18:$G$18,$G$18:$H$18,$H$18:$I$18,$I$18:$J$18,$J$18:$K$18,$K$18:$L$18),M$37)</f>
        <v>1241641429680668.5</v>
      </c>
      <c r="P60" s="32">
        <f>N42*TREND(CHOOSE(ROUNDUP((COUNT($B$44:N$44)+2)/5,0),$E$28:$F$28,$F$28:$G$28,$G$28:$H$28,$H$28:$I$28,$I$28:$J$28,$J$28:$K$28,$K$28:$L$28),CHOOSE(ROUNDUP((COUNT($B$44:N$44)+2)/5,0),$E$18:$F$18,$F$18:$G$18,$G$18:$H$18,$H$18:$I$18,$I$18:$J$18,$J$18:$K$18,$K$18:$L$18),P$52)+N42*TREND(CHOOSE(ROUNDUP((COUNT($B$44:N$44)+2)/5,0),$E$34:$F$34,$F$34:$G$34,$G$34:$H$34,$H$34:$I$34,$I$34:$J$34,$J$34:$K$34,$K$34:$L$34),CHOOSE(ROUNDUP((COUNT($B$44:N$44)+2)/5,0),$E$18:$F$18,$F$18:$G$18,$G$18:$H$18,$H$18:$I$18,$I$18:$J$18,$J$18:$K$18,$K$18:$L$18),N$37)+N42*TREND(CHOOSE(ROUNDUP((COUNT($B$44:N$44)+2)/5,0),$E$30:$F$30,$F$30:$G$30,$G$30:$H$30,$H$30:$I$30,$I$30:$J$30,$J$30:$K$30,$K$30:$L$30),CHOOSE(ROUNDUP((COUNT($B$44:N$44)+2)/5,0),$E$18:$F$18,$F$18:$G$18,$G$18:$H$18,$H$18:$I$18,$I$18:$J$18,$J$18:$K$18,$K$18:$L$18),N$37)</f>
        <v>1298418012122299.3</v>
      </c>
      <c r="Q60" s="32">
        <f>O42*TREND(CHOOSE(ROUNDUP((COUNT($B$44:O$44)+2)/5,0),$E$28:$F$28,$F$28:$G$28,$G$28:$H$28,$H$28:$I$28,$I$28:$J$28,$J$28:$K$28,$K$28:$L$28),CHOOSE(ROUNDUP((COUNT($B$44:O$44)+2)/5,0),$E$18:$F$18,$F$18:$G$18,$G$18:$H$18,$H$18:$I$18,$I$18:$J$18,$J$18:$K$18,$K$18:$L$18),Q$52)+O42*TREND(CHOOSE(ROUNDUP((COUNT($B$44:O$44)+2)/5,0),$E$34:$F$34,$F$34:$G$34,$G$34:$H$34,$H$34:$I$34,$I$34:$J$34,$J$34:$K$34,$K$34:$L$34),CHOOSE(ROUNDUP((COUNT($B$44:O$44)+2)/5,0),$E$18:$F$18,$F$18:$G$18,$G$18:$H$18,$H$18:$I$18,$I$18:$J$18,$J$18:$K$18,$K$18:$L$18),O$37)+O42*TREND(CHOOSE(ROUNDUP((COUNT($B$44:O$44)+2)/5,0),$E$30:$F$30,$F$30:$G$30,$G$30:$H$30,$H$30:$I$30,$I$30:$J$30,$J$30:$K$30,$K$30:$L$30),CHOOSE(ROUNDUP((COUNT($B$44:O$44)+2)/5,0),$E$18:$F$18,$F$18:$G$18,$G$18:$H$18,$H$18:$I$18,$I$18:$J$18,$J$18:$K$18,$K$18:$L$18),O$37)</f>
        <v>1334568162394427.3</v>
      </c>
      <c r="R60" s="32">
        <f>P42*TREND(CHOOSE(ROUNDUP((COUNT($B$44:P$44)+2)/5,0),$E$28:$F$28,$F$28:$G$28,$G$28:$H$28,$H$28:$I$28,$I$28:$J$28,$J$28:$K$28,$K$28:$L$28),CHOOSE(ROUNDUP((COUNT($B$44:P$44)+2)/5,0),$E$18:$F$18,$F$18:$G$18,$G$18:$H$18,$H$18:$I$18,$I$18:$J$18,$J$18:$K$18,$K$18:$L$18),R$52)+P42*TREND(CHOOSE(ROUNDUP((COUNT($B$44:P$44)+2)/5,0),$E$34:$F$34,$F$34:$G$34,$G$34:$H$34,$H$34:$I$34,$I$34:$J$34,$J$34:$K$34,$K$34:$L$34),CHOOSE(ROUNDUP((COUNT($B$44:P$44)+2)/5,0),$E$18:$F$18,$F$18:$G$18,$G$18:$H$18,$H$18:$I$18,$I$18:$J$18,$J$18:$K$18,$K$18:$L$18),P$37)+P42*TREND(CHOOSE(ROUNDUP((COUNT($B$44:P$44)+2)/5,0),$E$30:$F$30,$F$30:$G$30,$G$30:$H$30,$H$30:$I$30,$I$30:$J$30,$J$30:$K$30,$K$30:$L$30),CHOOSE(ROUNDUP((COUNT($B$44:P$44)+2)/5,0),$E$18:$F$18,$F$18:$G$18,$G$18:$H$18,$H$18:$I$18,$I$18:$J$18,$J$18:$K$18,$K$18:$L$18),P$37)</f>
        <v>1371021030106527.5</v>
      </c>
      <c r="S60" s="32">
        <f>Q42*TREND(CHOOSE(ROUNDUP((COUNT($B$44:Q$44)+2)/5,0),$E$28:$F$28,$F$28:$G$28,$G$28:$H$28,$H$28:$I$28,$I$28:$J$28,$J$28:$K$28,$K$28:$L$28),CHOOSE(ROUNDUP((COUNT($B$44:Q$44)+2)/5,0),$E$18:$F$18,$F$18:$G$18,$G$18:$H$18,$H$18:$I$18,$I$18:$J$18,$J$18:$K$18,$K$18:$L$18),S$52)+Q42*TREND(CHOOSE(ROUNDUP((COUNT($B$44:Q$44)+2)/5,0),$E$34:$F$34,$F$34:$G$34,$G$34:$H$34,$H$34:$I$34,$I$34:$J$34,$J$34:$K$34,$K$34:$L$34),CHOOSE(ROUNDUP((COUNT($B$44:Q$44)+2)/5,0),$E$18:$F$18,$F$18:$G$18,$G$18:$H$18,$H$18:$I$18,$I$18:$J$18,$J$18:$K$18,$K$18:$L$18),Q$37)+Q42*TREND(CHOOSE(ROUNDUP((COUNT($B$44:Q$44)+2)/5,0),$E$30:$F$30,$F$30:$G$30,$G$30:$H$30,$H$30:$I$30,$I$30:$J$30,$J$30:$K$30,$K$30:$L$30),CHOOSE(ROUNDUP((COUNT($B$44:Q$44)+2)/5,0),$E$18:$F$18,$F$18:$G$18,$G$18:$H$18,$H$18:$I$18,$I$18:$J$18,$J$18:$K$18,$K$18:$L$18),Q$37)</f>
        <v>1407784021206031.8</v>
      </c>
      <c r="T60" s="32">
        <f>R42*TREND(CHOOSE(ROUNDUP((COUNT($B$44:R$44)+2)/5,0),$E$28:$F$28,$F$28:$G$28,$G$28:$H$28,$H$28:$I$28,$I$28:$J$28,$J$28:$K$28,$K$28:$L$28),CHOOSE(ROUNDUP((COUNT($B$44:R$44)+2)/5,0),$E$18:$F$18,$F$18:$G$18,$G$18:$H$18,$H$18:$I$18,$I$18:$J$18,$J$18:$K$18,$K$18:$L$18),T$52)+R42*TREND(CHOOSE(ROUNDUP((COUNT($B$44:R$44)+2)/5,0),$E$34:$F$34,$F$34:$G$34,$G$34:$H$34,$H$34:$I$34,$I$34:$J$34,$J$34:$K$34,$K$34:$L$34),CHOOSE(ROUNDUP((COUNT($B$44:R$44)+2)/5,0),$E$18:$F$18,$F$18:$G$18,$G$18:$H$18,$H$18:$I$18,$I$18:$J$18,$J$18:$K$18,$K$18:$L$18),R$37)+R42*TREND(CHOOSE(ROUNDUP((COUNT($B$44:R$44)+2)/5,0),$E$30:$F$30,$F$30:$G$30,$G$30:$H$30,$H$30:$I$30,$I$30:$J$30,$J$30:$K$30,$K$30:$L$30),CHOOSE(ROUNDUP((COUNT($B$44:R$44)+2)/5,0),$E$18:$F$18,$F$18:$G$18,$G$18:$H$18,$H$18:$I$18,$I$18:$J$18,$J$18:$K$18,$K$18:$L$18),R$37)</f>
        <v>1444818088441046.3</v>
      </c>
      <c r="U60" s="32">
        <f>S42*TREND(CHOOSE(ROUNDUP((COUNT($B$44:S$44)+2)/5,0),$E$28:$F$28,$F$28:$G$28,$G$28:$H$28,$H$28:$I$28,$I$28:$J$28,$J$28:$K$28,$K$28:$L$28),CHOOSE(ROUNDUP((COUNT($B$44:S$44)+2)/5,0),$E$18:$F$18,$F$18:$G$18,$G$18:$H$18,$H$18:$I$18,$I$18:$J$18,$J$18:$K$18,$K$18:$L$18),U$52)+S42*TREND(CHOOSE(ROUNDUP((COUNT($B$44:S$44)+2)/5,0),$E$34:$F$34,$F$34:$G$34,$G$34:$H$34,$H$34:$I$34,$I$34:$J$34,$J$34:$K$34,$K$34:$L$34),CHOOSE(ROUNDUP((COUNT($B$44:S$44)+2)/5,0),$E$18:$F$18,$F$18:$G$18,$G$18:$H$18,$H$18:$I$18,$I$18:$J$18,$J$18:$K$18,$K$18:$L$18),S$37)+S42*TREND(CHOOSE(ROUNDUP((COUNT($B$44:S$44)+2)/5,0),$E$30:$F$30,$F$30:$G$30,$G$30:$H$30,$H$30:$I$30,$I$30:$J$30,$J$30:$K$30,$K$30:$L$30),CHOOSE(ROUNDUP((COUNT($B$44:S$44)+2)/5,0),$E$18:$F$18,$F$18:$G$18,$G$18:$H$18,$H$18:$I$18,$I$18:$J$18,$J$18:$K$18,$K$18:$L$18),S$37)</f>
        <v>1482139538391017.8</v>
      </c>
      <c r="V60" s="32">
        <f>T42*TREND(CHOOSE(ROUNDUP((COUNT($B$44:T$44)+2)/5,0),$E$28:$F$28,$F$28:$G$28,$G$28:$H$28,$H$28:$I$28,$I$28:$J$28,$J$28:$K$28,$K$28:$L$28),CHOOSE(ROUNDUP((COUNT($B$44:T$44)+2)/5,0),$E$18:$F$18,$F$18:$G$18,$G$18:$H$18,$H$18:$I$18,$I$18:$J$18,$J$18:$K$18,$K$18:$L$18),V$52)+T42*TREND(CHOOSE(ROUNDUP((COUNT($B$44:T$44)+2)/5,0),$E$34:$F$34,$F$34:$G$34,$G$34:$H$34,$H$34:$I$34,$I$34:$J$34,$J$34:$K$34,$K$34:$L$34),CHOOSE(ROUNDUP((COUNT($B$44:T$44)+2)/5,0),$E$18:$F$18,$F$18:$G$18,$G$18:$H$18,$H$18:$I$18,$I$18:$J$18,$J$18:$K$18,$K$18:$L$18),T$37)+T42*TREND(CHOOSE(ROUNDUP((COUNT($B$44:T$44)+2)/5,0),$E$30:$F$30,$F$30:$G$30,$G$30:$H$30,$H$30:$I$30,$I$30:$J$30,$J$30:$K$30,$K$30:$L$30),CHOOSE(ROUNDUP((COUNT($B$44:T$44)+2)/5,0),$E$18:$F$18,$F$18:$G$18,$G$18:$H$18,$H$18:$I$18,$I$18:$J$18,$J$18:$K$18,$K$18:$L$18),T$37)</f>
        <v>1518099520143947.3</v>
      </c>
      <c r="W60" s="32">
        <f>U42*TREND(CHOOSE(ROUNDUP((COUNT($B$44:U$44)+2)/5,0),$E$28:$F$28,$F$28:$G$28,$G$28:$H$28,$H$28:$I$28,$I$28:$J$28,$J$28:$K$28,$K$28:$L$28),CHOOSE(ROUNDUP((COUNT($B$44:U$44)+2)/5,0),$E$18:$F$18,$F$18:$G$18,$G$18:$H$18,$H$18:$I$18,$I$18:$J$18,$J$18:$K$18,$K$18:$L$18),W$52)+U42*TREND(CHOOSE(ROUNDUP((COUNT($B$44:U$44)+2)/5,0),$E$34:$F$34,$F$34:$G$34,$G$34:$H$34,$H$34:$I$34,$I$34:$J$34,$J$34:$K$34,$K$34:$L$34),CHOOSE(ROUNDUP((COUNT($B$44:U$44)+2)/5,0),$E$18:$F$18,$F$18:$G$18,$G$18:$H$18,$H$18:$I$18,$I$18:$J$18,$J$18:$K$18,$K$18:$L$18),U$37)+U42*TREND(CHOOSE(ROUNDUP((COUNT($B$44:U$44)+2)/5,0),$E$30:$F$30,$F$30:$G$30,$G$30:$H$30,$H$30:$I$30,$I$30:$J$30,$J$30:$K$30,$K$30:$L$30),CHOOSE(ROUNDUP((COUNT($B$44:U$44)+2)/5,0),$E$18:$F$18,$F$18:$G$18,$G$18:$H$18,$H$18:$I$18,$I$18:$J$18,$J$18:$K$18,$K$18:$L$18),U$37)</f>
        <v>1554276022428883</v>
      </c>
      <c r="X60" s="32">
        <f>V42*TREND(CHOOSE(ROUNDUP((COUNT($B$44:V$44)+2)/5,0),$E$28:$F$28,$F$28:$G$28,$G$28:$H$28,$H$28:$I$28,$I$28:$J$28,$J$28:$K$28,$K$28:$L$28),CHOOSE(ROUNDUP((COUNT($B$44:V$44)+2)/5,0),$E$18:$F$18,$F$18:$G$18,$G$18:$H$18,$H$18:$I$18,$I$18:$J$18,$J$18:$K$18,$K$18:$L$18),X$52)+V42*TREND(CHOOSE(ROUNDUP((COUNT($B$44:V$44)+2)/5,0),$E$34:$F$34,$F$34:$G$34,$G$34:$H$34,$H$34:$I$34,$I$34:$J$34,$J$34:$K$34,$K$34:$L$34),CHOOSE(ROUNDUP((COUNT($B$44:V$44)+2)/5,0),$E$18:$F$18,$F$18:$G$18,$G$18:$H$18,$H$18:$I$18,$I$18:$J$18,$J$18:$K$18,$K$18:$L$18),V$37)+V42*TREND(CHOOSE(ROUNDUP((COUNT($B$44:V$44)+2)/5,0),$E$30:$F$30,$F$30:$G$30,$G$30:$H$30,$H$30:$I$30,$I$30:$J$30,$J$30:$K$30,$K$30:$L$30),CHOOSE(ROUNDUP((COUNT($B$44:V$44)+2)/5,0),$E$18:$F$18,$F$18:$G$18,$G$18:$H$18,$H$18:$I$18,$I$18:$J$18,$J$18:$K$18,$K$18:$L$18),V$37)</f>
        <v>1590635491899543</v>
      </c>
      <c r="Y60" s="32">
        <f>W42*TREND(CHOOSE(ROUNDUP((COUNT($B$44:W$44)+2)/5,0),$E$28:$F$28,$F$28:$G$28,$G$28:$H$28,$H$28:$I$28,$I$28:$J$28,$J$28:$K$28,$K$28:$L$28),CHOOSE(ROUNDUP((COUNT($B$44:W$44)+2)/5,0),$E$18:$F$18,$F$18:$G$18,$G$18:$H$18,$H$18:$I$18,$I$18:$J$18,$J$18:$K$18,$K$18:$L$18),Y$52)+W42*TREND(CHOOSE(ROUNDUP((COUNT($B$44:W$44)+2)/5,0),$E$34:$F$34,$F$34:$G$34,$G$34:$H$34,$H$34:$I$34,$I$34:$J$34,$J$34:$K$34,$K$34:$L$34),CHOOSE(ROUNDUP((COUNT($B$44:W$44)+2)/5,0),$E$18:$F$18,$F$18:$G$18,$G$18:$H$18,$H$18:$I$18,$I$18:$J$18,$J$18:$K$18,$K$18:$L$18),W$37)+W42*TREND(CHOOSE(ROUNDUP((COUNT($B$44:W$44)+2)/5,0),$E$30:$F$30,$F$30:$G$30,$G$30:$H$30,$H$30:$I$30,$I$30:$J$30,$J$30:$K$30,$K$30:$L$30),CHOOSE(ROUNDUP((COUNT($B$44:W$44)+2)/5,0),$E$18:$F$18,$F$18:$G$18,$G$18:$H$18,$H$18:$I$18,$I$18:$J$18,$J$18:$K$18,$K$18:$L$18),W$37)</f>
        <v>1627173409730715</v>
      </c>
      <c r="Z60" s="32">
        <f>X42*TREND(CHOOSE(ROUNDUP((COUNT($B$44:X$44)+2)/5,0),$E$28:$F$28,$F$28:$G$28,$G$28:$H$28,$H$28:$I$28,$I$28:$J$28,$J$28:$K$28,$K$28:$L$28),CHOOSE(ROUNDUP((COUNT($B$44:X$44)+2)/5,0),$E$18:$F$18,$F$18:$G$18,$G$18:$H$18,$H$18:$I$18,$I$18:$J$18,$J$18:$K$18,$K$18:$L$18),Z$52)+X42*TREND(CHOOSE(ROUNDUP((COUNT($B$44:X$44)+2)/5,0),$E$34:$F$34,$F$34:$G$34,$G$34:$H$34,$H$34:$I$34,$I$34:$J$34,$J$34:$K$34,$K$34:$L$34),CHOOSE(ROUNDUP((COUNT($B$44:X$44)+2)/5,0),$E$18:$F$18,$F$18:$G$18,$G$18:$H$18,$H$18:$I$18,$I$18:$J$18,$J$18:$K$18,$K$18:$L$18),X$37)+X42*TREND(CHOOSE(ROUNDUP((COUNT($B$44:X$44)+2)/5,0),$E$30:$F$30,$F$30:$G$30,$G$30:$H$30,$H$30:$I$30,$I$30:$J$30,$J$30:$K$30,$K$30:$L$30),CHOOSE(ROUNDUP((COUNT($B$44:X$44)+2)/5,0),$E$18:$F$18,$F$18:$G$18,$G$18:$H$18,$H$18:$I$18,$I$18:$J$18,$J$18:$K$18,$K$18:$L$18),X$37)</f>
        <v>1663895820810372.3</v>
      </c>
      <c r="AA60" s="32">
        <f>Y42*TREND(CHOOSE(ROUNDUP((COUNT($B$44:Y$44)+2)/5,0),$E$28:$F$28,$F$28:$G$28,$G$28:$H$28,$H$28:$I$28,$I$28:$J$28,$J$28:$K$28,$K$28:$L$28),CHOOSE(ROUNDUP((COUNT($B$44:Y$44)+2)/5,0),$E$18:$F$18,$F$18:$G$18,$G$18:$H$18,$H$18:$I$18,$I$18:$J$18,$J$18:$K$18,$K$18:$L$18),AA$52)+Y42*TREND(CHOOSE(ROUNDUP((COUNT($B$44:Y$44)+2)/5,0),$E$34:$F$34,$F$34:$G$34,$G$34:$H$34,$H$34:$I$34,$I$34:$J$34,$J$34:$K$34,$K$34:$L$34),CHOOSE(ROUNDUP((COUNT($B$44:Y$44)+2)/5,0),$E$18:$F$18,$F$18:$G$18,$G$18:$H$18,$H$18:$I$18,$I$18:$J$18,$J$18:$K$18,$K$18:$L$18),Y$37)+Y42*TREND(CHOOSE(ROUNDUP((COUNT($B$44:Y$44)+2)/5,0),$E$30:$F$30,$F$30:$G$30,$G$30:$H$30,$H$30:$I$30,$I$30:$J$30,$J$30:$K$30,$K$30:$L$30),CHOOSE(ROUNDUP((COUNT($B$44:Y$44)+2)/5,0),$E$18:$F$18,$F$18:$G$18,$G$18:$H$18,$H$18:$I$18,$I$18:$J$18,$J$18:$K$18,$K$18:$L$18),Y$37)</f>
        <v>1691957912707698</v>
      </c>
      <c r="AB60" s="32">
        <f>Z42*TREND(CHOOSE(ROUNDUP((COUNT($B$44:Z$44)+2)/5,0),$E$28:$F$28,$F$28:$G$28,$G$28:$H$28,$H$28:$I$28,$I$28:$J$28,$J$28:$K$28,$K$28:$L$28),CHOOSE(ROUNDUP((COUNT($B$44:Z$44)+2)/5,0),$E$18:$F$18,$F$18:$G$18,$G$18:$H$18,$H$18:$I$18,$I$18:$J$18,$J$18:$K$18,$K$18:$L$18),AB$52)+Z42*TREND(CHOOSE(ROUNDUP((COUNT($B$44:Z$44)+2)/5,0),$E$34:$F$34,$F$34:$G$34,$G$34:$H$34,$H$34:$I$34,$I$34:$J$34,$J$34:$K$34,$K$34:$L$34),CHOOSE(ROUNDUP((COUNT($B$44:Z$44)+2)/5,0),$E$18:$F$18,$F$18:$G$18,$G$18:$H$18,$H$18:$I$18,$I$18:$J$18,$J$18:$K$18,$K$18:$L$18),Z$37)+Z42*TREND(CHOOSE(ROUNDUP((COUNT($B$44:Z$44)+2)/5,0),$E$30:$F$30,$F$30:$G$30,$G$30:$H$30,$H$30:$I$30,$I$30:$J$30,$J$30:$K$30,$K$30:$L$30),CHOOSE(ROUNDUP((COUNT($B$44:Z$44)+2)/5,0),$E$18:$F$18,$F$18:$G$18,$G$18:$H$18,$H$18:$I$18,$I$18:$J$18,$J$18:$K$18,$K$18:$L$18),Z$37)</f>
        <v>1720111985556487.5</v>
      </c>
      <c r="AC60" s="32">
        <f>AA42*TREND(CHOOSE(ROUNDUP((COUNT($B$44:AA$44)+2)/5,0),$E$28:$F$28,$F$28:$G$28,$G$28:$H$28,$H$28:$I$28,$I$28:$J$28,$J$28:$K$28,$K$28:$L$28),CHOOSE(ROUNDUP((COUNT($B$44:AA$44)+2)/5,0),$E$18:$F$18,$F$18:$G$18,$G$18:$H$18,$H$18:$I$18,$I$18:$J$18,$J$18:$K$18,$K$18:$L$18),AC$52)+AA42*TREND(CHOOSE(ROUNDUP((COUNT($B$44:AA$44)+2)/5,0),$E$34:$F$34,$F$34:$G$34,$G$34:$H$34,$H$34:$I$34,$I$34:$J$34,$J$34:$K$34,$K$34:$L$34),CHOOSE(ROUNDUP((COUNT($B$44:AA$44)+2)/5,0),$E$18:$F$18,$F$18:$G$18,$G$18:$H$18,$H$18:$I$18,$I$18:$J$18,$J$18:$K$18,$K$18:$L$18),AA$37)+AA42*TREND(CHOOSE(ROUNDUP((COUNT($B$44:AA$44)+2)/5,0),$E$30:$F$30,$F$30:$G$30,$G$30:$H$30,$H$30:$I$30,$I$30:$J$30,$J$30:$K$30,$K$30:$L$30),CHOOSE(ROUNDUP((COUNT($B$44:AA$44)+2)/5,0),$E$18:$F$18,$F$18:$G$18,$G$18:$H$18,$H$18:$I$18,$I$18:$J$18,$J$18:$K$18,$K$18:$L$18),AA$37)</f>
        <v>1748380236167520</v>
      </c>
      <c r="AD60" s="32">
        <f>AB42*TREND(CHOOSE(ROUNDUP((COUNT($B$44:AB$44)+2)/5,0),$E$28:$F$28,$F$28:$G$28,$G$28:$H$28,$H$28:$I$28,$I$28:$J$28,$J$28:$K$28,$K$28:$L$28),CHOOSE(ROUNDUP((COUNT($B$44:AB$44)+2)/5,0),$E$18:$F$18,$F$18:$G$18,$G$18:$H$18,$H$18:$I$18,$I$18:$J$18,$J$18:$K$18,$K$18:$L$18),AD$52)+AB42*TREND(CHOOSE(ROUNDUP((COUNT($B$44:AB$44)+2)/5,0),$E$34:$F$34,$F$34:$G$34,$G$34:$H$34,$H$34:$I$34,$I$34:$J$34,$J$34:$K$34,$K$34:$L$34),CHOOSE(ROUNDUP((COUNT($B$44:AB$44)+2)/5,0),$E$18:$F$18,$F$18:$G$18,$G$18:$H$18,$H$18:$I$18,$I$18:$J$18,$J$18:$K$18,$K$18:$L$18),AB$37)+AB42*TREND(CHOOSE(ROUNDUP((COUNT($B$44:AB$44)+2)/5,0),$E$30:$F$30,$F$30:$G$30,$G$30:$H$30,$H$30:$I$30,$I$30:$J$30,$J$30:$K$30,$K$30:$L$30),CHOOSE(ROUNDUP((COUNT($B$44:AB$44)+2)/5,0),$E$18:$F$18,$F$18:$G$18,$G$18:$H$18,$H$18:$I$18,$I$18:$J$18,$J$18:$K$18,$K$18:$L$18),AB$37)</f>
        <v>1776752797020480</v>
      </c>
      <c r="AE60" s="32">
        <f>AC42*TREND(CHOOSE(ROUNDUP((COUNT($B$44:AC$44)+2)/5,0),$E$28:$F$28,$F$28:$G$28,$G$28:$H$28,$H$28:$I$28,$I$28:$J$28,$J$28:$K$28,$K$28:$L$28),CHOOSE(ROUNDUP((COUNT($B$44:AC$44)+2)/5,0),$E$18:$F$18,$F$18:$G$18,$G$18:$H$18,$H$18:$I$18,$I$18:$J$18,$J$18:$K$18,$K$18:$L$18),AE$52)+AC42*TREND(CHOOSE(ROUNDUP((COUNT($B$44:AC$44)+2)/5,0),$E$34:$F$34,$F$34:$G$34,$G$34:$H$34,$H$34:$I$34,$I$34:$J$34,$J$34:$K$34,$K$34:$L$34),CHOOSE(ROUNDUP((COUNT($B$44:AC$44)+2)/5,0),$E$18:$F$18,$F$18:$G$18,$G$18:$H$18,$H$18:$I$18,$I$18:$J$18,$J$18:$K$18,$K$18:$L$18),AC$37)+AC42*TREND(CHOOSE(ROUNDUP((COUNT($B$44:AC$44)+2)/5,0),$E$30:$F$30,$F$30:$G$30,$G$30:$H$30,$H$30:$I$30,$I$30:$J$30,$J$30:$K$30,$K$30:$L$30),CHOOSE(ROUNDUP((COUNT($B$44:AC$44)+2)/5,0),$E$18:$F$18,$F$18:$G$18,$G$18:$H$18,$H$18:$I$18,$I$18:$J$18,$J$18:$K$18,$K$18:$L$18),AC$37)</f>
        <v>1805252709753158.3</v>
      </c>
      <c r="AF60" s="32">
        <f>AD42*TREND(CHOOSE(ROUNDUP((COUNT($B$44:AD$44)+2)/5,0),$E$28:$F$28,$F$28:$G$28,$G$28:$H$28,$H$28:$I$28,$I$28:$J$28,$J$28:$K$28,$K$28:$L$28),CHOOSE(ROUNDUP((COUNT($B$44:AD$44)+2)/5,0),$E$18:$F$18,$F$18:$G$18,$G$18:$H$18,$H$18:$I$18,$I$18:$J$18,$J$18:$K$18,$K$18:$L$18),AF$52)+AD42*TREND(CHOOSE(ROUNDUP((COUNT($B$44:AD$44)+2)/5,0),$E$34:$F$34,$F$34:$G$34,$G$34:$H$34,$H$34:$I$34,$I$34:$J$34,$J$34:$K$34,$K$34:$L$34),CHOOSE(ROUNDUP((COUNT($B$44:AD$44)+2)/5,0),$E$18:$F$18,$F$18:$G$18,$G$18:$H$18,$H$18:$I$18,$I$18:$J$18,$J$18:$K$18,$K$18:$L$18),AD$37)+AD42*TREND(CHOOSE(ROUNDUP((COUNT($B$44:AD$44)+2)/5,0),$E$30:$F$30,$F$30:$G$30,$G$30:$H$30,$H$30:$I$30,$I$30:$J$30,$J$30:$K$30,$K$30:$L$30),CHOOSE(ROUNDUP((COUNT($B$44:AD$44)+2)/5,0),$E$18:$F$18,$F$18:$G$18,$G$18:$H$18,$H$18:$I$18,$I$18:$J$18,$J$18:$K$18,$K$18:$L$18),AD$37)</f>
        <v>1831890569543319.8</v>
      </c>
      <c r="AG60" s="32">
        <f>AE42*TREND(CHOOSE(ROUNDUP((COUNT($B$44:AE$44)+2)/5,0),$E$28:$F$28,$F$28:$G$28,$G$28:$H$28,$H$28:$I$28,$I$28:$J$28,$J$28:$K$28,$K$28:$L$28),CHOOSE(ROUNDUP((COUNT($B$44:AE$44)+2)/5,0),$E$18:$F$18,$F$18:$G$18,$G$18:$H$18,$H$18:$I$18,$I$18:$J$18,$J$18:$K$18,$K$18:$L$18),AG$52)+AE42*TREND(CHOOSE(ROUNDUP((COUNT($B$44:AE$44)+2)/5,0),$E$34:$F$34,$F$34:$G$34,$G$34:$H$34,$H$34:$I$34,$I$34:$J$34,$J$34:$K$34,$K$34:$L$34),CHOOSE(ROUNDUP((COUNT($B$44:AE$44)+2)/5,0),$E$18:$F$18,$F$18:$G$18,$G$18:$H$18,$H$18:$I$18,$I$18:$J$18,$J$18:$K$18,$K$18:$L$18),AE$37)+AE42*TREND(CHOOSE(ROUNDUP((COUNT($B$44:AE$44)+2)/5,0),$E$30:$F$30,$F$30:$G$30,$G$30:$H$30,$H$30:$I$30,$I$30:$J$30,$J$30:$K$30,$K$30:$L$30),CHOOSE(ROUNDUP((COUNT($B$44:AE$44)+2)/5,0),$E$18:$F$18,$F$18:$G$18,$G$18:$H$18,$H$18:$I$18,$I$18:$J$18,$J$18:$K$18,$K$18:$L$18),AE$37)</f>
        <v>1858654710486104.8</v>
      </c>
      <c r="AH60" s="32">
        <f>AF42*TREND(CHOOSE(ROUNDUP((COUNT($B$44:AF$44)+2)/5,0),$E$28:$F$28,$F$28:$G$28,$G$28:$H$28,$H$28:$I$28,$I$28:$J$28,$J$28:$K$28,$K$28:$L$28),CHOOSE(ROUNDUP((COUNT($B$44:AF$44)+2)/5,0),$E$18:$F$18,$F$18:$G$18,$G$18:$H$18,$H$18:$I$18,$I$18:$J$18,$J$18:$K$18,$K$18:$L$18),AH$52)+AF42*TREND(CHOOSE(ROUNDUP((COUNT($B$44:AF$44)+2)/5,0),$E$34:$F$34,$F$34:$G$34,$G$34:$H$34,$H$34:$I$34,$I$34:$J$34,$J$34:$K$34,$K$34:$L$34),CHOOSE(ROUNDUP((COUNT($B$44:AF$44)+2)/5,0),$E$18:$F$18,$F$18:$G$18,$G$18:$H$18,$H$18:$I$18,$I$18:$J$18,$J$18:$K$18,$K$18:$L$18),AF$37)+AF42*TREND(CHOOSE(ROUNDUP((COUNT($B$44:AF$44)+2)/5,0),$E$30:$F$30,$F$30:$G$30,$G$30:$H$30,$H$30:$I$30,$I$30:$J$30,$J$30:$K$30,$K$30:$L$30),CHOOSE(ROUNDUP((COUNT($B$44:AF$44)+2)/5,0),$E$18:$F$18,$F$18:$G$18,$G$18:$H$18,$H$18:$I$18,$I$18:$J$18,$J$18:$K$18,$K$18:$L$18),AF$37)</f>
        <v>1885559131165724</v>
      </c>
      <c r="AI60" s="32">
        <f>AG42*TREND(CHOOSE(ROUNDUP((COUNT($B$44:AG$44)+2)/5,0),$E$28:$F$28,$F$28:$G$28,$G$28:$H$28,$H$28:$I$28,$I$28:$J$28,$J$28:$K$28,$K$28:$L$28),CHOOSE(ROUNDUP((COUNT($B$44:AG$44)+2)/5,0),$E$18:$F$18,$F$18:$G$18,$G$18:$H$18,$H$18:$I$18,$I$18:$J$18,$J$18:$K$18,$K$18:$L$18),AI$52)+AG42*TREND(CHOOSE(ROUNDUP((COUNT($B$44:AG$44)+2)/5,0),$E$34:$F$34,$F$34:$G$34,$G$34:$H$34,$H$34:$I$34,$I$34:$J$34,$J$34:$K$34,$K$34:$L$34),CHOOSE(ROUNDUP((COUNT($B$44:AG$44)+2)/5,0),$E$18:$F$18,$F$18:$G$18,$G$18:$H$18,$H$18:$I$18,$I$18:$J$18,$J$18:$K$18,$K$18:$L$18),AG$37)+AG42*TREND(CHOOSE(ROUNDUP((COUNT($B$44:AG$44)+2)/5,0),$E$30:$F$30,$F$30:$G$30,$G$30:$H$30,$H$30:$I$30,$I$30:$J$30,$J$30:$K$30,$K$30:$L$30),CHOOSE(ROUNDUP((COUNT($B$44:AG$44)+2)/5,0),$E$18:$F$18,$F$18:$G$18,$G$18:$H$18,$H$18:$I$18,$I$18:$J$18,$J$18:$K$18,$K$18:$L$18),AG$37)</f>
        <v>1912595020527849.3</v>
      </c>
      <c r="AJ60" s="32">
        <f>AH42*TREND(CHOOSE(ROUNDUP((COUNT($B$44:AH$44)+2)/5,0),$E$28:$F$28,$F$28:$G$28,$G$28:$H$28,$H$28:$I$28,$I$28:$J$28,$J$28:$K$28,$K$28:$L$28),CHOOSE(ROUNDUP((COUNT($B$44:AH$44)+2)/5,0),$E$18:$F$18,$F$18:$G$18,$G$18:$H$18,$H$18:$I$18,$I$18:$J$18,$J$18:$K$18,$K$18:$L$18),AJ$52)+AH42*TREND(CHOOSE(ROUNDUP((COUNT($B$44:AH$44)+2)/5,0),$E$34:$F$34,$F$34:$G$34,$G$34:$H$34,$H$34:$I$34,$I$34:$J$34,$J$34:$K$34,$K$34:$L$34),CHOOSE(ROUNDUP((COUNT($B$44:AH$44)+2)/5,0),$E$18:$F$18,$F$18:$G$18,$G$18:$H$18,$H$18:$I$18,$I$18:$J$18,$J$18:$K$18,$K$18:$L$18),AH$37)+AH42*TREND(CHOOSE(ROUNDUP((COUNT($B$44:AH$44)+2)/5,0),$E$30:$F$30,$F$30:$G$30,$G$30:$H$30,$H$30:$I$30,$I$30:$J$30,$J$30:$K$30,$K$30:$L$30),CHOOSE(ROUNDUP((COUNT($B$44:AH$44)+2)/5,0),$E$18:$F$18,$F$18:$G$18,$G$18:$H$18,$H$18:$I$18,$I$18:$J$18,$J$18:$K$18,$K$18:$L$18),AH$37)</f>
        <v>1939776593892711.3</v>
      </c>
      <c r="AK60" s="32">
        <f>AI42*TREND(CHOOSE(ROUNDUP((COUNT($B$44:AI$44)-1)/5,0),$E$28:$F$28,$F$28:$G$28,$G$28:$H$28,$H$28:$I$28,$I$28:$J$28,$J$28:$K$28,$K$28:$L$28),CHOOSE(ROUNDUP((COUNT($B$44:AI$44)-1)/5,0),$E$18:$F$18,$F$18:$G$18,$G$18:$H$18,$H$18:$I$18,$I$18:$J$18,$J$18:$K$18,$K$18:$L$18),AK$52)+AI42*TREND(CHOOSE(ROUNDUP((COUNT($B$44:AI$44)-1)/5,0),$E$34:$F$34,$F$34:$G$34,$G$34:$H$34,$H$34:$I$34,$I$34:$J$34,$J$34:$K$34,$K$34:$L$34),CHOOSE(ROUNDUP((COUNT($B$44:AI$44)-1)/5,0),$E$18:$F$18,$F$18:$G$18,$G$18:$H$18,$H$18:$I$18,$I$18:$J$18,$J$18:$K$18,$K$18:$L$18),AI$37)+AI42*TREND(CHOOSE(ROUNDUP((COUNT($B$44:AI$44)-1)/5,0),$E$30:$F$30,$F$30:$G$30,$G$30:$H$30,$H$30:$I$30,$I$30:$J$30,$J$30:$K$30,$K$30:$L$30),CHOOSE(ROUNDUP((COUNT($B$44:AI$44)-1)/5,0),$E$18:$F$18,$F$18:$G$18,$G$18:$H$18,$H$18:$I$18,$I$18:$J$18,$J$18:$K$18,$K$18:$L$18),AI$37)</f>
        <v>1967106653986094.8</v>
      </c>
      <c r="AL60" s="32">
        <f>AJ42*TREND(CHOOSE(ROUNDUP((COUNT($B$44:AJ$44)-1)/5,0),$E$28:$F$28,$F$28:$G$28,$G$28:$H$28,$H$28:$I$28,$I$28:$J$28,$J$28:$K$28,$K$28:$L$28),CHOOSE(ROUNDUP((COUNT($B$44:AJ$44)-1)/5,0),$E$18:$F$18,$F$18:$G$18,$G$18:$H$18,$H$18:$I$18,$I$18:$J$18,$J$18:$K$18,$K$18:$L$18),AL$52)+AJ42*TREND(CHOOSE(ROUNDUP((COUNT($B$44:AJ$44)-1)/5,0),$E$34:$F$34,$F$34:$G$34,$G$34:$H$34,$H$34:$I$34,$I$34:$J$34,$J$34:$K$34,$K$34:$L$34),CHOOSE(ROUNDUP((COUNT($B$44:AJ$44)-1)/5,0),$E$18:$F$18,$F$18:$G$18,$G$18:$H$18,$H$18:$I$18,$I$18:$J$18,$J$18:$K$18,$K$18:$L$18),AJ$37)+AJ42*TREND(CHOOSE(ROUNDUP((COUNT($B$44:AJ$44)-1)/5,0),$E$30:$F$30,$F$30:$G$30,$G$30:$H$30,$H$30:$I$30,$I$30:$J$30,$J$30:$K$30,$K$30:$L$30),CHOOSE(ROUNDUP((COUNT($B$44:AJ$44)-1)/5,0),$E$18:$F$18,$F$18:$G$18,$G$18:$H$18,$H$18:$I$18,$I$18:$J$18,$J$18:$K$18,$K$18:$L$18),AJ$37)</f>
        <v>1994600033962660.8</v>
      </c>
      <c r="AM60" s="32">
        <f>AK42*TREND(CHOOSE(ROUNDUP((COUNT($B$44:AK$44)-1)/5,0),$E$28:$F$28,$F$28:$G$28,$G$28:$H$28,$H$28:$I$28,$I$28:$J$28,$J$28:$K$28,$K$28:$L$28),CHOOSE(ROUNDUP((COUNT($B$44:AK$44)-1)/5,0),$E$18:$F$18,$F$18:$G$18,$G$18:$H$18,$H$18:$I$18,$I$18:$J$18,$J$18:$K$18,$K$18:$L$18),AM$52)+AK42*TREND(CHOOSE(ROUNDUP((COUNT($B$44:AK$44)-1)/5,0),$E$34:$F$34,$F$34:$G$34,$G$34:$H$34,$H$34:$I$34,$I$34:$J$34,$J$34:$K$34,$K$34:$L$34),CHOOSE(ROUNDUP((COUNT($B$44:AK$44)-1)/5,0),$E$18:$F$18,$F$18:$G$18,$G$18:$H$18,$H$18:$I$18,$I$18:$J$18,$J$18:$K$18,$K$18:$L$18),AK$37)+AK42*TREND(CHOOSE(ROUNDUP((COUNT($B$44:AK$44)-1)/5,0),$E$30:$F$30,$F$30:$G$30,$G$30:$H$30,$H$30:$I$30,$I$30:$J$30,$J$30:$K$30,$K$30:$L$30),CHOOSE(ROUNDUP((COUNT($B$44:AK$44)-1)/5,0),$E$18:$F$18,$F$18:$G$18,$G$18:$H$18,$H$18:$I$18,$I$18:$J$18,$J$18:$K$18,$K$18:$L$18),AK$37)</f>
        <v>2022259908786039.8</v>
      </c>
    </row>
    <row r="61" spans="1:39" x14ac:dyDescent="0.45">
      <c r="A61" t="s">
        <v>13</v>
      </c>
      <c r="B61" t="s">
        <v>281</v>
      </c>
      <c r="C61" t="s">
        <v>255</v>
      </c>
      <c r="D61" s="32">
        <f>B42*TREND(CHOOSE(ROUNDUP((COUNT($B$44:B$44)+2)/5,0),$E$29:$F$29,$F$29:$G$29,$G$29:$H$29,$H$29:$I$29,$I$29:$J$29,$J$29:$K$29,$K$29:$L$29),CHOOSE(ROUNDUP((COUNT($B$44:B$44)+2)/5,0),$E$18:$F$18,$F$18:$G$18,$G$18:$H$18,$H$18:$I$18,$I$18:$J$18,$J$18:$K$18,$K$18:$L$18),D$52)</f>
        <v>35585006763910.266</v>
      </c>
      <c r="E61" s="32">
        <f>C42*TREND(CHOOSE(ROUNDUP((COUNT($B$44:C$44)+2)/5,0),$E$29:$F$29,$F$29:$G$29,$G$29:$H$29,$H$29:$I$29,$I$29:$J$29,$J$29:$K$29,$K$29:$L$29),CHOOSE(ROUNDUP((COUNT($B$44:C$44)+2)/5,0),$E$18:$F$18,$F$18:$G$18,$G$18:$H$18,$H$18:$I$18,$I$18:$J$18,$J$18:$K$18,$K$18:$L$18),E$52)</f>
        <v>46304653034740.766</v>
      </c>
      <c r="F61" s="32">
        <f>D42*TREND(CHOOSE(ROUNDUP((COUNT($B$44:D$44)+2)/5,0),$E$29:$F$29,$F$29:$G$29,$G$29:$H$29,$H$29:$I$29,$I$29:$J$29,$J$29:$K$29,$K$29:$L$29),CHOOSE(ROUNDUP((COUNT($B$44:D$44)+2)/5,0),$E$18:$F$18,$F$18:$G$18,$G$18:$H$18,$H$18:$I$18,$I$18:$J$18,$J$18:$K$18,$K$18:$L$18),F$52)</f>
        <v>57259102494680.156</v>
      </c>
      <c r="G61" s="32">
        <f>E42*TREND(CHOOSE(ROUNDUP((COUNT($B$44:E$44)+2)/5,0),$E$29:$F$29,$F$29:$G$29,$G$29:$H$29,$H$29:$I$29,$I$29:$J$29,$J$29:$K$29,$K$29:$L$29),CHOOSE(ROUNDUP((COUNT($B$44:E$44)+2)/5,0),$E$18:$F$18,$F$18:$G$18,$G$18:$H$18,$H$18:$I$18,$I$18:$J$18,$J$18:$K$18,$K$18:$L$18),G$52)</f>
        <v>75236304794445.047</v>
      </c>
      <c r="H61" s="32">
        <f>F42*TREND(CHOOSE(ROUNDUP((COUNT($B$44:F$44)+2)/5,0),$E$29:$F$29,$F$29:$G$29,$G$29:$H$29,$H$29:$I$29,$I$29:$J$29,$J$29:$K$29,$K$29:$L$29),CHOOSE(ROUNDUP((COUNT($B$44:F$44)+2)/5,0),$E$18:$F$18,$F$18:$G$18,$G$18:$H$18,$H$18:$I$18,$I$18:$J$18,$J$18:$K$18,$K$18:$L$18),H$52)</f>
        <v>93580545285687.484</v>
      </c>
      <c r="I61" s="32">
        <f>G42*TREND(CHOOSE(ROUNDUP((COUNT($B$44:G$44)+2)/5,0),$E$29:$F$29,$F$29:$G$29,$G$29:$H$29,$H$29:$I$29,$I$29:$J$29,$J$29:$K$29,$K$29:$L$29),CHOOSE(ROUNDUP((COUNT($B$44:G$44)+2)/5,0),$E$18:$F$18,$F$18:$G$18,$G$18:$H$18,$H$18:$I$18,$I$18:$J$18,$J$18:$K$18,$K$18:$L$18),I$52)</f>
        <v>112287234242225.86</v>
      </c>
      <c r="J61" s="32">
        <f>H42*TREND(CHOOSE(ROUNDUP((COUNT($B$44:H$44)+2)/5,0),$E$29:$F$29,$F$29:$G$29,$G$29:$H$29,$H$29:$I$29,$I$29:$J$29,$J$29:$K$29,$K$29:$L$29),CHOOSE(ROUNDUP((COUNT($B$44:H$44)+2)/5,0),$E$18:$F$18,$F$18:$G$18,$G$18:$H$18,$H$18:$I$18,$I$18:$J$18,$J$18:$K$18,$K$18:$L$18),J$52)</f>
        <v>131353333965680.7</v>
      </c>
      <c r="K61" s="32">
        <f>I42*TREND(CHOOSE(ROUNDUP((COUNT($B$44:I$44)+2)/5,0),$E$29:$F$29,$F$29:$G$29,$G$29:$H$29,$H$29:$I$29,$I$29:$J$29,$J$29:$K$29,$K$29:$L$29),CHOOSE(ROUNDUP((COUNT($B$44:I$44)+2)/5,0),$E$18:$F$18,$F$18:$G$18,$G$18:$H$18,$H$18:$I$18,$I$18:$J$18,$J$18:$K$18,$K$18:$L$18),K$52)</f>
        <v>150778849413559.03</v>
      </c>
      <c r="L61" s="32">
        <f>J42*TREND(CHOOSE(ROUNDUP((COUNT($B$44:J$44)+2)/5,0),$E$29:$F$29,$F$29:$G$29,$G$29:$H$29,$H$29:$I$29,$I$29:$J$29,$J$29:$K$29,$K$29:$L$29),CHOOSE(ROUNDUP((COUNT($B$44:J$44)+2)/5,0),$E$18:$F$18,$F$18:$G$18,$G$18:$H$18,$H$18:$I$18,$I$18:$J$18,$J$18:$K$18,$K$18:$L$18),L$52)</f>
        <v>182740692688312.91</v>
      </c>
      <c r="M61" s="32">
        <f>K42*TREND(CHOOSE(ROUNDUP((COUNT($B$44:K$44)+2)/5,0),$E$29:$F$29,$F$29:$G$29,$G$29:$H$29,$H$29:$I$29,$I$29:$J$29,$J$29:$K$29,$K$29:$L$29),CHOOSE(ROUNDUP((COUNT($B$44:K$44)+2)/5,0),$E$18:$F$18,$F$18:$G$18,$G$18:$H$18,$H$18:$I$18,$I$18:$J$18,$J$18:$K$18,$K$18:$L$18),M$52)</f>
        <v>215293482836816.19</v>
      </c>
      <c r="N61" s="32">
        <f>L42*TREND(CHOOSE(ROUNDUP((COUNT($B$44:L$44)+2)/5,0),$E$29:$F$29,$F$29:$G$29,$G$29:$H$29,$H$29:$I$29,$I$29:$J$29,$J$29:$K$29,$K$29:$L$29),CHOOSE(ROUNDUP((COUNT($B$44:L$44)+2)/5,0),$E$18:$F$18,$F$18:$G$18,$G$18:$H$18,$H$18:$I$18,$I$18:$J$18,$J$18:$K$18,$K$18:$L$18),N$52)</f>
        <v>248428484912933.16</v>
      </c>
      <c r="O61" s="32">
        <f>M42*TREND(CHOOSE(ROUNDUP((COUNT($B$44:M$44)+2)/5,0),$E$29:$F$29,$F$29:$G$29,$G$29:$H$29,$H$29:$I$29,$I$29:$J$29,$J$29:$K$29,$K$29:$L$29),CHOOSE(ROUNDUP((COUNT($B$44:M$44)+2)/5,0),$E$18:$F$18,$F$18:$G$18,$G$18:$H$18,$H$18:$I$18,$I$18:$J$18,$J$18:$K$18,$K$18:$L$18),O$52)</f>
        <v>282140721886309.94</v>
      </c>
      <c r="P61" s="32">
        <f>N42*TREND(CHOOSE(ROUNDUP((COUNT($B$44:N$44)+2)/5,0),$E$29:$F$29,$F$29:$G$29,$G$29:$H$29,$H$29:$I$29,$I$29:$J$29,$J$29:$K$29,$K$29:$L$29),CHOOSE(ROUNDUP((COUNT($B$44:N$44)+2)/5,0),$E$18:$F$18,$F$18:$G$18,$G$18:$H$18,$H$18:$I$18,$I$18:$J$18,$J$18:$K$18,$K$18:$L$18),P$52)</f>
        <v>316419334941281.06</v>
      </c>
      <c r="Q61" s="32">
        <f>O42*TREND(CHOOSE(ROUNDUP((COUNT($B$44:O$44)+2)/5,0),$E$29:$F$29,$F$29:$G$29,$G$29:$H$29,$H$29:$I$29,$I$29:$J$29,$J$29:$K$29,$K$29:$L$29),CHOOSE(ROUNDUP((COUNT($B$44:O$44)+2)/5,0),$E$18:$F$18,$F$18:$G$18,$G$18:$H$18,$H$18:$I$18,$I$18:$J$18,$J$18:$K$18,$K$18:$L$18),Q$52)</f>
        <v>343991063462570</v>
      </c>
      <c r="R61" s="32">
        <f>P42*TREND(CHOOSE(ROUNDUP((COUNT($B$44:P$44)+2)/5,0),$E$29:$F$29,$F$29:$G$29,$G$29:$H$29,$H$29:$I$29,$I$29:$J$29,$J$29:$K$29,$K$29:$L$29),CHOOSE(ROUNDUP((COUNT($B$44:P$44)+2)/5,0),$E$18:$F$18,$F$18:$G$18,$G$18:$H$18,$H$18:$I$18,$I$18:$J$18,$J$18:$K$18,$K$18:$L$18),R$52)</f>
        <v>371974296053212.75</v>
      </c>
      <c r="S61" s="32">
        <f>Q42*TREND(CHOOSE(ROUNDUP((COUNT($B$44:Q$44)+2)/5,0),$E$29:$F$29,$F$29:$G$29,$G$29:$H$29,$H$29:$I$29,$I$29:$J$29,$J$29:$K$29,$K$29:$L$29),CHOOSE(ROUNDUP((COUNT($B$44:Q$44)+2)/5,0),$E$18:$F$18,$F$18:$G$18,$G$18:$H$18,$H$18:$I$18,$I$18:$J$18,$J$18:$K$18,$K$18:$L$18),S$52)</f>
        <v>400365713036746.81</v>
      </c>
      <c r="T61" s="32">
        <f>R42*TREND(CHOOSE(ROUNDUP((COUNT($B$44:R$44)+2)/5,0),$E$29:$F$29,$F$29:$G$29,$G$29:$H$29,$H$29:$I$29,$I$29:$J$29,$J$29:$K$29,$K$29:$L$29),CHOOSE(ROUNDUP((COUNT($B$44:R$44)+2)/5,0),$E$18:$F$18,$F$18:$G$18,$G$18:$H$18,$H$18:$I$18,$I$18:$J$18,$J$18:$K$18,$K$18:$L$18),T$52)</f>
        <v>429148944712810.31</v>
      </c>
      <c r="U61" s="32">
        <f>S42*TREND(CHOOSE(ROUNDUP((COUNT($B$44:S$44)+2)/5,0),$E$29:$F$29,$F$29:$G$29,$G$29:$H$29,$H$29:$I$29,$I$29:$J$29,$J$29:$K$29,$K$29:$L$29),CHOOSE(ROUNDUP((COUNT($B$44:S$44)+2)/5,0),$E$18:$F$18,$F$18:$G$18,$G$18:$H$18,$H$18:$I$18,$I$18:$J$18,$J$18:$K$18,$K$18:$L$18),U$52)</f>
        <v>458323155264531.5</v>
      </c>
      <c r="V61" s="32">
        <f>T42*TREND(CHOOSE(ROUNDUP((COUNT($B$44:T$44)+2)/5,0),$E$29:$F$29,$F$29:$G$29,$G$29:$H$29,$H$29:$I$29,$I$29:$J$29,$J$29:$K$29,$K$29:$L$29),CHOOSE(ROUNDUP((COUNT($B$44:T$44)+2)/5,0),$E$18:$F$18,$F$18:$G$18,$G$18:$H$18,$H$18:$I$18,$I$18:$J$18,$J$18:$K$18,$K$18:$L$18),V$52)</f>
        <v>476374713933098.38</v>
      </c>
      <c r="W61" s="32">
        <f>U42*TREND(CHOOSE(ROUNDUP((COUNT($B$44:U$44)+2)/5,0),$E$29:$F$29,$F$29:$G$29,$G$29:$H$29,$H$29:$I$29,$I$29:$J$29,$J$29:$K$29,$K$29:$L$29),CHOOSE(ROUNDUP((COUNT($B$44:U$44)+2)/5,0),$E$18:$F$18,$F$18:$G$18,$G$18:$H$18,$H$18:$I$18,$I$18:$J$18,$J$18:$K$18,$K$18:$L$18),W$52)</f>
        <v>494605585323197.06</v>
      </c>
      <c r="X61" s="32">
        <f>V42*TREND(CHOOSE(ROUNDUP((COUNT($B$44:V$44)+2)/5,0),$E$29:$F$29,$F$29:$G$29,$G$29:$H$29,$H$29:$I$29,$I$29:$J$29,$J$29:$K$29,$K$29:$L$29),CHOOSE(ROUNDUP((COUNT($B$44:V$44)+2)/5,0),$E$18:$F$18,$F$18:$G$18,$G$18:$H$18,$H$18:$I$18,$I$18:$J$18,$J$18:$K$18,$K$18:$L$18),X$52)</f>
        <v>513002725233916.56</v>
      </c>
      <c r="Y61" s="32">
        <f>W42*TREND(CHOOSE(ROUNDUP((COUNT($B$44:W$44)+2)/5,0),$E$29:$F$29,$F$29:$G$29,$G$29:$H$29,$H$29:$I$29,$I$29:$J$29,$J$29:$K$29,$K$29:$L$29),CHOOSE(ROUNDUP((COUNT($B$44:W$44)+2)/5,0),$E$18:$F$18,$F$18:$G$18,$G$18:$H$18,$H$18:$I$18,$I$18:$J$18,$J$18:$K$18,$K$18:$L$18),Y$52)</f>
        <v>531562148048004.63</v>
      </c>
      <c r="Z61" s="32">
        <f>X42*TREND(CHOOSE(ROUNDUP((COUNT($B$44:X$44)+2)/5,0),$E$29:$F$29,$F$29:$G$29,$G$29:$H$29,$H$29:$I$29,$I$29:$J$29,$J$29:$K$29,$K$29:$L$29),CHOOSE(ROUNDUP((COUNT($B$44:X$44)+2)/5,0),$E$18:$F$18,$F$18:$G$18,$G$18:$H$18,$H$18:$I$18,$I$18:$J$18,$J$18:$K$18,$K$18:$L$18),Z$52)</f>
        <v>550283436105495.25</v>
      </c>
      <c r="AA61" s="32">
        <f>Y42*TREND(CHOOSE(ROUNDUP((COUNT($B$44:Y$44)+2)/5,0),$E$29:$F$29,$F$29:$G$29,$G$29:$H$29,$H$29:$I$29,$I$29:$J$29,$J$29:$K$29,$K$29:$L$29),CHOOSE(ROUNDUP((COUNT($B$44:Y$44)+2)/5,0),$E$18:$F$18,$F$18:$G$18,$G$18:$H$18,$H$18:$I$18,$I$18:$J$18,$J$18:$K$18,$K$18:$L$18),AA$52)</f>
        <v>567251530118352.88</v>
      </c>
      <c r="AB61" s="32">
        <f>Z42*TREND(CHOOSE(ROUNDUP((COUNT($B$44:Z$44)+2)/5,0),$E$29:$F$29,$F$29:$G$29,$G$29:$H$29,$H$29:$I$29,$I$29:$J$29,$J$29:$K$29,$K$29:$L$29),CHOOSE(ROUNDUP((COUNT($B$44:Z$44)+2)/5,0),$E$18:$F$18,$F$18:$G$18,$G$18:$H$18,$H$18:$I$18,$I$18:$J$18,$J$18:$K$18,$K$18:$L$18),AB$52)</f>
        <v>584361536439224.13</v>
      </c>
      <c r="AC61" s="32">
        <f>AA42*TREND(CHOOSE(ROUNDUP((COUNT($B$44:AA$44)+2)/5,0),$E$29:$F$29,$F$29:$G$29,$G$29:$H$29,$H$29:$I$29,$I$29:$J$29,$J$29:$K$29,$K$29:$L$29),CHOOSE(ROUNDUP((COUNT($B$44:AA$44)+2)/5,0),$E$18:$F$18,$F$18:$G$18,$G$18:$H$18,$H$18:$I$18,$I$18:$J$18,$J$18:$K$18,$K$18:$L$18),AC$52)</f>
        <v>601619263297902.25</v>
      </c>
      <c r="AD61" s="32">
        <f>AB42*TREND(CHOOSE(ROUNDUP((COUNT($B$44:AB$44)+2)/5,0),$E$29:$F$29,$F$29:$G$29,$G$29:$H$29,$H$29:$I$29,$I$29:$J$29,$J$29:$K$29,$K$29:$L$29),CHOOSE(ROUNDUP((COUNT($B$44:AB$44)+2)/5,0),$E$18:$F$18,$F$18:$G$18,$G$18:$H$18,$H$18:$I$18,$I$18:$J$18,$J$18:$K$18,$K$18:$L$18),AD$52)</f>
        <v>619019795747208</v>
      </c>
      <c r="AE61" s="32">
        <f>AC42*TREND(CHOOSE(ROUNDUP((COUNT($B$44:AC$44)+2)/5,0),$E$29:$F$29,$F$29:$G$29,$G$29:$H$29,$H$29:$I$29,$I$29:$J$29,$J$29:$K$29,$K$29:$L$29),CHOOSE(ROUNDUP((COUNT($B$44:AC$44)+2)/5,0),$E$18:$F$18,$F$18:$G$18,$G$18:$H$18,$H$18:$I$18,$I$18:$J$18,$J$18:$K$18,$K$18:$L$18),AE$52)</f>
        <v>636569709770005.5</v>
      </c>
      <c r="AF61" s="32">
        <f>AD42*TREND(CHOOSE(ROUNDUP((COUNT($B$44:AD$44)+2)/5,0),$E$29:$F$29,$F$29:$G$29,$G$29:$H$29,$H$29:$I$29,$I$29:$J$29,$J$29:$K$29,$K$29:$L$29),CHOOSE(ROUNDUP((COUNT($B$44:AD$44)+2)/5,0),$E$18:$F$18,$F$18:$G$18,$G$18:$H$18,$H$18:$I$18,$I$18:$J$18,$J$18:$K$18,$K$18:$L$18),AF$52)</f>
        <v>650057615316803.63</v>
      </c>
      <c r="AG61" s="32">
        <f>AE42*TREND(CHOOSE(ROUNDUP((COUNT($B$44:AE$44)+2)/5,0),$E$29:$F$29,$F$29:$G$29,$G$29:$H$29,$H$29:$I$29,$I$29:$J$29,$J$29:$K$29,$K$29:$L$29),CHOOSE(ROUNDUP((COUNT($B$44:AE$44)+2)/5,0),$E$18:$F$18,$F$18:$G$18,$G$18:$H$18,$H$18:$I$18,$I$18:$J$18,$J$18:$K$18,$K$18:$L$18),AG$52)</f>
        <v>663645107724832.25</v>
      </c>
      <c r="AH61" s="32">
        <f>AF42*TREND(CHOOSE(ROUNDUP((COUNT($B$44:AF$44)+2)/5,0),$E$29:$F$29,$F$29:$G$29,$G$29:$H$29,$H$29:$I$29,$I$29:$J$29,$J$29:$K$29,$K$29:$L$29),CHOOSE(ROUNDUP((COUNT($B$44:AF$44)+2)/5,0),$E$18:$F$18,$F$18:$G$18,$G$18:$H$18,$H$18:$I$18,$I$18:$J$18,$J$18:$K$18,$K$18:$L$18),AH$52)</f>
        <v>677336775273121.38</v>
      </c>
      <c r="AI61" s="32">
        <f>AG42*TREND(CHOOSE(ROUNDUP((COUNT($B$44:AG$44)+2)/5,0),$E$29:$F$29,$F$29:$G$29,$G$29:$H$29,$H$29:$I$29,$I$29:$J$29,$J$29:$K$29,$K$29:$L$29),CHOOSE(ROUNDUP((COUNT($B$44:AG$44)+2)/5,0),$E$18:$F$18,$F$18:$G$18,$G$18:$H$18,$H$18:$I$18,$I$18:$J$18,$J$18:$K$18,$K$18:$L$18),AI$52)</f>
        <v>691129096767223.13</v>
      </c>
      <c r="AJ61" s="32">
        <f>AH42*TREND(CHOOSE(ROUNDUP((COUNT($B$44:AH$44)+2)/5,0),$E$29:$F$29,$F$29:$G$29,$G$29:$H$29,$H$29:$I$29,$I$29:$J$29,$J$29:$K$29,$K$29:$L$29),CHOOSE(ROUNDUP((COUNT($B$44:AH$44)+2)/5,0),$E$18:$F$18,$F$18:$G$18,$G$18:$H$18,$H$18:$I$18,$I$18:$J$18,$J$18:$K$18,$K$18:$L$18),AJ$52)</f>
        <v>705026856326427.38</v>
      </c>
      <c r="AK61" s="32">
        <f>AI42*TREND(CHOOSE(ROUNDUP((COUNT($B$44:AI$44)-1)/5,0),$E$29:$F$29,$F$29:$G$29,$G$29:$H$29,$H$29:$I$29,$I$29:$J$29,$J$29:$K$29,$K$29:$L$29),CHOOSE(ROUNDUP((COUNT($B$44:AI$44)-1)/5,0),$E$18:$F$18,$F$18:$G$18,$G$18:$H$18,$H$18:$I$18,$I$18:$J$18,$J$18:$K$18,$K$18:$L$18),AK$52)</f>
        <v>719030795659545.75</v>
      </c>
      <c r="AL61" s="32">
        <f>AJ42*TREND(CHOOSE(ROUNDUP((COUNT($B$44:AJ$44)-1)/5,0),$E$29:$F$29,$F$29:$G$29,$G$29:$H$29,$H$29:$I$29,$I$29:$J$29,$J$29:$K$29,$K$29:$L$29),CHOOSE(ROUNDUP((COUNT($B$44:AJ$44)-1)/5,0),$E$18:$F$18,$F$18:$G$18,$G$18:$H$18,$H$18:$I$18,$I$18:$J$18,$J$18:$K$18,$K$18:$L$18),AL$52)</f>
        <v>733146109761269</v>
      </c>
      <c r="AM61" s="32">
        <f>AK42*TREND(CHOOSE(ROUNDUP((COUNT($B$44:AK$44)-1)/5,0),$E$29:$F$29,$F$29:$G$29,$G$29:$H$29,$H$29:$I$29,$I$29:$J$29,$J$29:$K$29,$K$29:$L$29),CHOOSE(ROUNDUP((COUNT($B$44:AK$44)-1)/5,0),$E$18:$F$18,$F$18:$G$18,$G$18:$H$18,$H$18:$I$18,$I$18:$J$18,$J$18:$K$18,$K$18:$L$18),AM$52)</f>
        <v>747373811852540.13</v>
      </c>
    </row>
    <row r="72" spans="1:2" x14ac:dyDescent="0.45">
      <c r="A72" s="1"/>
    </row>
    <row r="74" spans="1:2" x14ac:dyDescent="0.45">
      <c r="B74" s="32"/>
    </row>
    <row r="75" spans="1:2" x14ac:dyDescent="0.45">
      <c r="B75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69</v>
      </c>
      <c r="F1" s="2" t="s">
        <v>322</v>
      </c>
      <c r="G1" s="12"/>
      <c r="H1" s="12"/>
      <c r="I1" s="12"/>
    </row>
    <row r="2" spans="1:9" x14ac:dyDescent="0.45">
      <c r="A2" t="s">
        <v>68</v>
      </c>
      <c r="F2" s="59" t="s">
        <v>323</v>
      </c>
      <c r="G2" s="60" t="s">
        <v>324</v>
      </c>
      <c r="H2" s="60" t="s">
        <v>325</v>
      </c>
      <c r="I2" s="60" t="s">
        <v>326</v>
      </c>
    </row>
    <row r="3" spans="1:9" x14ac:dyDescent="0.45">
      <c r="A3" s="6">
        <f>3.41214*10^9</f>
        <v>3412140000</v>
      </c>
      <c r="F3" s="59"/>
      <c r="G3" s="60" t="s">
        <v>327</v>
      </c>
      <c r="H3" s="60" t="s">
        <v>328</v>
      </c>
      <c r="I3" s="60" t="s">
        <v>329</v>
      </c>
    </row>
    <row r="4" spans="1:9" x14ac:dyDescent="0.45">
      <c r="F4" s="61" t="s">
        <v>135</v>
      </c>
      <c r="G4" s="60">
        <v>1</v>
      </c>
      <c r="H4" s="60">
        <v>1.8440000000000001</v>
      </c>
      <c r="I4" s="60">
        <v>11.6</v>
      </c>
    </row>
    <row r="5" spans="1:9" x14ac:dyDescent="0.45">
      <c r="A5" s="1" t="s">
        <v>266</v>
      </c>
      <c r="F5" s="61" t="s">
        <v>330</v>
      </c>
      <c r="G5" s="60">
        <v>1</v>
      </c>
      <c r="H5" s="60">
        <v>1.411</v>
      </c>
      <c r="I5" s="60">
        <v>8.8800000000000008</v>
      </c>
    </row>
    <row r="6" spans="1:9" x14ac:dyDescent="0.45">
      <c r="A6">
        <v>947817120000</v>
      </c>
      <c r="F6" s="61" t="s">
        <v>331</v>
      </c>
      <c r="G6" s="60">
        <v>1</v>
      </c>
      <c r="H6" s="60">
        <v>1.21</v>
      </c>
      <c r="I6" s="60">
        <v>7.61</v>
      </c>
    </row>
    <row r="7" spans="1:9" x14ac:dyDescent="0.45">
      <c r="F7" s="61" t="s">
        <v>332</v>
      </c>
      <c r="G7" s="60">
        <v>1</v>
      </c>
      <c r="H7" s="60">
        <v>1.2849999999999999</v>
      </c>
      <c r="I7" s="60">
        <v>8.08</v>
      </c>
    </row>
    <row r="8" spans="1:9" x14ac:dyDescent="0.45">
      <c r="F8" s="61" t="s">
        <v>333</v>
      </c>
      <c r="G8" s="60">
        <v>1</v>
      </c>
      <c r="H8" s="60">
        <v>1.288</v>
      </c>
      <c r="I8" s="60">
        <v>8.1</v>
      </c>
    </row>
    <row r="9" spans="1:9" x14ac:dyDescent="0.45">
      <c r="A9" s="1" t="s">
        <v>77</v>
      </c>
      <c r="F9" s="61" t="s">
        <v>334</v>
      </c>
      <c r="G9" s="60">
        <v>1</v>
      </c>
      <c r="H9" s="60">
        <v>1.1719999999999999</v>
      </c>
      <c r="I9" s="60">
        <v>7.37</v>
      </c>
    </row>
    <row r="10" spans="1:9" x14ac:dyDescent="0.45">
      <c r="A10">
        <v>11300</v>
      </c>
      <c r="B10" t="s">
        <v>78</v>
      </c>
      <c r="F10" s="61" t="s">
        <v>335</v>
      </c>
      <c r="G10" s="60">
        <v>1</v>
      </c>
      <c r="H10" s="60">
        <v>1.071</v>
      </c>
      <c r="I10" s="60">
        <v>6.74</v>
      </c>
    </row>
    <row r="11" spans="1:9" x14ac:dyDescent="0.45">
      <c r="A11">
        <f>A10*1000</f>
        <v>11300000</v>
      </c>
      <c r="B11" t="s">
        <v>79</v>
      </c>
      <c r="F11" s="61" t="s">
        <v>336</v>
      </c>
      <c r="G11" s="60">
        <v>1</v>
      </c>
      <c r="H11" s="60">
        <v>1.17</v>
      </c>
      <c r="I11" s="60">
        <v>7.33</v>
      </c>
    </row>
    <row r="12" spans="1:9" x14ac:dyDescent="0.45">
      <c r="A12">
        <v>3.9656699999999998</v>
      </c>
      <c r="B12" t="s">
        <v>80</v>
      </c>
      <c r="F12" s="62" t="s">
        <v>337</v>
      </c>
    </row>
    <row r="13" spans="1:9" x14ac:dyDescent="0.45">
      <c r="A13" s="6">
        <f>A11*A12</f>
        <v>44812071</v>
      </c>
      <c r="B13" t="s">
        <v>81</v>
      </c>
    </row>
    <row r="14" spans="1:9" x14ac:dyDescent="0.45">
      <c r="A14" s="6">
        <f>A13*1000</f>
        <v>44812071000</v>
      </c>
      <c r="B14" t="s">
        <v>82</v>
      </c>
    </row>
    <row r="16" spans="1:9" x14ac:dyDescent="0.45">
      <c r="A16" s="1" t="s">
        <v>83</v>
      </c>
    </row>
    <row r="17" spans="1:3" x14ac:dyDescent="0.45">
      <c r="A17">
        <v>10450</v>
      </c>
      <c r="B17" t="s">
        <v>78</v>
      </c>
    </row>
    <row r="18" spans="1:3" x14ac:dyDescent="0.45">
      <c r="A18">
        <f>A17*1000</f>
        <v>10450000</v>
      </c>
      <c r="B18" t="s">
        <v>79</v>
      </c>
    </row>
    <row r="19" spans="1:3" x14ac:dyDescent="0.45">
      <c r="A19">
        <v>3.9656699999999998</v>
      </c>
      <c r="B19" t="s">
        <v>80</v>
      </c>
    </row>
    <row r="20" spans="1:3" x14ac:dyDescent="0.45">
      <c r="A20" s="6">
        <f>A18*A19</f>
        <v>41441251.5</v>
      </c>
      <c r="B20" t="s">
        <v>81</v>
      </c>
    </row>
    <row r="21" spans="1:3" x14ac:dyDescent="0.45">
      <c r="A21" s="6">
        <f>A20*1000</f>
        <v>41441251500</v>
      </c>
      <c r="B21" t="s">
        <v>82</v>
      </c>
    </row>
    <row r="23" spans="1:3" x14ac:dyDescent="0.45">
      <c r="A23" s="1" t="s">
        <v>88</v>
      </c>
    </row>
    <row r="24" spans="1:3" x14ac:dyDescent="0.45">
      <c r="A24" t="s">
        <v>89</v>
      </c>
      <c r="B24">
        <f>AVERAGE(2500,3850)</f>
        <v>3175</v>
      </c>
      <c r="C24" t="s">
        <v>78</v>
      </c>
    </row>
    <row r="25" spans="1:3" x14ac:dyDescent="0.45">
      <c r="A25" t="s">
        <v>90</v>
      </c>
      <c r="B25">
        <f>AVERAGE(3140,3290)</f>
        <v>3215</v>
      </c>
      <c r="C25" t="s">
        <v>78</v>
      </c>
    </row>
    <row r="26" spans="1:3" x14ac:dyDescent="0.45">
      <c r="A26" t="s">
        <v>91</v>
      </c>
      <c r="B26">
        <f>AVERAGE(B24:B25)</f>
        <v>3195</v>
      </c>
      <c r="C26" t="s">
        <v>78</v>
      </c>
    </row>
    <row r="27" spans="1:3" x14ac:dyDescent="0.45">
      <c r="B27" s="10">
        <v>3.9656699999999998</v>
      </c>
      <c r="C27" t="s">
        <v>80</v>
      </c>
    </row>
    <row r="28" spans="1:3" x14ac:dyDescent="0.45">
      <c r="B28" s="33">
        <f>B26*B27</f>
        <v>12670.315649999999</v>
      </c>
      <c r="C28" t="s">
        <v>92</v>
      </c>
    </row>
    <row r="30" spans="1:3" x14ac:dyDescent="0.45">
      <c r="A30" s="1" t="s">
        <v>320</v>
      </c>
      <c r="B30" s="1"/>
      <c r="C30" s="1"/>
    </row>
    <row r="31" spans="1:3" x14ac:dyDescent="0.45">
      <c r="B31">
        <v>5.8170000000000002</v>
      </c>
      <c r="C31" t="s">
        <v>321</v>
      </c>
    </row>
    <row r="32" spans="1:3" x14ac:dyDescent="0.45">
      <c r="B32">
        <v>7.61</v>
      </c>
      <c r="C32" t="s">
        <v>338</v>
      </c>
    </row>
    <row r="33" spans="2:3" x14ac:dyDescent="0.45">
      <c r="B33" s="10">
        <f>B32*B31</f>
        <v>44.26737</v>
      </c>
      <c r="C33" t="s">
        <v>339</v>
      </c>
    </row>
    <row r="34" spans="2:3" x14ac:dyDescent="0.45">
      <c r="B34">
        <f>B33*1000</f>
        <v>44267.37</v>
      </c>
      <c r="C34" t="s">
        <v>340</v>
      </c>
    </row>
    <row r="35" spans="2:3" x14ac:dyDescent="0.45">
      <c r="B35" s="6">
        <f>B34*10^6</f>
        <v>44267370000</v>
      </c>
      <c r="C35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4.25" x14ac:dyDescent="0.45"/>
  <cols>
    <col min="1" max="1" width="29.265625" customWidth="1"/>
    <col min="2" max="2" width="11.86328125" customWidth="1"/>
    <col min="27" max="27" width="9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25</v>
      </c>
      <c r="B3">
        <f>SUM('Summed Activity Data'!$B$13:$E$13)*'Households + LBNL Energy Use'!G13*'Households + LBNL Energy Use'!I18/'Households + LBNL Energy Use'!$I$18*BTU_per_PJ</f>
        <v>2727438544511.9888</v>
      </c>
      <c r="C3">
        <f>SUM('Summed Activity Data'!$B$13:$E$13)*'Households + LBNL Energy Use'!H13*'Households + LBNL Energy Use'!J18/'Households + LBNL Energy Use'!$I$18*BTU_per_PJ</f>
        <v>2811023165549.2271</v>
      </c>
      <c r="D3">
        <f>SUM('Summed Activity Data'!$B$13:$E$13)*'Households + LBNL Energy Use'!I13*'Households + LBNL Energy Use'!K18/'Households + LBNL Energy Use'!$I$18*BTU_per_PJ</f>
        <v>2893466068555.48</v>
      </c>
      <c r="E3">
        <f>SUM('Summed Activity Data'!$B$13:$E$13)*'Households + LBNL Energy Use'!J13*'Households + LBNL Energy Use'!L18/'Households + LBNL Energy Use'!$I$18*BTU_per_PJ</f>
        <v>2974736311487.4536</v>
      </c>
      <c r="F3">
        <f>SUM('Summed Activity Data'!$B$13:$E$13)*'Households + LBNL Energy Use'!K13*'Households + LBNL Energy Use'!M18/'Households + LBNL Energy Use'!$I$18*BTU_per_PJ</f>
        <v>3054879434805.2773</v>
      </c>
      <c r="G3">
        <f>SUM('Summed Activity Data'!$B$13:$E$13)*'Households + LBNL Energy Use'!L13*'Households + LBNL Energy Use'!N18/'Households + LBNL Energy Use'!$I$18*BTU_per_PJ</f>
        <v>3134003047422.3521</v>
      </c>
      <c r="H3">
        <f>SUM('Summed Activity Data'!$B$13:$E$13)*'Households + LBNL Energy Use'!M13*'Households + LBNL Energy Use'!O18/'Households + LBNL Energy Use'!$I$18*BTU_per_PJ</f>
        <v>3221678413219.7056</v>
      </c>
      <c r="I3">
        <f>SUM('Summed Activity Data'!$B$13:$E$13)*'Households + LBNL Energy Use'!N13*'Households + LBNL Energy Use'!P18/'Households + LBNL Energy Use'!$I$18*BTU_per_PJ</f>
        <v>3308368265543.1045</v>
      </c>
      <c r="J3">
        <f>SUM('Summed Activity Data'!$B$13:$E$13)*'Households + LBNL Energy Use'!O13*'Households + LBNL Energy Use'!Q18/'Households + LBNL Energy Use'!$I$18*BTU_per_PJ</f>
        <v>3394050672123.5845</v>
      </c>
      <c r="K3">
        <f>SUM('Summed Activity Data'!$B$13:$E$13)*'Households + LBNL Energy Use'!P13*'Households + LBNL Energy Use'!R18/'Households + LBNL Energy Use'!$I$18*BTU_per_PJ</f>
        <v>3478769149680.6343</v>
      </c>
      <c r="L3">
        <f>SUM('Summed Activity Data'!$B$13:$E$13)*'Households + LBNL Energy Use'!Q13*'Households + LBNL Energy Use'!S18/'Households + LBNL Energy Use'!$I$18*BTU_per_PJ</f>
        <v>3562493769777.7197</v>
      </c>
      <c r="M3">
        <f>SUM('Summed Activity Data'!$B$13:$E$13)*'Households + LBNL Energy Use'!R13*'Households + LBNL Energy Use'!T18/'Households + LBNL Energy Use'!$I$18*BTU_per_PJ</f>
        <v>3654615967564.4653</v>
      </c>
      <c r="N3">
        <f>SUM('Summed Activity Data'!$B$13:$E$13)*'Households + LBNL Energy Use'!S13*'Households + LBNL Energy Use'!U18/'Households + LBNL Energy Use'!$I$18*BTU_per_PJ</f>
        <v>3745267552887.2007</v>
      </c>
      <c r="O3">
        <f>SUM('Summed Activity Data'!$B$13:$E$13)*'Households + LBNL Energy Use'!T13*'Households + LBNL Energy Use'!V18/'Households + LBNL Energy Use'!$I$18*BTU_per_PJ</f>
        <v>3834530397413.7954</v>
      </c>
      <c r="P3">
        <f>SUM('Summed Activity Data'!$B$13:$E$13)*'Households + LBNL Energy Use'!U13*'Households + LBNL Energy Use'!W18/'Households + LBNL Energy Use'!$I$18*BTU_per_PJ</f>
        <v>3922356818594.7598</v>
      </c>
      <c r="Q3">
        <f>SUM('Summed Activity Data'!$B$13:$E$13)*'Households + LBNL Energy Use'!V13*'Households + LBNL Energy Use'!X18/'Households + LBNL Energy Use'!$I$18*BTU_per_PJ</f>
        <v>4008847374142.7852</v>
      </c>
      <c r="R3">
        <f>SUM('Summed Activity Data'!$B$13:$E$13)*'Households + LBNL Energy Use'!W13*'Households + LBNL Energy Use'!Y18/'Households + LBNL Energy Use'!$I$18*BTU_per_PJ</f>
        <v>4103328817587.3418</v>
      </c>
      <c r="S3">
        <f>SUM('Summed Activity Data'!$B$13:$E$13)*'Households + LBNL Energy Use'!X13*'Households + LBNL Energy Use'!Z18/'Households + LBNL Energy Use'!$I$18*BTU_per_PJ</f>
        <v>4196493710019.3354</v>
      </c>
      <c r="T3">
        <f>SUM('Summed Activity Data'!$B$13:$E$13)*'Households + LBNL Energy Use'!Y13*'Households + LBNL Energy Use'!AA18/'Households + LBNL Energy Use'!$I$18*BTU_per_PJ</f>
        <v>4288291454486.0161</v>
      </c>
      <c r="U3">
        <f>SUM('Summed Activity Data'!$B$13:$E$13)*'Households + LBNL Energy Use'!Z13*'Households + LBNL Energy Use'!AB18/'Households + LBNL Energy Use'!$I$18*BTU_per_PJ</f>
        <v>4378749017686.5254</v>
      </c>
      <c r="V3">
        <f>SUM('Summed Activity Data'!$B$13:$E$13)*'Households + LBNL Energy Use'!AA13*'Households + LBNL Energy Use'!AC18/'Households + LBNL Energy Use'!$I$18*BTU_per_PJ</f>
        <v>4467920785786.5967</v>
      </c>
      <c r="W3">
        <f>SUM('Summed Activity Data'!$B$13:$E$13)*'Households + LBNL Energy Use'!AB13*'Households + LBNL Energy Use'!AD18/'Households + LBNL Energy Use'!$I$18*BTU_per_PJ</f>
        <v>4564888854505.8193</v>
      </c>
      <c r="X3">
        <f>SUM('Summed Activity Data'!$B$13:$E$13)*'Households + LBNL Energy Use'!AC13*'Households + LBNL Energy Use'!AE18/'Households + LBNL Energy Use'!$I$18*BTU_per_PJ</f>
        <v>4660331755725.1533</v>
      </c>
      <c r="Y3">
        <f>SUM('Summed Activity Data'!$B$13:$E$13)*'Households + LBNL Energy Use'!AD13*'Households + LBNL Energy Use'!AF18/'Households + LBNL Energy Use'!$I$18*BTU_per_PJ</f>
        <v>4754360525113.6367</v>
      </c>
      <c r="Z3">
        <f>SUM('Summed Activity Data'!$B$13:$E$13)*'Households + LBNL Energy Use'!AE13*'Households + LBNL Energy Use'!AG18/'Households + LBNL Energy Use'!$I$18*BTU_per_PJ</f>
        <v>4846997114852.0029</v>
      </c>
      <c r="AA3">
        <f>SUM('Summed Activity Data'!$B$13:$E$13)*'Households + LBNL Energy Use'!AF13*'Households + LBNL Energy Use'!AH18/'Households + LBNL Energy Use'!$I$18*BTU_per_PJ</f>
        <v>4938350810920.3135</v>
      </c>
      <c r="AB3">
        <f>SUM('Summed Activity Data'!$B$13:$E$13)*'Households + LBNL Energy Use'!AG13*'Households + LBNL Energy Use'!AI18/'Households + LBNL Energy Use'!$I$18*BTU_per_PJ</f>
        <v>5037502930179.2705</v>
      </c>
      <c r="AC3">
        <f>SUM('Summed Activity Data'!$B$13:$E$13)*'Households + LBNL Energy Use'!AH13*'Households + LBNL Energy Use'!AJ18/'Households + LBNL Energy Use'!$I$18*BTU_per_PJ</f>
        <v>5135576029390.0322</v>
      </c>
      <c r="AD3">
        <f>SUM('Summed Activity Data'!$B$13:$E$13)*'Households + LBNL Energy Use'!AI13*'Households + LBNL Energy Use'!AK18/'Households + LBNL Energy Use'!$I$18*BTU_per_PJ</f>
        <v>5232642070919.1475</v>
      </c>
      <c r="AE3">
        <f>SUM('Summed Activity Data'!$B$13:$E$13)*'Households + LBNL Energy Use'!AJ13*'Households + LBNL Energy Use'!AL18/'Households + LBNL Energy Use'!$I$18*BTU_per_PJ</f>
        <v>5328708644774.1504</v>
      </c>
      <c r="AF3">
        <f>SUM('Summed Activity Data'!$B$13:$E$13)*'Households + LBNL Energy Use'!AK13*'Households + LBNL Energy Use'!AM18/'Households + LBNL Energy Use'!$I$18*BTU_per_PJ</f>
        <v>5423845933035.6182</v>
      </c>
      <c r="AG3">
        <f>SUM('Summed Activity Data'!$B$13:$E$13)*'Households + LBNL Energy Use'!AL13*'Households + LBNL Energy Use'!AN18/'Households + LBNL Energy Use'!$I$18*BTU_per_PJ</f>
        <v>5518091312336.209</v>
      </c>
      <c r="AH3">
        <f>SUM('Summed Activity Data'!$B$13:$E$13)*'Households + LBNL Energy Use'!AM13*'Households + LBNL Energy Use'!AO18/'Households + LBNL Energy Use'!$I$18*BTU_per_PJ</f>
        <v>5611514787636.8359</v>
      </c>
      <c r="AI3">
        <f>SUM('Summed Activity Data'!$B$13:$E$13)*'Households + LBNL Energy Use'!AN13*'Households + LBNL Energy Use'!AP18/'Households + LBNL Energy Use'!$I$18*BTU_per_PJ</f>
        <v>5704152666328.4141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f>'Biomass Use'!F54</f>
        <v>61451972040474.633</v>
      </c>
      <c r="C7">
        <f>'Biomass Use'!G54</f>
        <v>62111982700262.133</v>
      </c>
      <c r="D7">
        <f>'Biomass Use'!H54</f>
        <v>62770686252051.391</v>
      </c>
      <c r="E7">
        <f>'Biomass Use'!I54</f>
        <v>63426109318244.813</v>
      </c>
      <c r="F7">
        <f>'Biomass Use'!J54</f>
        <v>64078112034930.117</v>
      </c>
      <c r="G7">
        <f>'Biomass Use'!K54</f>
        <v>64727927856135.102</v>
      </c>
      <c r="H7">
        <f>'Biomass Use'!L54</f>
        <v>65374036316072.117</v>
      </c>
      <c r="I7">
        <f>'Biomass Use'!M54</f>
        <v>66016747987241.305</v>
      </c>
      <c r="J7">
        <f>'Biomass Use'!N54</f>
        <v>66654993022048.258</v>
      </c>
      <c r="K7">
        <f>'Biomass Use'!O54</f>
        <v>67289073303806.617</v>
      </c>
      <c r="L7">
        <f>'Biomass Use'!P54</f>
        <v>67917907465221.984</v>
      </c>
      <c r="M7">
        <f>'Biomass Use'!Q54</f>
        <v>68541785737928.398</v>
      </c>
      <c r="N7">
        <f>'Biomass Use'!R54</f>
        <v>69158690284361.305</v>
      </c>
      <c r="O7">
        <f>'Biomass Use'!S54</f>
        <v>69769354570689.047</v>
      </c>
      <c r="P7">
        <f>'Biomass Use'!T54</f>
        <v>70372198983524.188</v>
      </c>
      <c r="Q7">
        <f>'Biomass Use'!U54</f>
        <v>70968401304757.234</v>
      </c>
      <c r="R7">
        <f>'Biomass Use'!V54</f>
        <v>71556358543420.578</v>
      </c>
      <c r="S7">
        <f>'Biomass Use'!W54</f>
        <v>72136303510899.984</v>
      </c>
      <c r="T7">
        <f>'Biomass Use'!X54</f>
        <v>72707066108133.563</v>
      </c>
      <c r="U7">
        <f>'Biomass Use'!Y54</f>
        <v>73268853356687.453</v>
      </c>
      <c r="V7">
        <f>'Biomass Use'!Z54</f>
        <v>73822328801416.922</v>
      </c>
      <c r="W7">
        <f>'Biomass Use'!AA54</f>
        <v>74367682379450.109</v>
      </c>
      <c r="X7">
        <f>'Biomass Use'!AB54</f>
        <v>74906969226765.031</v>
      </c>
      <c r="Y7">
        <f>'Biomass Use'!AC54</f>
        <v>75441313653732.125</v>
      </c>
      <c r="Z7">
        <f>'Biomass Use'!AD54</f>
        <v>75970428186177.781</v>
      </c>
      <c r="AA7">
        <f>'Biomass Use'!AE54</f>
        <v>76495430168878.875</v>
      </c>
      <c r="AB7">
        <f>'Biomass Use'!AF54</f>
        <v>77016018536237.297</v>
      </c>
      <c r="AC7">
        <f>'Biomass Use'!AG54</f>
        <v>77533780867058.031</v>
      </c>
      <c r="AD7">
        <f>'Biomass Use'!AH54</f>
        <v>78049362006174.469</v>
      </c>
      <c r="AE7">
        <f>'Biomass Use'!AI54</f>
        <v>78562450116904.25</v>
      </c>
      <c r="AF7">
        <f>'Biomass Use'!AJ54</f>
        <v>79073681492744.922</v>
      </c>
      <c r="AG7">
        <f>'Biomass Use'!AK54</f>
        <v>79583211519104.859</v>
      </c>
      <c r="AH7">
        <f>'Biomass Use'!AL54</f>
        <v>80091674003338.188</v>
      </c>
      <c r="AI7">
        <f>'Biomass Use'!AM54</f>
        <v>80599219273794.828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Use'!G$13*SUM('Elec Breakdown'!$B$2:$B$4)*('Households + LBNL Energy Use'!I$18/'Households + LBNL Energy Use'!$I$18)*BTU_per_GWh</f>
        <v>138608548204499.44</v>
      </c>
      <c r="C2">
        <f>'Elec Use'!$D$17*'Households + LBNL Energy Use'!H$13*SUM('Elec Breakdown'!$B$2:$B$4)*('Households + LBNL Energy Use'!J$18/'Households + LBNL Energy Use'!$I$18)*BTU_per_GWh</f>
        <v>142856322365169.97</v>
      </c>
      <c r="D2">
        <f>'Elec Use'!$D$17*'Households + LBNL Energy Use'!I$13*SUM('Elec Breakdown'!$B$2:$B$4)*('Households + LBNL Energy Use'!K$18/'Households + LBNL Energy Use'!$I$18)*BTU_per_GWh</f>
        <v>147046074364698.84</v>
      </c>
      <c r="E2">
        <f>'Elec Use'!$D$17*'Households + LBNL Energy Use'!J$13*SUM('Elec Breakdown'!$B$2:$B$4)*('Households + LBNL Energy Use'!L$18/'Households + LBNL Energy Use'!$I$18)*BTU_per_GWh</f>
        <v>151176231727068.78</v>
      </c>
      <c r="F2">
        <f>'Elec Use'!$D$17*'Households + LBNL Energy Use'!K$13*SUM('Elec Breakdown'!$B$2:$B$4)*('Households + LBNL Energy Use'!M$18/'Households + LBNL Energy Use'!$I$18)*BTU_per_GWh</f>
        <v>155249108820490.28</v>
      </c>
      <c r="G2">
        <f>'Elec Use'!$D$17*'Households + LBNL Energy Use'!L$13*SUM('Elec Breakdown'!$B$2:$B$4)*('Households + LBNL Energy Use'!N$18/'Households + LBNL Energy Use'!$I$18)*BTU_per_GWh</f>
        <v>159270174334730.94</v>
      </c>
      <c r="H2">
        <f>'Elec Use'!$D$17*'Households + LBNL Energy Use'!M$13*SUM('Elec Breakdown'!$B$2:$B$4)*('Households + LBNL Energy Use'!O$18/'Households + LBNL Energy Use'!$I$18)*BTU_per_GWh</f>
        <v>163725840326150.75</v>
      </c>
      <c r="I2">
        <f>'Elec Use'!$D$17*'Households + LBNL Energy Use'!N$13*SUM('Elec Breakdown'!$B$2:$B$4)*('Households + LBNL Energy Use'!P$18/'Households + LBNL Energy Use'!$I$18)*BTU_per_GWh</f>
        <v>168131422478968.34</v>
      </c>
      <c r="J2">
        <f>'Elec Use'!$D$17*'Households + LBNL Energy Use'!O$13*SUM('Elec Breakdown'!$B$2:$B$4)*('Households + LBNL Energy Use'!Q$18/'Households + LBNL Energy Use'!$I$18)*BTU_per_GWh</f>
        <v>172485806194298.91</v>
      </c>
      <c r="K2">
        <f>'Elec Use'!$D$17*'Households + LBNL Energy Use'!P$13*SUM('Elec Breakdown'!$B$2:$B$4)*('Households + LBNL Energy Use'!R$18/'Households + LBNL Energy Use'!$I$18)*BTU_per_GWh</f>
        <v>176791202993763.5</v>
      </c>
      <c r="L2">
        <f>'Elec Use'!$D$17*'Households + LBNL Energy Use'!Q$13*SUM('Elec Breakdown'!$B$2:$B$4)*('Households + LBNL Energy Use'!S$18/'Households + LBNL Energy Use'!$I$18)*BTU_per_GWh</f>
        <v>181046091912885.44</v>
      </c>
      <c r="M2">
        <f>'Elec Use'!$D$17*'Households + LBNL Energy Use'!R$13*SUM('Elec Breakdown'!$B$2:$B$4)*('Households + LBNL Energy Use'!T$18/'Households + LBNL Energy Use'!$I$18)*BTU_per_GWh</f>
        <v>185727746103892.47</v>
      </c>
      <c r="N2">
        <f>'Elec Use'!$D$17*'Households + LBNL Energy Use'!S$13*SUM('Elec Breakdown'!$B$2:$B$4)*('Households + LBNL Energy Use'!U$18/'Households + LBNL Energy Use'!$I$18)*BTU_per_GWh</f>
        <v>190334663704035.41</v>
      </c>
      <c r="O2">
        <f>'Elec Use'!$D$17*'Households + LBNL Energy Use'!T$13*SUM('Elec Breakdown'!$B$2:$B$4)*('Households + LBNL Energy Use'!V$18/'Households + LBNL Energy Use'!$I$18)*BTU_per_GWh</f>
        <v>194871005435118.88</v>
      </c>
      <c r="P2">
        <f>'Elec Use'!$D$17*'Households + LBNL Energy Use'!U$13*SUM('Elec Breakdown'!$B$2:$B$4)*('Households + LBNL Energy Use'!W$18/'Households + LBNL Energy Use'!$I$18)*BTU_per_GWh</f>
        <v>199334348067855.84</v>
      </c>
      <c r="Q2">
        <f>'Elec Use'!$D$17*'Households + LBNL Energy Use'!V$13*SUM('Elec Breakdown'!$B$2:$B$4)*('Households + LBNL Energy Use'!X$18/'Households + LBNL Energy Use'!$I$18)*BTU_per_GWh</f>
        <v>203729801949680.13</v>
      </c>
      <c r="R2">
        <f>'Elec Use'!$D$17*'Households + LBNL Energy Use'!W$13*SUM('Elec Breakdown'!$B$2:$B$4)*('Households + LBNL Energy Use'!Y$18/'Households + LBNL Energy Use'!$I$18)*BTU_per_GWh</f>
        <v>208531353110004.69</v>
      </c>
      <c r="S2">
        <f>'Elec Use'!$D$17*'Households + LBNL Energy Use'!X$13*SUM('Elec Breakdown'!$B$2:$B$4)*('Households + LBNL Energy Use'!Z$18/'Households + LBNL Energy Use'!$I$18)*BTU_per_GWh</f>
        <v>213265997089283.59</v>
      </c>
      <c r="T2">
        <f>'Elec Use'!$D$17*'Households + LBNL Energy Use'!Y$13*SUM('Elec Breakdown'!$B$2:$B$4)*('Households + LBNL Energy Use'!AA$18/'Households + LBNL Energy Use'!$I$18)*BTU_per_GWh</f>
        <v>217931162548126.59</v>
      </c>
      <c r="U2">
        <f>'Elec Use'!$D$17*'Households + LBNL Energy Use'!Z$13*SUM('Elec Breakdown'!$B$2:$B$4)*('Households + LBNL Energy Use'!AB$18/'Households + LBNL Energy Use'!$I$18)*BTU_per_GWh</f>
        <v>222528219935384</v>
      </c>
      <c r="V2">
        <f>'Elec Use'!$D$17*'Households + LBNL Energy Use'!AA$13*SUM('Elec Breakdown'!$B$2:$B$4)*('Households + LBNL Energy Use'!AC$18/'Households + LBNL Energy Use'!$I$18)*BTU_per_GWh</f>
        <v>227059933158418.56</v>
      </c>
      <c r="W2">
        <f>'Elec Use'!$D$17*'Households + LBNL Energy Use'!AB$13*SUM('Elec Breakdown'!$B$2:$B$4)*('Households + LBNL Energy Use'!AD$18/'Households + LBNL Energy Use'!$I$18)*BTU_per_GWh</f>
        <v>231987854725857.75</v>
      </c>
      <c r="X2">
        <f>'Elec Use'!$D$17*'Households + LBNL Energy Use'!AC$13*SUM('Elec Breakdown'!$B$2:$B$4)*('Households + LBNL Energy Use'!AE$18/'Households + LBNL Energy Use'!$I$18)*BTU_per_GWh</f>
        <v>236838267213081.84</v>
      </c>
      <c r="Y2">
        <f>'Elec Use'!$D$17*'Households + LBNL Energy Use'!AD$13*SUM('Elec Breakdown'!$B$2:$B$4)*('Households + LBNL Energy Use'!AF$18/'Households + LBNL Energy Use'!$I$18)*BTU_per_GWh</f>
        <v>241616813457732.59</v>
      </c>
      <c r="Z2">
        <f>'Elec Use'!$D$17*'Households + LBNL Energy Use'!AE$13*SUM('Elec Breakdown'!$B$2:$B$4)*('Households + LBNL Energy Use'!AG$18/'Households + LBNL Energy Use'!$I$18)*BTU_per_GWh</f>
        <v>246324609070611.63</v>
      </c>
      <c r="AA2">
        <f>'Elec Use'!$D$17*'Households + LBNL Energy Use'!AF$13*SUM('Elec Breakdown'!$B$2:$B$4)*('Households + LBNL Energy Use'!AH$18/'Households + LBNL Energy Use'!$I$18)*BTU_per_GWh</f>
        <v>250967207970089.03</v>
      </c>
      <c r="AB2">
        <f>'Elec Use'!$D$17*'Households + LBNL Energy Use'!AG$13*SUM('Elec Breakdown'!$B$2:$B$4)*('Households + LBNL Energy Use'!AI$18/'Households + LBNL Energy Use'!$I$18)*BTU_per_GWh</f>
        <v>256006123083148.81</v>
      </c>
      <c r="AC2">
        <f>'Elec Use'!$D$17*'Households + LBNL Energy Use'!AH$13*SUM('Elec Breakdown'!$B$2:$B$4)*('Households + LBNL Energy Use'!AJ$18/'Households + LBNL Energy Use'!$I$18)*BTU_per_GWh</f>
        <v>260990202349342.5</v>
      </c>
      <c r="AD2">
        <f>'Elec Use'!$D$17*'Households + LBNL Energy Use'!AI$13*SUM('Elec Breakdown'!$B$2:$B$4)*('Households + LBNL Energy Use'!AK$18/'Households + LBNL Energy Use'!$I$18)*BTU_per_GWh</f>
        <v>265923102899340.28</v>
      </c>
      <c r="AE2">
        <f>'Elec Use'!$D$17*'Households + LBNL Energy Use'!AJ$13*SUM('Elec Breakdown'!$B$2:$B$4)*('Households + LBNL Energy Use'!AL$18/'Households + LBNL Energy Use'!$I$18)*BTU_per_GWh</f>
        <v>270805210457662.81</v>
      </c>
      <c r="AF2">
        <f>'Elec Use'!$D$17*'Households + LBNL Energy Use'!AK$13*SUM('Elec Breakdown'!$B$2:$B$4)*('Households + LBNL Energy Use'!AM$18/'Households + LBNL Energy Use'!$I$18)*BTU_per_GWh</f>
        <v>275640091680768.31</v>
      </c>
      <c r="AG2">
        <f>'Elec Use'!$D$17*'Households + LBNL Energy Use'!AL$13*SUM('Elec Breakdown'!$B$2:$B$4)*('Households + LBNL Energy Use'!AN$18/'Households + LBNL Energy Use'!$I$18)*BTU_per_GWh</f>
        <v>280429646050791.63</v>
      </c>
      <c r="AH2">
        <f>'Elec Use'!$D$17*'Households + LBNL Energy Use'!AM$13*SUM('Elec Breakdown'!$B$2:$B$4)*('Households + LBNL Energy Use'!AO$18/'Households + LBNL Energy Use'!$I$18)*BTU_per_GWh</f>
        <v>285177431222961.56</v>
      </c>
      <c r="AI2">
        <f>'Elec Use'!$D$17*'Households + LBNL Energy Use'!AN$13*SUM('Elec Breakdown'!$B$2:$B$4)*('Households + LBNL Energy Use'!AP$18/'Households + LBNL Energy Use'!$I$18)*BTU_per_GWh</f>
        <v>289885292340500.13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Use'!G$13*'Elec Breakdown'!$B$6*('Households + LBNL Energy Use'!I$18/'Households + LBNL Energy Use'!$I$18)*BTU_per_GWh</f>
        <v>86245318882799.672</v>
      </c>
      <c r="C2">
        <f>'Elec Use'!$D$17*'Households + LBNL Energy Use'!H$13*'Elec Breakdown'!$B$6*('Households + LBNL Energy Use'!J$18/'Households + LBNL Energy Use'!$I$18)*BTU_per_GWh</f>
        <v>88888378360550.219</v>
      </c>
      <c r="D2">
        <f>'Elec Use'!$D$17*'Households + LBNL Energy Use'!I$13*'Elec Breakdown'!$B$6*('Households + LBNL Energy Use'!K$18/'Households + LBNL Energy Use'!$I$18)*BTU_per_GWh</f>
        <v>91495335160257.047</v>
      </c>
      <c r="E2">
        <f>'Elec Use'!$D$17*'Households + LBNL Energy Use'!J$13*'Elec Breakdown'!$B$6*('Households + LBNL Energy Use'!L$18/'Households + LBNL Energy Use'!$I$18)*BTU_per_GWh</f>
        <v>94065210852398.344</v>
      </c>
      <c r="F2">
        <f>'Elec Use'!$D$17*'Households + LBNL Energy Use'!K$13*'Elec Breakdown'!$B$6*('Households + LBNL Energy Use'!M$18/'Households + LBNL Energy Use'!$I$18)*BTU_per_GWh</f>
        <v>96599445488305.063</v>
      </c>
      <c r="G2">
        <f>'Elec Use'!$D$17*'Households + LBNL Energy Use'!L$13*'Elec Breakdown'!$B$6*('Households + LBNL Energy Use'!N$18/'Households + LBNL Energy Use'!$I$18)*BTU_per_GWh</f>
        <v>99101441808277.047</v>
      </c>
      <c r="H2">
        <f>'Elec Use'!$D$17*'Households + LBNL Energy Use'!M$13*'Elec Breakdown'!$B$6*('Households + LBNL Energy Use'!O$18/'Households + LBNL Energy Use'!$I$18)*BTU_per_GWh</f>
        <v>101873856202938.23</v>
      </c>
      <c r="I2">
        <f>'Elec Use'!$D$17*'Households + LBNL Energy Use'!N$13*'Elec Breakdown'!$B$6*('Households + LBNL Energy Use'!P$18/'Households + LBNL Energy Use'!$I$18)*BTU_per_GWh</f>
        <v>104615107320246.98</v>
      </c>
      <c r="J2">
        <f>'Elec Use'!$D$17*'Households + LBNL Energy Use'!O$13*'Elec Breakdown'!$B$6*('Households + LBNL Energy Use'!Q$18/'Households + LBNL Energy Use'!$I$18)*BTU_per_GWh</f>
        <v>107324501632008.2</v>
      </c>
      <c r="K2">
        <f>'Elec Use'!$D$17*'Households + LBNL Energy Use'!P$13*'Elec Breakdown'!$B$6*('Households + LBNL Energy Use'!R$18/'Households + LBNL Energy Use'!$I$18)*BTU_per_GWh</f>
        <v>110003415196119.52</v>
      </c>
      <c r="L2">
        <f>'Elec Use'!$D$17*'Households + LBNL Energy Use'!Q$13*'Elec Breakdown'!$B$6*('Households + LBNL Energy Use'!S$18/'Households + LBNL Energy Use'!$I$18)*BTU_per_GWh</f>
        <v>112650901634684.27</v>
      </c>
      <c r="M2">
        <f>'Elec Use'!$D$17*'Households + LBNL Energy Use'!R$13*'Elec Breakdown'!$B$6*('Households + LBNL Energy Use'!T$18/'Households + LBNL Energy Use'!$I$18)*BTU_per_GWh</f>
        <v>115563930909088.66</v>
      </c>
      <c r="N2">
        <f>'Elec Use'!$D$17*'Households + LBNL Energy Use'!S$13*'Elec Breakdown'!$B$6*('Households + LBNL Energy Use'!U$18/'Households + LBNL Energy Use'!$I$18)*BTU_per_GWh</f>
        <v>118430457415844.27</v>
      </c>
      <c r="O2">
        <f>'Elec Use'!$D$17*'Households + LBNL Energy Use'!T$13*'Elec Breakdown'!$B$6*('Households + LBNL Energy Use'!V$18/'Households + LBNL Energy Use'!$I$18)*BTU_per_GWh</f>
        <v>121253070048518.41</v>
      </c>
      <c r="P2">
        <f>'Elec Use'!$D$17*'Households + LBNL Energy Use'!U$13*'Elec Breakdown'!$B$6*('Households + LBNL Energy Use'!W$18/'Households + LBNL Energy Use'!$I$18)*BTU_per_GWh</f>
        <v>124030261019999.2</v>
      </c>
      <c r="Q2">
        <f>'Elec Use'!$D$17*'Households + LBNL Energy Use'!V$13*'Elec Breakdown'!$B$6*('Households + LBNL Energy Use'!X$18/'Households + LBNL Energy Use'!$I$18)*BTU_per_GWh</f>
        <v>126765210102023.2</v>
      </c>
      <c r="R2">
        <f>'Elec Use'!$D$17*'Households + LBNL Energy Use'!W$13*'Elec Breakdown'!$B$6*('Households + LBNL Energy Use'!Y$18/'Households + LBNL Energy Use'!$I$18)*BTU_per_GWh</f>
        <v>129752841935114.03</v>
      </c>
      <c r="S2">
        <f>'Elec Use'!$D$17*'Households + LBNL Energy Use'!X$13*'Elec Breakdown'!$B$6*('Households + LBNL Energy Use'!Z$18/'Households + LBNL Energy Use'!$I$18)*BTU_per_GWh</f>
        <v>132698842633332.05</v>
      </c>
      <c r="T2">
        <f>'Elec Use'!$D$17*'Households + LBNL Energy Use'!Y$13*'Elec Breakdown'!$B$6*('Households + LBNL Energy Use'!AA$18/'Households + LBNL Energy Use'!$I$18)*BTU_per_GWh</f>
        <v>135601612252167.66</v>
      </c>
      <c r="U2">
        <f>'Elec Use'!$D$17*'Households + LBNL Energy Use'!Z$13*'Elec Breakdown'!$B$6*('Households + LBNL Energy Use'!AB$18/'Households + LBNL Energy Use'!$I$18)*BTU_per_GWh</f>
        <v>138462003515350.05</v>
      </c>
      <c r="V2">
        <f>'Elec Use'!$D$17*'Households + LBNL Energy Use'!AA$13*'Elec Breakdown'!$B$6*('Households + LBNL Energy Use'!AC$18/'Households + LBNL Energy Use'!$I$18)*BTU_per_GWh</f>
        <v>141281736187460.47</v>
      </c>
      <c r="W2">
        <f>'Elec Use'!$D$17*'Households + LBNL Energy Use'!AB$13*'Elec Breakdown'!$B$6*('Households + LBNL Energy Use'!AD$18/'Households + LBNL Energy Use'!$I$18)*BTU_per_GWh</f>
        <v>144347998496089.28</v>
      </c>
      <c r="X2">
        <f>'Elec Use'!$D$17*'Households + LBNL Energy Use'!AC$13*'Elec Breakdown'!$B$6*('Households + LBNL Energy Use'!AE$18/'Households + LBNL Energy Use'!$I$18)*BTU_per_GWh</f>
        <v>147366032932584.28</v>
      </c>
      <c r="Y2">
        <f>'Elec Use'!$D$17*'Households + LBNL Energy Use'!AD$13*'Elec Breakdown'!$B$6*('Households + LBNL Energy Use'!AF$18/'Households + LBNL Energy Use'!$I$18)*BTU_per_GWh</f>
        <v>150339350595922.5</v>
      </c>
      <c r="Z2">
        <f>'Elec Use'!$D$17*'Households + LBNL Energy Use'!AE$13*'Elec Breakdown'!$B$6*('Households + LBNL Energy Use'!AG$18/'Households + LBNL Energy Use'!$I$18)*BTU_per_GWh</f>
        <v>153268645643936.13</v>
      </c>
      <c r="AA2">
        <f>'Elec Use'!$D$17*'Households + LBNL Energy Use'!AF$13*'Elec Breakdown'!$B$6*('Households + LBNL Energy Use'!AH$18/'Households + LBNL Energy Use'!$I$18)*BTU_per_GWh</f>
        <v>156157373848055.41</v>
      </c>
      <c r="AB2">
        <f>'Elec Use'!$D$17*'Households + LBNL Energy Use'!AG$13*'Elec Breakdown'!$B$6*('Households + LBNL Energy Use'!AI$18/'Households + LBNL Energy Use'!$I$18)*BTU_per_GWh</f>
        <v>159292698807292.63</v>
      </c>
      <c r="AC2">
        <f>'Elec Use'!$D$17*'Households + LBNL Energy Use'!AH$13*'Elec Breakdown'!$B$6*('Households + LBNL Energy Use'!AJ$18/'Households + LBNL Energy Use'!$I$18)*BTU_per_GWh</f>
        <v>162393903684035.31</v>
      </c>
      <c r="AD2">
        <f>'Elec Use'!$D$17*'Households + LBNL Energy Use'!AI$13*'Elec Breakdown'!$B$6*('Households + LBNL Energy Use'!AK$18/'Households + LBNL Energy Use'!$I$18)*BTU_per_GWh</f>
        <v>165463264026256.19</v>
      </c>
      <c r="AE2">
        <f>'Elec Use'!$D$17*'Households + LBNL Energy Use'!AJ$13*'Elec Breakdown'!$B$6*('Households + LBNL Energy Use'!AL$18/'Households + LBNL Energy Use'!$I$18)*BTU_per_GWh</f>
        <v>168501019840323.56</v>
      </c>
      <c r="AF2">
        <f>'Elec Use'!$D$17*'Households + LBNL Energy Use'!AK$13*'Elec Breakdown'!$B$6*('Households + LBNL Energy Use'!AM$18/'Households + LBNL Energy Use'!$I$18)*BTU_per_GWh</f>
        <v>171509390379144.72</v>
      </c>
      <c r="AG2">
        <f>'Elec Use'!$D$17*'Households + LBNL Energy Use'!AL$13*'Elec Breakdown'!$B$6*('Households + LBNL Energy Use'!AN$18/'Households + LBNL Energy Use'!$I$18)*BTU_per_GWh</f>
        <v>174489557542714.78</v>
      </c>
      <c r="AH2">
        <f>'Elec Use'!$D$17*'Households + LBNL Energy Use'!AM$13*'Elec Breakdown'!$B$6*('Households + LBNL Energy Use'!AO$18/'Households + LBNL Energy Use'!$I$18)*BTU_per_GWh</f>
        <v>177443734983176.06</v>
      </c>
      <c r="AI2">
        <f>'Elec Use'!$D$17*'Households + LBNL Energy Use'!AN$13*'Elec Breakdown'!$B$6*('Households + LBNL Energy Use'!AP$18/'Households + LBNL Energy Use'!$I$18)*BTU_per_GWh</f>
        <v>180373070789644.56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3" si="0">TREND($Q3:$Z3,$P$1:$Y$1,Z$1)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ref="AA4:AI4" si="1">TREND($Q4:$Z4,$P$1:$Y$1,Z$1)</f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ref="AA5:AI5" si="2">TREND($Q5:$Z5,$P$1:$Y$1,Z$1)</f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ref="AA6:AI6" si="3">TREND($Q6:$Z6,$P$1:$Y$1,Z$1)</f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ref="AA7:AI7" si="4">TREND($Q7:$Z7,$P$1:$Y$1,Z$1)</f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ref="AA8:AI8" si="5">TREND($Q8:$Z8,$P$1:$Y$1,Z$1)</f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ref="AA9:AI9" si="6">TREND($Q9:$Z9,$P$1:$Y$1,Z$1)</f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ref="AA10:AI10" si="7">TREND($Q10:$Z10,$P$1:$Y$1,Z$1)</f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0</v>
      </c>
      <c r="AI10">
        <f t="shared" si="7"/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ref="AA11:AI11" si="8">TREND($Q11:$Z11,$P$1:$Y$1,Z$1)</f>
        <v>0</v>
      </c>
      <c r="AB11">
        <f t="shared" si="8"/>
        <v>0</v>
      </c>
      <c r="AC11">
        <f t="shared" si="8"/>
        <v>0</v>
      </c>
      <c r="AD11">
        <f t="shared" si="8"/>
        <v>0</v>
      </c>
      <c r="AE11">
        <f t="shared" si="8"/>
        <v>0</v>
      </c>
      <c r="AF11">
        <f t="shared" si="8"/>
        <v>0</v>
      </c>
      <c r="AG11">
        <f t="shared" si="8"/>
        <v>0</v>
      </c>
      <c r="AH11">
        <f t="shared" si="8"/>
        <v>0</v>
      </c>
      <c r="AI11">
        <f t="shared" si="8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Use'!G$13*SUM('Elec Breakdown'!$B$5,'Elec Breakdown'!$B$7)*('Households + LBNL Energy Use'!I$18/'Households + LBNL Energy Use'!$I$18)*BTU_per_GWh+'Biomass Use'!F57</f>
        <v>105926106025503.63</v>
      </c>
      <c r="C2">
        <f>'Elec Use'!$D$17*'Households + LBNL Energy Use'!H$13*SUM('Elec Breakdown'!$B$5,'Elec Breakdown'!$B$7)*('Households + LBNL Energy Use'!J$18/'Households + LBNL Energy Use'!$I$18)*BTU_per_GWh+'Biomass Use'!G57</f>
        <v>114546674142950.16</v>
      </c>
      <c r="D2">
        <f>'Elec Use'!$D$17*'Households + LBNL Energy Use'!I$13*SUM('Elec Breakdown'!$B$5,'Elec Breakdown'!$B$7)*('Households + LBNL Energy Use'!K$18/'Households + LBNL Energy Use'!$I$18)*BTU_per_GWh+'Biomass Use'!H57</f>
        <v>123280789282447.06</v>
      </c>
      <c r="E2">
        <f>'Elec Use'!$D$17*'Households + LBNL Energy Use'!J$13*SUM('Elec Breakdown'!$B$5,'Elec Breakdown'!$B$7)*('Households + LBNL Energy Use'!L$18/'Households + LBNL Energy Use'!$I$18)*BTU_per_GWh+'Biomass Use'!I57</f>
        <v>132125116869085.16</v>
      </c>
      <c r="F2">
        <f>'Elec Use'!$D$17*'Households + LBNL Energy Use'!K$13*SUM('Elec Breakdown'!$B$5,'Elec Breakdown'!$B$7)*('Households + LBNL Energy Use'!M$18/'Households + LBNL Energy Use'!$I$18)*BTU_per_GWh+'Biomass Use'!J57</f>
        <v>141079330810177.47</v>
      </c>
      <c r="G2">
        <f>'Elec Use'!$D$17*'Households + LBNL Energy Use'!L$13*SUM('Elec Breakdown'!$B$5,'Elec Breakdown'!$B$7)*('Households + LBNL Energy Use'!N$18/'Households + LBNL Energy Use'!$I$18)*BTU_per_GWh+'Biomass Use'!K57</f>
        <v>150146147664680.69</v>
      </c>
      <c r="H2">
        <f>'Elec Use'!$D$17*'Households + LBNL Energy Use'!M$13*SUM('Elec Breakdown'!$B$5,'Elec Breakdown'!$B$7)*('Households + LBNL Energy Use'!O$18/'Households + LBNL Energy Use'!$I$18)*BTU_per_GWh+'Biomass Use'!L57</f>
        <v>157345006849152.56</v>
      </c>
      <c r="I2">
        <f>'Elec Use'!$D$17*'Households + LBNL Energy Use'!N$13*SUM('Elec Breakdown'!$B$5,'Elec Breakdown'!$B$7)*('Households + LBNL Energy Use'!P$18/'Households + LBNL Energy Use'!$I$18)*BTU_per_GWh+'Biomass Use'!M57</f>
        <v>164611014917523.19</v>
      </c>
      <c r="J2">
        <f>'Elec Use'!$D$17*'Households + LBNL Energy Use'!O$13*SUM('Elec Breakdown'!$B$5,'Elec Breakdown'!$B$7)*('Households + LBNL Energy Use'!Q$18/'Households + LBNL Energy Use'!$I$18)*BTU_per_GWh+'Biomass Use'!N57</f>
        <v>171941317163861.69</v>
      </c>
      <c r="K2">
        <f>'Elec Use'!$D$17*'Households + LBNL Energy Use'!P$13*SUM('Elec Breakdown'!$B$5,'Elec Breakdown'!$B$7)*('Households + LBNL Energy Use'!R$18/'Households + LBNL Energy Use'!$I$18)*BTU_per_GWh+'Biomass Use'!O57</f>
        <v>179336307530986.63</v>
      </c>
      <c r="L2">
        <f>'Elec Use'!$D$17*'Households + LBNL Energy Use'!Q$13*SUM('Elec Breakdown'!$B$5,'Elec Breakdown'!$B$7)*('Households + LBNL Energy Use'!S$18/'Households + LBNL Energy Use'!$I$18)*BTU_per_GWh+'Biomass Use'!P57</f>
        <v>186792643858504.44</v>
      </c>
      <c r="M2">
        <f>'Elec Use'!$D$17*'Households + LBNL Energy Use'!R$13*SUM('Elec Breakdown'!$B$5,'Elec Breakdown'!$B$7)*('Households + LBNL Energy Use'!T$18/'Households + LBNL Energy Use'!$I$18)*BTU_per_GWh+'Biomass Use'!Q57</f>
        <v>192635966178804.31</v>
      </c>
      <c r="N2">
        <f>'Elec Use'!$D$17*'Households + LBNL Energy Use'!S$13*SUM('Elec Breakdown'!$B$5,'Elec Breakdown'!$B$7)*('Households + LBNL Energy Use'!U$18/'Households + LBNL Energy Use'!$I$18)*BTU_per_GWh+'Biomass Use'!R57</f>
        <v>198492668515928.28</v>
      </c>
      <c r="O2">
        <f>'Elec Use'!$D$17*'Households + LBNL Energy Use'!T$13*SUM('Elec Breakdown'!$B$5,'Elec Breakdown'!$B$7)*('Households + LBNL Energy Use'!V$18/'Households + LBNL Energy Use'!$I$18)*BTU_per_GWh+'Biomass Use'!S57</f>
        <v>204364785436293.56</v>
      </c>
      <c r="P2">
        <f>'Elec Use'!$D$17*'Households + LBNL Energy Use'!U$13*SUM('Elec Breakdown'!$B$5,'Elec Breakdown'!$B$7)*('Households + LBNL Energy Use'!W$18/'Households + LBNL Energy Use'!$I$18)*BTU_per_GWh+'Biomass Use'!T57</f>
        <v>210247556609819.25</v>
      </c>
      <c r="Q2">
        <f>'Elec Use'!$D$17*'Households + LBNL Energy Use'!V$13*SUM('Elec Breakdown'!$B$5,'Elec Breakdown'!$B$7)*('Households + LBNL Energy Use'!X$18/'Households + LBNL Energy Use'!$I$18)*BTU_per_GWh+'Biomass Use'!U57</f>
        <v>216144200022163.25</v>
      </c>
      <c r="R2">
        <f>'Elec Use'!$D$17*'Households + LBNL Energy Use'!W$13*SUM('Elec Breakdown'!$B$5,'Elec Breakdown'!$B$7)*('Households + LBNL Energy Use'!Y$18/'Households + LBNL Energy Use'!$I$18)*BTU_per_GWh+'Biomass Use'!V57</f>
        <v>222229695089268.69</v>
      </c>
      <c r="S2">
        <f>'Elec Use'!$D$17*'Households + LBNL Energy Use'!X$13*SUM('Elec Breakdown'!$B$5,'Elec Breakdown'!$B$7)*('Households + LBNL Energy Use'!Z$18/'Households + LBNL Energy Use'!$I$18)*BTU_per_GWh+'Biomass Use'!W57</f>
        <v>228324750118669.56</v>
      </c>
      <c r="T2">
        <f>'Elec Use'!$D$17*'Households + LBNL Energy Use'!Y$13*SUM('Elec Breakdown'!$B$5,'Elec Breakdown'!$B$7)*('Households + LBNL Energy Use'!AA$18/'Households + LBNL Energy Use'!$I$18)*BTU_per_GWh+'Biomass Use'!X57</f>
        <v>234424898443824.41</v>
      </c>
      <c r="U2">
        <f>'Elec Use'!$D$17*'Households + LBNL Energy Use'!Z$13*SUM('Elec Breakdown'!$B$5,'Elec Breakdown'!$B$7)*('Households + LBNL Energy Use'!AB$18/'Households + LBNL Energy Use'!$I$18)*BTU_per_GWh+'Biomass Use'!Y57</f>
        <v>240529899345816.38</v>
      </c>
      <c r="V2">
        <f>'Elec Use'!$D$17*'Households + LBNL Energy Use'!AA$13*SUM('Elec Breakdown'!$B$5,'Elec Breakdown'!$B$7)*('Households + LBNL Energy Use'!AC$18/'Households + LBNL Energy Use'!$I$18)*BTU_per_GWh+'Biomass Use'!Z57</f>
        <v>246641069401386.56</v>
      </c>
      <c r="W2">
        <f>'Elec Use'!$D$17*'Households + LBNL Energy Use'!AB$13*SUM('Elec Breakdown'!$B$5,'Elec Breakdown'!$B$7)*('Households + LBNL Energy Use'!AD$18/'Households + LBNL Energy Use'!$I$18)*BTU_per_GWh+'Biomass Use'!AA57</f>
        <v>257469542711860.88</v>
      </c>
      <c r="X2">
        <f>'Elec Use'!$D$17*'Households + LBNL Energy Use'!AC$13*SUM('Elec Breakdown'!$B$5,'Elec Breakdown'!$B$7)*('Households + LBNL Energy Use'!AE$18/'Households + LBNL Energy Use'!$I$18)*BTU_per_GWh+'Biomass Use'!AB57</f>
        <v>268368328075490.53</v>
      </c>
      <c r="Y2">
        <f>'Elec Use'!$D$17*'Households + LBNL Energy Use'!AD$13*SUM('Elec Breakdown'!$B$5,'Elec Breakdown'!$B$7)*('Households + LBNL Energy Use'!AF$18/'Households + LBNL Energy Use'!$I$18)*BTU_per_GWh+'Biomass Use'!AC57</f>
        <v>279340456312807</v>
      </c>
      <c r="Z2">
        <f>'Elec Use'!$D$17*'Households + LBNL Energy Use'!AE$13*SUM('Elec Breakdown'!$B$5,'Elec Breakdown'!$B$7)*('Households + LBNL Energy Use'!AG$18/'Households + LBNL Energy Use'!$I$18)*BTU_per_GWh+'Biomass Use'!AD57</f>
        <v>290384051330286.38</v>
      </c>
      <c r="AA2">
        <f>'Elec Use'!$D$17*'Households + LBNL Energy Use'!AF$13*SUM('Elec Breakdown'!$B$5,'Elec Breakdown'!$B$7)*('Households + LBNL Energy Use'!AH$18/'Households + LBNL Energy Use'!$I$18)*BTU_per_GWh+'Biomass Use'!AE57</f>
        <v>301502589314800.38</v>
      </c>
      <c r="AB2">
        <f>'Elec Use'!$D$17*'Households + LBNL Energy Use'!AG$13*SUM('Elec Breakdown'!$B$5,'Elec Breakdown'!$B$7)*('Households + LBNL Energy Use'!AI$18/'Households + LBNL Energy Use'!$I$18)*BTU_per_GWh+'Biomass Use'!AF57</f>
        <v>313539572550064.25</v>
      </c>
      <c r="AC2">
        <f>'Elec Use'!$D$17*'Households + LBNL Energy Use'!AH$13*SUM('Elec Breakdown'!$B$5,'Elec Breakdown'!$B$7)*('Households + LBNL Energy Use'!AJ$18/'Households + LBNL Energy Use'!$I$18)*BTU_per_GWh+'Biomass Use'!AG57</f>
        <v>325665540151682.88</v>
      </c>
      <c r="AD2">
        <f>'Elec Use'!$D$17*'Households + LBNL Energy Use'!AI$13*SUM('Elec Breakdown'!$B$5,'Elec Breakdown'!$B$7)*('Households + LBNL Energy Use'!AK$18/'Households + LBNL Energy Use'!$I$18)*BTU_per_GWh+'Biomass Use'!AH57</f>
        <v>337882874632891.88</v>
      </c>
      <c r="AE2">
        <f>'Elec Use'!$D$17*'Households + LBNL Energy Use'!AJ$13*SUM('Elec Breakdown'!$B$5,'Elec Breakdown'!$B$7)*('Households + LBNL Energy Use'!AL$18/'Households + LBNL Energy Use'!$I$18)*BTU_per_GWh+'Biomass Use'!AI57</f>
        <v>350189996324733</v>
      </c>
      <c r="AF2">
        <f>'Elec Use'!$D$17*'Households + LBNL Energy Use'!AK$13*SUM('Elec Breakdown'!$B$5,'Elec Breakdown'!$B$7)*('Households + LBNL Energy Use'!AM$18/'Households + LBNL Energy Use'!$I$18)*BTU_per_GWh+'Biomass Use'!AJ57</f>
        <v>362589484946653</v>
      </c>
      <c r="AG2">
        <f>'Elec Use'!$D$17*'Households + LBNL Energy Use'!AL$13*SUM('Elec Breakdown'!$B$5,'Elec Breakdown'!$B$7)*('Households + LBNL Energy Use'!AN$18/'Households + LBNL Energy Use'!$I$18)*BTU_per_GWh+'Biomass Use'!AK57</f>
        <v>375081952413018.88</v>
      </c>
      <c r="AH2">
        <f>'Elec Use'!$D$17*'Households + LBNL Energy Use'!AM$13*SUM('Elec Breakdown'!$B$5,'Elec Breakdown'!$B$7)*('Households + LBNL Energy Use'!AO$18/'Households + LBNL Energy Use'!$I$18)*BTU_per_GWh+'Biomass Use'!AL57</f>
        <v>387670379668507.63</v>
      </c>
      <c r="AI2">
        <f>'Elec Use'!$D$17*'Households + LBNL Energy Use'!AN$13*SUM('Elec Breakdown'!$B$5,'Elec Breakdown'!$B$7)*('Households + LBNL Energy Use'!AP$18/'Households + LBNL Energy Use'!$I$18)*BTU_per_GWh+'Biomass Use'!AM57</f>
        <v>400355643336946.31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f>'Biomass Use'!F55</f>
        <v>512989604476087.44</v>
      </c>
      <c r="C7">
        <f>'Biomass Use'!G55</f>
        <v>490058425953838.69</v>
      </c>
      <c r="D7">
        <f>'Biomass Use'!H55</f>
        <v>465491633688208.19</v>
      </c>
      <c r="E7">
        <f>'Biomass Use'!I55</f>
        <v>439387182548789.13</v>
      </c>
      <c r="F7">
        <f>'Biomass Use'!J55</f>
        <v>411835358635998.13</v>
      </c>
      <c r="G7">
        <f>'Biomass Use'!K55</f>
        <v>382919515348083.81</v>
      </c>
      <c r="H7">
        <f>'Biomass Use'!L55</f>
        <v>367943688273312.63</v>
      </c>
      <c r="I7">
        <f>'Biomass Use'!M55</f>
        <v>351999434960898.94</v>
      </c>
      <c r="J7">
        <f>'Biomass Use'!N55</f>
        <v>335135163738493.69</v>
      </c>
      <c r="K7">
        <f>'Biomass Use'!O55</f>
        <v>317396109454415.94</v>
      </c>
      <c r="L7">
        <f>'Biomass Use'!P55</f>
        <v>298824589337000.56</v>
      </c>
      <c r="M7">
        <f>'Biomass Use'!Q55</f>
        <v>320505191013566.13</v>
      </c>
      <c r="N7">
        <f>'Biomass Use'!R55</f>
        <v>342531224962511.88</v>
      </c>
      <c r="O7">
        <f>'Biomass Use'!S55</f>
        <v>364884230361655.25</v>
      </c>
      <c r="P7">
        <f>'Biomass Use'!T55</f>
        <v>387547038825843.06</v>
      </c>
      <c r="Q7">
        <f>'Biomass Use'!U55</f>
        <v>410503663248546.56</v>
      </c>
      <c r="R7">
        <f>'Biomass Use'!V55</f>
        <v>397303954517358.63</v>
      </c>
      <c r="S7">
        <f>'Biomass Use'!W55</f>
        <v>383354594943473.75</v>
      </c>
      <c r="T7">
        <f>'Biomass Use'!X55</f>
        <v>368688893176507.81</v>
      </c>
      <c r="U7">
        <f>'Biomass Use'!Y55</f>
        <v>353338213362682.69</v>
      </c>
      <c r="V7">
        <f>'Biomass Use'!Z55</f>
        <v>337332114999814.06</v>
      </c>
      <c r="W7">
        <f>'Biomass Use'!AA55</f>
        <v>298204586458618.06</v>
      </c>
      <c r="X7">
        <f>'Biomass Use'!AB55</f>
        <v>257730891339789.16</v>
      </c>
      <c r="Y7">
        <f>'Biomass Use'!AC55</f>
        <v>215975357453202.56</v>
      </c>
      <c r="Z7">
        <f>'Biomass Use'!AD55</f>
        <v>172998278252347.16</v>
      </c>
      <c r="AA7">
        <f>'Biomass Use'!AE55</f>
        <v>128856224223335.39</v>
      </c>
      <c r="AB7">
        <f>'Biomass Use'!AF55</f>
        <v>106379666347491.73</v>
      </c>
      <c r="AC7">
        <f>'Biomass Use'!AG55</f>
        <v>83245189587347.297</v>
      </c>
      <c r="AD7">
        <f>'Biomass Use'!AH55</f>
        <v>59479030367012.094</v>
      </c>
      <c r="AE7">
        <f>'Biomass Use'!AI55</f>
        <v>35106048405951.594</v>
      </c>
      <c r="AF7">
        <f>'Biomass Use'!AJ55</f>
        <v>10149815849556.887</v>
      </c>
      <c r="AG7">
        <f>'Biomass Use'!AK55</f>
        <v>0</v>
      </c>
      <c r="AH7">
        <f>'Biomass Use'!AL55</f>
        <v>0</v>
      </c>
      <c r="AI7">
        <f>'Biomass Use'!AM55</f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f>'LPG, Kerosene, Diesel Use'!$B$2*'Households + LBNL Energy Use'!G$13*('Households + LBNL Energy Use'!I$18/'Households + LBNL Energy Use'!$I$18)*BTU_per_thousand_tons_LPG+'Biomass Use'!F56</f>
        <v>1577701622467426.5</v>
      </c>
      <c r="C10">
        <f>'LPG, Kerosene, Diesel Use'!$B$2*'Households + LBNL Energy Use'!H$13*('Households + LBNL Energy Use'!J$18/'Households + LBNL Energy Use'!$I$18)*BTU_per_thousand_tons_LPG+'Biomass Use'!G56</f>
        <v>1620330024022900.3</v>
      </c>
      <c r="D10">
        <f>'LPG, Kerosene, Diesel Use'!$B$2*'Households + LBNL Energy Use'!I$13*('Households + LBNL Energy Use'!K$18/'Households + LBNL Energy Use'!$I$18)*BTU_per_thousand_tons_LPG+'Biomass Use'!H56</f>
        <v>1663222970220636</v>
      </c>
      <c r="E10">
        <f>'LPG, Kerosene, Diesel Use'!$B$2*'Households + LBNL Energy Use'!J$13*('Households + LBNL Energy Use'!L$18/'Households + LBNL Energy Use'!$I$18)*BTU_per_thousand_tons_LPG+'Biomass Use'!I56</f>
        <v>1706332927144617</v>
      </c>
      <c r="F10">
        <f>'LPG, Kerosene, Diesel Use'!$B$2*'Households + LBNL Energy Use'!K$13*('Households + LBNL Energy Use'!M$18/'Households + LBNL Energy Use'!$I$18)*BTU_per_thousand_tons_LPG+'Biomass Use'!J56</f>
        <v>1749658716526193</v>
      </c>
      <c r="G10">
        <f>'LPG, Kerosene, Diesel Use'!$B$2*'Households + LBNL Energy Use'!L$13*('Households + LBNL Energy Use'!N$18/'Households + LBNL Energy Use'!$I$18)*BTU_per_thousand_tons_LPG+'Biomass Use'!K56</f>
        <v>1793236541140193</v>
      </c>
      <c r="H10">
        <f>'LPG, Kerosene, Diesel Use'!$B$2*'Households + LBNL Energy Use'!M$13*('Households + LBNL Energy Use'!O$18/'Households + LBNL Energy Use'!$I$18)*BTU_per_thousand_tons_LPG+'Biomass Use'!L56</f>
        <v>1831654905308910.5</v>
      </c>
      <c r="I10">
        <f>'LPG, Kerosene, Diesel Use'!$B$2*'Households + LBNL Energy Use'!N$13*('Households + LBNL Energy Use'!P$18/'Households + LBNL Energy Use'!$I$18)*BTU_per_thousand_tons_LPG+'Biomass Use'!M56</f>
        <v>1870169657907327</v>
      </c>
      <c r="J10">
        <f>'LPG, Kerosene, Diesel Use'!$B$2*'Households + LBNL Energy Use'!O$13*('Households + LBNL Energy Use'!Q$18/'Households + LBNL Energy Use'!$I$18)*BTU_per_thousand_tons_LPG+'Biomass Use'!N56</f>
        <v>1908751525164955.5</v>
      </c>
      <c r="K10">
        <f>'LPG, Kerosene, Diesel Use'!$B$2*'Households + LBNL Energy Use'!P$13*('Households + LBNL Energy Use'!R$18/'Households + LBNL Energy Use'!$I$18)*BTU_per_thousand_tons_LPG+'Biomass Use'!O56</f>
        <v>1947409393330014</v>
      </c>
      <c r="L10">
        <f>'LPG, Kerosene, Diesel Use'!$B$2*'Households + LBNL Energy Use'!Q$13*('Households + LBNL Energy Use'!S$18/'Households + LBNL Energy Use'!$I$18)*BTU_per_thousand_tons_LPG+'Biomass Use'!P56</f>
        <v>1986111864384225.5</v>
      </c>
      <c r="M10">
        <f>'LPG, Kerosene, Diesel Use'!$B$2*'Households + LBNL Energy Use'!R$13*('Households + LBNL Energy Use'!T$18/'Households + LBNL Energy Use'!$I$18)*BTU_per_thousand_tons_LPG+'Biomass Use'!Q56</f>
        <v>1998086348932558.8</v>
      </c>
      <c r="N10">
        <f>'LPG, Kerosene, Diesel Use'!$B$2*'Households + LBNL Energy Use'!S$13*('Households + LBNL Energy Use'!U$18/'Households + LBNL Energy Use'!$I$18)*BTU_per_thousand_tons_LPG+'Biomass Use'!R56</f>
        <v>2009504150899197</v>
      </c>
      <c r="O10">
        <f>'LPG, Kerosene, Diesel Use'!$B$2*'Households + LBNL Energy Use'!T$13*('Households + LBNL Energy Use'!V$18/'Households + LBNL Energy Use'!$I$18)*BTU_per_thousand_tons_LPG+'Biomass Use'!S56</f>
        <v>2020395010384112.5</v>
      </c>
      <c r="P10">
        <f>'LPG, Kerosene, Diesel Use'!$B$2*'Households + LBNL Energy Use'!U$13*('Households + LBNL Energy Use'!W$18/'Households + LBNL Energy Use'!$I$18)*BTU_per_thousand_tons_LPG+'Biomass Use'!T56</f>
        <v>2030721300893577.3</v>
      </c>
      <c r="Q10">
        <f>'LPG, Kerosene, Diesel Use'!$B$2*'Households + LBNL Energy Use'!V$13*('Households + LBNL Energy Use'!X$18/'Households + LBNL Energy Use'!$I$18)*BTU_per_thousand_tons_LPG+'Biomass Use'!U56</f>
        <v>2040525030649991.5</v>
      </c>
      <c r="R10">
        <f>'LPG, Kerosene, Diesel Use'!$B$2*'Households + LBNL Energy Use'!W$13*('Households + LBNL Energy Use'!Y$18/'Households + LBNL Energy Use'!$I$18)*BTU_per_thousand_tons_LPG+'Biomass Use'!V56</f>
        <v>2072148660791839.8</v>
      </c>
      <c r="S10">
        <f>'LPG, Kerosene, Diesel Use'!$B$2*'Households + LBNL Energy Use'!X$13*('Households + LBNL Energy Use'!Z$18/'Households + LBNL Energy Use'!$I$18)*BTU_per_thousand_tons_LPG+'Biomass Use'!W56</f>
        <v>2103575571391850</v>
      </c>
      <c r="T10">
        <f>'LPG, Kerosene, Diesel Use'!$B$2*'Households + LBNL Energy Use'!Y$13*('Households + LBNL Energy Use'!AA$18/'Households + LBNL Energy Use'!$I$18)*BTU_per_thousand_tons_LPG+'Biomass Use'!X56</f>
        <v>2134770765933884.5</v>
      </c>
      <c r="U10">
        <f>'LPG, Kerosene, Diesel Use'!$B$2*'Households + LBNL Energy Use'!Z$13*('Households + LBNL Energy Use'!AB$18/'Households + LBNL Energy Use'!$I$18)*BTU_per_thousand_tons_LPG+'Biomass Use'!Y56</f>
        <v>2165738910739253.8</v>
      </c>
      <c r="V10">
        <f>'LPG, Kerosene, Diesel Use'!$B$2*'Households + LBNL Energy Use'!AA$13*('Households + LBNL Energy Use'!AC$18/'Households + LBNL Energy Use'!$I$18)*BTU_per_thousand_tons_LPG+'Biomass Use'!Z56</f>
        <v>2196498324312688</v>
      </c>
      <c r="W10">
        <f>'LPG, Kerosene, Diesel Use'!$B$2*'Households + LBNL Energy Use'!AB$13*('Households + LBNL Energy Use'!AD$18/'Households + LBNL Energy Use'!$I$18)*BTU_per_thousand_tons_LPG+'Biomass Use'!AA56</f>
        <v>2236323008718065</v>
      </c>
      <c r="X10">
        <f>'LPG, Kerosene, Diesel Use'!$B$2*'Households + LBNL Energy Use'!AC$13*('Households + LBNL Energy Use'!AE$18/'Households + LBNL Energy Use'!$I$18)*BTU_per_thousand_tons_LPG+'Biomass Use'!AB56</f>
        <v>2276079294661557.5</v>
      </c>
      <c r="Y10">
        <f>'LPG, Kerosene, Diesel Use'!$B$2*'Households + LBNL Energy Use'!AD$13*('Households + LBNL Energy Use'!AF$18/'Households + LBNL Energy Use'!$I$18)*BTU_per_thousand_tons_LPG+'Biomass Use'!AC56</f>
        <v>2315802080617907</v>
      </c>
      <c r="Z10">
        <f>'LPG, Kerosene, Diesel Use'!$B$2*'Households + LBNL Energy Use'!AE$13*('Households + LBNL Energy Use'!AG$18/'Households + LBNL Energy Use'!$I$18)*BTU_per_thousand_tons_LPG+'Biomass Use'!AD56</f>
        <v>2355483601784019.5</v>
      </c>
      <c r="AA10">
        <f>'LPG, Kerosene, Diesel Use'!$B$2*'Households + LBNL Energy Use'!AF$13*('Households + LBNL Energy Use'!AH$18/'Households + LBNL Energy Use'!$I$18)*BTU_per_thousand_tons_LPG+'Biomass Use'!AE56</f>
        <v>2395159453579814</v>
      </c>
      <c r="AB10">
        <f>'LPG, Kerosene, Diesel Use'!$B$2*'Households + LBNL Energy Use'!AG$13*('Households + LBNL Energy Use'!AI$18/'Households + LBNL Energy Use'!$I$18)*BTU_per_thousand_tons_LPG+'Biomass Use'!AF56</f>
        <v>2422974556670558</v>
      </c>
      <c r="AC10">
        <f>'LPG, Kerosene, Diesel Use'!$B$2*'Households + LBNL Energy Use'!AH$13*('Households + LBNL Energy Use'!AJ$18/'Households + LBNL Energy Use'!$I$18)*BTU_per_thousand_tons_LPG+'Biomass Use'!AG56</f>
        <v>2450659818489078</v>
      </c>
      <c r="AD10">
        <f>'LPG, Kerosene, Diesel Use'!$B$2*'Households + LBNL Energy Use'!AI$13*('Households + LBNL Energy Use'!AK$18/'Households + LBNL Energy Use'!$I$18)*BTU_per_thousand_tons_LPG+'Biomass Use'!AH56</f>
        <v>2478238413116834</v>
      </c>
      <c r="AE10">
        <f>'LPG, Kerosene, Diesel Use'!$B$2*'Households + LBNL Energy Use'!AJ$13*('Households + LBNL Energy Use'!AL$18/'Households + LBNL Energy Use'!$I$18)*BTU_per_thousand_tons_LPG+'Biomass Use'!AI56</f>
        <v>2505703202325498</v>
      </c>
      <c r="AF10">
        <f>'LPG, Kerosene, Diesel Use'!$B$2*'Households + LBNL Energy Use'!AK$13*('Households + LBNL Energy Use'!AM$18/'Households + LBNL Energy Use'!$I$18)*BTU_per_thousand_tons_LPG+'Biomass Use'!AJ56</f>
        <v>2533077081797102.5</v>
      </c>
      <c r="AG10">
        <f>'LPG, Kerosene, Diesel Use'!$B$2*'Households + LBNL Energy Use'!AL$13*('Households + LBNL Energy Use'!AN$18/'Households + LBNL Energy Use'!$I$18)*BTU_per_thousand_tons_LPG+'Biomass Use'!AK56</f>
        <v>2560367676385784</v>
      </c>
      <c r="AH10">
        <f>'LPG, Kerosene, Diesel Use'!$B$2*'Households + LBNL Energy Use'!AM$13*('Households + LBNL Energy Use'!AO$18/'Households + LBNL Energy Use'!$I$18)*BTU_per_thousand_tons_LPG+'Biomass Use'!AL56</f>
        <v>2587598003948400.5</v>
      </c>
      <c r="AI10">
        <f>'LPG, Kerosene, Diesel Use'!$B$2*'Households + LBNL Energy Use'!AN$13*('Households + LBNL Energy Use'!AP$18/'Households + LBNL Energy Use'!$I$18)*BTU_per_thousand_tons_LPG+'Biomass Use'!AM56</f>
        <v>2614775595711156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Use'!G$13*'Elec Breakdown'!$B$8*('Households + LBNL Energy Use'!I$18/'Households + LBNL Energy Use'!$I$18)*BTU_per_GWh</f>
        <v>30801899600999.875</v>
      </c>
      <c r="C2">
        <f>'Elec Use'!$D$17*'Households + LBNL Energy Use'!H$13*'Elec Breakdown'!$B$8*('Households + LBNL Energy Use'!J$18/'Households + LBNL Energy Use'!$I$18)*BTU_per_GWh</f>
        <v>31745849414482.223</v>
      </c>
      <c r="D2">
        <f>'Elec Use'!$D$17*'Households + LBNL Energy Use'!I$13*'Elec Breakdown'!$B$8*('Households + LBNL Energy Use'!K$18/'Households + LBNL Energy Use'!$I$18)*BTU_per_GWh</f>
        <v>32676905414377.516</v>
      </c>
      <c r="E2">
        <f>'Elec Use'!$D$17*'Households + LBNL Energy Use'!J$13*'Elec Breakdown'!$B$8*('Households + LBNL Energy Use'!L$18/'Households + LBNL Energy Use'!$I$18)*BTU_per_GWh</f>
        <v>33594718161570.844</v>
      </c>
      <c r="F2">
        <f>'Elec Use'!$D$17*'Households + LBNL Energy Use'!K$13*'Elec Breakdown'!$B$8*('Households + LBNL Energy Use'!M$18/'Households + LBNL Energy Use'!$I$18)*BTU_per_GWh</f>
        <v>34499801960108.949</v>
      </c>
      <c r="G2">
        <f>'Elec Use'!$D$17*'Households + LBNL Energy Use'!L$13*'Elec Breakdown'!$B$8*('Households + LBNL Energy Use'!N$18/'Households + LBNL Energy Use'!$I$18)*BTU_per_GWh</f>
        <v>35393372074384.656</v>
      </c>
      <c r="H2">
        <f>'Elec Use'!$D$17*'Households + LBNL Energy Use'!M$13*'Elec Breakdown'!$B$8*('Households + LBNL Energy Use'!O$18/'Households + LBNL Energy Use'!$I$18)*BTU_per_GWh</f>
        <v>36383520072477.945</v>
      </c>
      <c r="I2">
        <f>'Elec Use'!$D$17*'Households + LBNL Energy Use'!N$13*'Elec Breakdown'!$B$8*('Households + LBNL Energy Use'!P$18/'Households + LBNL Energy Use'!$I$18)*BTU_per_GWh</f>
        <v>37362538328659.641</v>
      </c>
      <c r="J2">
        <f>'Elec Use'!$D$17*'Households + LBNL Energy Use'!O$13*'Elec Breakdown'!$B$8*('Households + LBNL Energy Use'!Q$18/'Households + LBNL Energy Use'!$I$18)*BTU_per_GWh</f>
        <v>38330179154288.648</v>
      </c>
      <c r="K2">
        <f>'Elec Use'!$D$17*'Households + LBNL Energy Use'!P$13*'Elec Breakdown'!$B$8*('Households + LBNL Energy Use'!R$18/'Households + LBNL Energy Use'!$I$18)*BTU_per_GWh</f>
        <v>39286933998614.117</v>
      </c>
      <c r="L2">
        <f>'Elec Use'!$D$17*'Households + LBNL Energy Use'!Q$13*'Elec Breakdown'!$B$8*('Households + LBNL Energy Use'!S$18/'Households + LBNL Energy Use'!$I$18)*BTU_per_GWh</f>
        <v>40232464869530.094</v>
      </c>
      <c r="M2">
        <f>'Elec Use'!$D$17*'Households + LBNL Energy Use'!R$13*'Elec Breakdown'!$B$8*('Households + LBNL Energy Use'!T$18/'Households + LBNL Energy Use'!$I$18)*BTU_per_GWh</f>
        <v>41272832467531.656</v>
      </c>
      <c r="N2">
        <f>'Elec Use'!$D$17*'Households + LBNL Energy Use'!S$13*'Elec Breakdown'!$B$8*('Households + LBNL Energy Use'!U$18/'Households + LBNL Energy Use'!$I$18)*BTU_per_GWh</f>
        <v>42296591934230.094</v>
      </c>
      <c r="O2">
        <f>'Elec Use'!$D$17*'Households + LBNL Energy Use'!T$13*'Elec Breakdown'!$B$8*('Households + LBNL Energy Use'!V$18/'Households + LBNL Energy Use'!$I$18)*BTU_per_GWh</f>
        <v>43304667874470.859</v>
      </c>
      <c r="P2">
        <f>'Elec Use'!$D$17*'Households + LBNL Energy Use'!U$13*'Elec Breakdown'!$B$8*('Households + LBNL Energy Use'!W$18/'Households + LBNL Energy Use'!$I$18)*BTU_per_GWh</f>
        <v>44296521792856.852</v>
      </c>
      <c r="Q2">
        <f>'Elec Use'!$D$17*'Households + LBNL Energy Use'!V$13*'Elec Breakdown'!$B$8*('Households + LBNL Energy Use'!X$18/'Households + LBNL Energy Use'!$I$18)*BTU_per_GWh</f>
        <v>45273289322151.141</v>
      </c>
      <c r="R2">
        <f>'Elec Use'!$D$17*'Households + LBNL Energy Use'!W$13*'Elec Breakdown'!$B$8*('Households + LBNL Energy Use'!Y$18/'Households + LBNL Energy Use'!$I$18)*BTU_per_GWh</f>
        <v>46340300691112.148</v>
      </c>
      <c r="S2">
        <f>'Elec Use'!$D$17*'Households + LBNL Energy Use'!X$13*'Elec Breakdown'!$B$8*('Households + LBNL Energy Use'!Z$18/'Households + LBNL Energy Use'!$I$18)*BTU_per_GWh</f>
        <v>47392443797618.586</v>
      </c>
      <c r="T2">
        <f>'Elec Use'!$D$17*'Households + LBNL Energy Use'!Y$13*'Elec Breakdown'!$B$8*('Households + LBNL Energy Use'!AA$18/'Households + LBNL Energy Use'!$I$18)*BTU_per_GWh</f>
        <v>48429147232917.023</v>
      </c>
      <c r="U2">
        <f>'Elec Use'!$D$17*'Households + LBNL Energy Use'!Z$13*'Elec Breakdown'!$B$8*('Households + LBNL Energy Use'!AB$18/'Households + LBNL Energy Use'!$I$18)*BTU_per_GWh</f>
        <v>49450715541196.445</v>
      </c>
      <c r="V2">
        <f>'Elec Use'!$D$17*'Households + LBNL Energy Use'!AA$13*'Elec Breakdown'!$B$8*('Households + LBNL Energy Use'!AC$18/'Households + LBNL Energy Use'!$I$18)*BTU_per_GWh</f>
        <v>50457762924093.016</v>
      </c>
      <c r="W2">
        <f>'Elec Use'!$D$17*'Households + LBNL Energy Use'!AB$13*'Elec Breakdown'!$B$8*('Households + LBNL Energy Use'!AD$18/'Households + LBNL Energy Use'!$I$18)*BTU_per_GWh</f>
        <v>51552856605746.172</v>
      </c>
      <c r="X2">
        <f>'Elec Use'!$D$17*'Households + LBNL Energy Use'!AC$13*'Elec Breakdown'!$B$8*('Households + LBNL Energy Use'!AE$18/'Households + LBNL Energy Use'!$I$18)*BTU_per_GWh</f>
        <v>52630726047351.523</v>
      </c>
      <c r="Y2">
        <f>'Elec Use'!$D$17*'Households + LBNL Energy Use'!AD$13*'Elec Breakdown'!$B$8*('Households + LBNL Energy Use'!AF$18/'Households + LBNL Energy Use'!$I$18)*BTU_per_GWh</f>
        <v>53692625212829.461</v>
      </c>
      <c r="Z2">
        <f>'Elec Use'!$D$17*'Households + LBNL Energy Use'!AE$13*'Elec Breakdown'!$B$8*('Households + LBNL Energy Use'!AG$18/'Households + LBNL Energy Use'!$I$18)*BTU_per_GWh</f>
        <v>54738802015691.469</v>
      </c>
      <c r="AA2">
        <f>'Elec Use'!$D$17*'Households + LBNL Energy Use'!AF$13*'Elec Breakdown'!$B$8*('Households + LBNL Energy Use'!AH$18/'Households + LBNL Energy Use'!$I$18)*BTU_per_GWh</f>
        <v>55770490660019.789</v>
      </c>
      <c r="AB2">
        <f>'Elec Use'!$D$17*'Households + LBNL Energy Use'!AG$13*'Elec Breakdown'!$B$8*('Households + LBNL Energy Use'!AI$18/'Households + LBNL Energy Use'!$I$18)*BTU_per_GWh</f>
        <v>56890249574033.078</v>
      </c>
      <c r="AC2">
        <f>'Elec Use'!$D$17*'Households + LBNL Energy Use'!AH$13*'Elec Breakdown'!$B$8*('Households + LBNL Energy Use'!AJ$18/'Households + LBNL Energy Use'!$I$18)*BTU_per_GWh</f>
        <v>57997822744298.336</v>
      </c>
      <c r="AD2">
        <f>'Elec Use'!$D$17*'Households + LBNL Energy Use'!AI$13*'Elec Breakdown'!$B$8*('Households + LBNL Energy Use'!AK$18/'Households + LBNL Energy Use'!$I$18)*BTU_per_GWh</f>
        <v>59094022866520.07</v>
      </c>
      <c r="AE2">
        <f>'Elec Use'!$D$17*'Households + LBNL Energy Use'!AJ$13*'Elec Breakdown'!$B$8*('Households + LBNL Energy Use'!AL$18/'Households + LBNL Energy Use'!$I$18)*BTU_per_GWh</f>
        <v>60178935657258.406</v>
      </c>
      <c r="AF2">
        <f>'Elec Use'!$D$17*'Households + LBNL Energy Use'!AK$13*'Elec Breakdown'!$B$8*('Households + LBNL Energy Use'!AM$18/'Households + LBNL Energy Use'!$I$18)*BTU_per_GWh</f>
        <v>61253353706837.398</v>
      </c>
      <c r="AG2">
        <f>'Elec Use'!$D$17*'Households + LBNL Energy Use'!AL$13*'Elec Breakdown'!$B$8*('Households + LBNL Energy Use'!AN$18/'Households + LBNL Energy Use'!$I$18)*BTU_per_GWh</f>
        <v>62317699122398.133</v>
      </c>
      <c r="AH2">
        <f>'Elec Use'!$D$17*'Households + LBNL Energy Use'!AM$13*'Elec Breakdown'!$B$8*('Households + LBNL Energy Use'!AO$18/'Households + LBNL Energy Use'!$I$18)*BTU_per_GWh</f>
        <v>63372762493991.445</v>
      </c>
      <c r="AI2">
        <f>'Elec Use'!$D$17*'Households + LBNL Energy Use'!AN$13*'Elec Breakdown'!$B$8*('Households + LBNL Energy Use'!AP$18/'Households + LBNL Energy Use'!$I$18)*BTU_per_GWh</f>
        <v>64418953853444.469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3" si="0">TREND($Q3:$Z3,$P$1:$Y$1,Z$1)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ref="AA4:AI4" si="1">TREND($Q4:$Z4,$P$1:$Y$1,Z$1)</f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ref="AA5:AI5" si="2">TREND($Q5:$Z5,$P$1:$Y$1,Z$1)</f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ref="AA6:AI6" si="3">TREND($Q6:$Z6,$P$1:$Y$1,Z$1)</f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ref="AA7:AI7" si="4">TREND($Q7:$Z7,$P$1:$Y$1,Z$1)</f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ref="AA8:AI8" si="5">TREND($Q8:$Z8,$P$1:$Y$1,Z$1)</f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ref="AA9:AI9" si="6">TREND($Q9:$Z9,$P$1:$Y$1,Z$1)</f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ref="AA10:AI10" si="7">TREND($Q10:$Z10,$P$1:$Y$1,Z$1)</f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0</v>
      </c>
      <c r="AI10">
        <f t="shared" si="7"/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ref="AA11:AI11" si="8">TREND($Q11:$Z11,$P$1:$Y$1,Z$1)</f>
        <v>0</v>
      </c>
      <c r="AB11">
        <f t="shared" si="8"/>
        <v>0</v>
      </c>
      <c r="AC11">
        <f t="shared" si="8"/>
        <v>0</v>
      </c>
      <c r="AD11">
        <f t="shared" si="8"/>
        <v>0</v>
      </c>
      <c r="AE11">
        <f t="shared" si="8"/>
        <v>0</v>
      </c>
      <c r="AF11">
        <f t="shared" si="8"/>
        <v>0</v>
      </c>
      <c r="AG11">
        <f t="shared" si="8"/>
        <v>0</v>
      </c>
      <c r="AH11">
        <f t="shared" si="8"/>
        <v>0</v>
      </c>
      <c r="AI11">
        <f t="shared" si="8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25</v>
      </c>
      <c r="B3">
        <f>SUM('Summed Activity Data'!$B$13:$G$13)*'Households + LBNL Energy Use'!G14*'Households + LBNL Energy Use'!I18/'Households + LBNL Energy Use'!$I$18*BTU_per_PJ</f>
        <v>5537526741888.0107</v>
      </c>
      <c r="C3">
        <f>SUM('Summed Activity Data'!$B$13:$G$13)*'Households + LBNL Energy Use'!H14*'Households + LBNL Energy Use'!J18/'Households + LBNL Energy Use'!$I$18*BTU_per_PJ</f>
        <v>5542710064509.3535</v>
      </c>
      <c r="D3">
        <f>SUM('Summed Activity Data'!$B$13:$G$13)*'Households + LBNL Energy Use'!I14*'Households + LBNL Energy Use'!K18/'Households + LBNL Energy Use'!$I$18*BTU_per_PJ</f>
        <v>5548859306047.8018</v>
      </c>
      <c r="E3">
        <f>SUM('Summed Activity Data'!$B$13:$G$13)*'Households + LBNL Energy Use'!J14*'Households + LBNL Energy Use'!L18/'Households + LBNL Energy Use'!$I$18*BTU_per_PJ</f>
        <v>5555739999694.8301</v>
      </c>
      <c r="F3">
        <f>SUM('Summed Activity Data'!$B$13:$G$13)*'Households + LBNL Energy Use'!K14*'Households + LBNL Energy Use'!M18/'Households + LBNL Energy Use'!$I$18*BTU_per_PJ</f>
        <v>5563287794033.6963</v>
      </c>
      <c r="G3">
        <f>SUM('Summed Activity Data'!$B$13:$G$13)*'Households + LBNL Energy Use'!L14*'Households + LBNL Energy Use'!N18/'Households + LBNL Energy Use'!$I$18*BTU_per_PJ</f>
        <v>5571560973195.3359</v>
      </c>
      <c r="H3">
        <f>SUM('Summed Activity Data'!$B$13:$G$13)*'Households + LBNL Energy Use'!M14*'Households + LBNL Energy Use'!O18/'Households + LBNL Energy Use'!$I$18*BTU_per_PJ</f>
        <v>5570783778690.3809</v>
      </c>
      <c r="I3">
        <f>SUM('Summed Activity Data'!$B$13:$G$13)*'Households + LBNL Energy Use'!N14*'Households + LBNL Energy Use'!P18/'Households + LBNL Energy Use'!$I$18*BTU_per_PJ</f>
        <v>5570535247532.0498</v>
      </c>
      <c r="J3">
        <f>SUM('Summed Activity Data'!$B$13:$G$13)*'Households + LBNL Energy Use'!O14*'Households + LBNL Energy Use'!Q18/'Households + LBNL Energy Use'!$I$18*BTU_per_PJ</f>
        <v>5570693423145.1309</v>
      </c>
      <c r="K3">
        <f>SUM('Summed Activity Data'!$B$13:$G$13)*'Households + LBNL Energy Use'!P14*'Households + LBNL Energy Use'!R18/'Households + LBNL Energy Use'!$I$18*BTU_per_PJ</f>
        <v>5571255390519.4775</v>
      </c>
      <c r="L3">
        <f>SUM('Summed Activity Data'!$B$13:$G$13)*'Households + LBNL Energy Use'!Q14*'Households + LBNL Energy Use'!S18/'Households + LBNL Energy Use'!$I$18*BTU_per_PJ</f>
        <v>5572105639908.7197</v>
      </c>
      <c r="M3">
        <f>SUM('Summed Activity Data'!$B$13:$G$13)*'Households + LBNL Energy Use'!R14*'Households + LBNL Energy Use'!T18/'Households + LBNL Energy Use'!$I$18*BTU_per_PJ</f>
        <v>5563891770783.2803</v>
      </c>
      <c r="N3">
        <f>SUM('Summed Activity Data'!$B$13:$G$13)*'Households + LBNL Energy Use'!S14*'Households + LBNL Energy Use'!U18/'Households + LBNL Energy Use'!$I$18*BTU_per_PJ</f>
        <v>5556210584814.5664</v>
      </c>
      <c r="O3">
        <f>SUM('Summed Activity Data'!$B$13:$G$13)*'Households + LBNL Energy Use'!T14*'Households + LBNL Energy Use'!V18/'Households + LBNL Energy Use'!$I$18*BTU_per_PJ</f>
        <v>5549078857655.8369</v>
      </c>
      <c r="P3">
        <f>SUM('Summed Activity Data'!$B$13:$G$13)*'Households + LBNL Energy Use'!U14*'Households + LBNL Energy Use'!W18/'Households + LBNL Energy Use'!$I$18*BTU_per_PJ</f>
        <v>5542331822208.8398</v>
      </c>
      <c r="Q3">
        <f>SUM('Summed Activity Data'!$B$13:$G$13)*'Households + LBNL Energy Use'!V14*'Households + LBNL Energy Use'!X18/'Households + LBNL Energy Use'!$I$18*BTU_per_PJ</f>
        <v>5536027326197.1436</v>
      </c>
      <c r="R3">
        <f>SUM('Summed Activity Data'!$B$13:$G$13)*'Households + LBNL Energy Use'!W14*'Households + LBNL Energy Use'!Y18/'Households + LBNL Energy Use'!$I$18*BTU_per_PJ</f>
        <v>5520623022282.6182</v>
      </c>
      <c r="S3">
        <f>SUM('Summed Activity Data'!$B$13:$G$13)*'Households + LBNL Energy Use'!X14*'Households + LBNL Energy Use'!Z18/'Households + LBNL Energy Use'!$I$18*BTU_per_PJ</f>
        <v>5505457661274.6523</v>
      </c>
      <c r="T3">
        <f>SUM('Summed Activity Data'!$B$13:$G$13)*'Households + LBNL Energy Use'!Y14*'Households + LBNL Energy Use'!AA18/'Households + LBNL Energy Use'!$I$18*BTU_per_PJ</f>
        <v>5490424467989.5684</v>
      </c>
      <c r="U3">
        <f>SUM('Summed Activity Data'!$B$13:$G$13)*'Households + LBNL Energy Use'!Z14*'Households + LBNL Energy Use'!AB18/'Households + LBNL Energy Use'!$I$18*BTU_per_PJ</f>
        <v>5475524319034.1553</v>
      </c>
      <c r="V3">
        <f>SUM('Summed Activity Data'!$B$13:$G$13)*'Households + LBNL Energy Use'!AA14*'Households + LBNL Energy Use'!AC18/'Households + LBNL Energy Use'!$I$18*BTU_per_PJ</f>
        <v>5460792071516.9375</v>
      </c>
      <c r="W3">
        <f>SUM('Summed Activity Data'!$B$13:$G$13)*'Households + LBNL Energy Use'!AB14*'Households + LBNL Energy Use'!AD18/'Households + LBNL Energy Use'!$I$18*BTU_per_PJ</f>
        <v>5437171175257.6895</v>
      </c>
      <c r="X3">
        <f>SUM('Summed Activity Data'!$B$13:$G$13)*'Households + LBNL Energy Use'!AC14*'Households + LBNL Energy Use'!AE18/'Households + LBNL Energy Use'!$I$18*BTU_per_PJ</f>
        <v>5414259503297.1055</v>
      </c>
      <c r="Y3">
        <f>SUM('Summed Activity Data'!$B$13:$G$13)*'Households + LBNL Energy Use'!AD14*'Households + LBNL Energy Use'!AF18/'Households + LBNL Energy Use'!$I$18*BTU_per_PJ</f>
        <v>5392097233765.7061</v>
      </c>
      <c r="Z3">
        <f>SUM('Summed Activity Data'!$B$13:$G$13)*'Households + LBNL Energy Use'!AE14*'Households + LBNL Energy Use'!AG18/'Households + LBNL Energy Use'!$I$18*BTU_per_PJ</f>
        <v>5370623750726.5488</v>
      </c>
      <c r="AA3">
        <f>SUM('Summed Activity Data'!$B$13:$G$13)*'Households + LBNL Energy Use'!AF14*'Households + LBNL Energy Use'!AH18/'Households + LBNL Energy Use'!$I$18*BTU_per_PJ</f>
        <v>5349880045163.6328</v>
      </c>
      <c r="AB3">
        <f>SUM('Summed Activity Data'!$B$13:$G$13)*'Households + LBNL Energy Use'!AG14*'Households + LBNL Energy Use'!AI18/'Households + LBNL Energy Use'!$I$18*BTU_per_PJ</f>
        <v>5320744308485.3232</v>
      </c>
      <c r="AC3">
        <f>SUM('Summed Activity Data'!$B$13:$G$13)*'Households + LBNL Energy Use'!AH14*'Households + LBNL Energy Use'!AJ18/'Households + LBNL Energy Use'!$I$18*BTU_per_PJ</f>
        <v>5292307504884.7373</v>
      </c>
      <c r="AD3">
        <f>SUM('Summed Activity Data'!$B$13:$G$13)*'Households + LBNL Energy Use'!AI14*'Households + LBNL Energy Use'!AK18/'Households + LBNL Energy Use'!$I$18*BTU_per_PJ</f>
        <v>5264584400215.5391</v>
      </c>
      <c r="AE3">
        <f>SUM('Summed Activity Data'!$B$13:$G$13)*'Households + LBNL Energy Use'!AJ14*'Households + LBNL Energy Use'!AL18/'Households + LBNL Energy Use'!$I$18*BTU_per_PJ</f>
        <v>5237525464085.3809</v>
      </c>
      <c r="AF3">
        <f>SUM('Summed Activity Data'!$B$13:$G$13)*'Households + LBNL Energy Use'!AK14*'Households + LBNL Energy Use'!AM18/'Households + LBNL Energy Use'!$I$18*BTU_per_PJ</f>
        <v>5211146092524.4316</v>
      </c>
      <c r="AG3">
        <f>SUM('Summed Activity Data'!$B$13:$G$13)*'Households + LBNL Energy Use'!AL14*'Households + LBNL Energy Use'!AN18/'Households + LBNL Energy Use'!$I$18*BTU_per_PJ</f>
        <v>5185429807415.7998</v>
      </c>
      <c r="AH3">
        <f>SUM('Summed Activity Data'!$B$13:$G$13)*'Households + LBNL Energy Use'!AM14*'Households + LBNL Energy Use'!AO18/'Households + LBNL Energy Use'!$I$18*BTU_per_PJ</f>
        <v>5160391847536.1787</v>
      </c>
      <c r="AI3">
        <f>SUM('Summed Activity Data'!$B$13:$G$13)*'Households + LBNL Energy Use'!AN14*'Households + LBNL Energy Use'!AP18/'Households + LBNL Energy Use'!$I$18*BTU_per_PJ</f>
        <v>5136016123862.7979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f>'Biomass Use'!F58</f>
        <v>131385204906885.52</v>
      </c>
      <c r="C7">
        <f>'Biomass Use'!G58</f>
        <v>132796317242219.44</v>
      </c>
      <c r="D7">
        <f>'Biomass Use'!H58</f>
        <v>134204634961750.45</v>
      </c>
      <c r="E7">
        <f>'Biomass Use'!I58</f>
        <v>135605938955637.03</v>
      </c>
      <c r="F7">
        <f>'Biomass Use'!J58</f>
        <v>136999930192812</v>
      </c>
      <c r="G7">
        <f>'Biomass Use'!K58</f>
        <v>138389245815824.44</v>
      </c>
      <c r="H7">
        <f>'Biomass Use'!L58</f>
        <v>139770635046832.09</v>
      </c>
      <c r="I7">
        <f>'Biomass Use'!M58</f>
        <v>141144761894331.69</v>
      </c>
      <c r="J7">
        <f>'Biomass Use'!N58</f>
        <v>142509339008694.84</v>
      </c>
      <c r="K7">
        <f>'Biomass Use'!O58</f>
        <v>143865011820811.69</v>
      </c>
      <c r="L7">
        <f>'Biomass Use'!P58</f>
        <v>145209468351768.78</v>
      </c>
      <c r="M7">
        <f>'Biomass Use'!Q58</f>
        <v>146543329120996.78</v>
      </c>
      <c r="N7">
        <f>'Biomass Use'!R58</f>
        <v>147862279962601.88</v>
      </c>
      <c r="O7">
        <f>'Biomass Use'!S58</f>
        <v>149167889037858.94</v>
      </c>
      <c r="P7">
        <f>'Biomass Use'!T58</f>
        <v>150456779110502.16</v>
      </c>
      <c r="Q7">
        <f>'Biomass Use'!U58</f>
        <v>151731468295245.84</v>
      </c>
      <c r="R7">
        <f>'Biomass Use'!V58</f>
        <v>152988529374219.69</v>
      </c>
      <c r="S7">
        <f>'Biomass Use'!W58</f>
        <v>154228460101533.25</v>
      </c>
      <c r="T7">
        <f>'Biomass Use'!X58</f>
        <v>155448758788470.88</v>
      </c>
      <c r="U7">
        <f>'Biomass Use'!Y58</f>
        <v>156649868050134.91</v>
      </c>
      <c r="V7">
        <f>'Biomass Use'!Z58</f>
        <v>157833206555021.53</v>
      </c>
      <c r="W7">
        <f>'Biomass Use'!AA58</f>
        <v>158999180391457.56</v>
      </c>
      <c r="X7">
        <f>'Biomass Use'!AB58</f>
        <v>160152183469884.28</v>
      </c>
      <c r="Y7">
        <f>'Biomass Use'!AC58</f>
        <v>161294619582132.78</v>
      </c>
      <c r="Z7">
        <f>'Biomass Use'!AD58</f>
        <v>162425874104262.63</v>
      </c>
      <c r="AA7">
        <f>'Biomass Use'!AE58</f>
        <v>163548335935565.16</v>
      </c>
      <c r="AB7">
        <f>'Biomass Use'!AF58</f>
        <v>164661361393437.84</v>
      </c>
      <c r="AC7">
        <f>'Biomass Use'!AG58</f>
        <v>165768344744324.31</v>
      </c>
      <c r="AD7">
        <f>'Biomass Use'!AH58</f>
        <v>166870664675803.91</v>
      </c>
      <c r="AE7">
        <f>'Biomass Use'!AI58</f>
        <v>167967654476540</v>
      </c>
      <c r="AF7">
        <f>'Biomass Use'!AJ58</f>
        <v>169060674551232.06</v>
      </c>
      <c r="AG7">
        <f>'Biomass Use'!AK58</f>
        <v>170150057116130.38</v>
      </c>
      <c r="AH7">
        <f>'Biomass Use'!AL58</f>
        <v>171237157260523.78</v>
      </c>
      <c r="AI7">
        <f>'Biomass Use'!AM58</f>
        <v>172322296388598.38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298</v>
      </c>
      <c r="B11">
        <f>B10</f>
        <v>0</v>
      </c>
      <c r="C11">
        <f t="shared" ref="C11:AI11" si="0">C10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Use'!G$14*SUM('Elec Breakdown'!$B$2:$B$4)*('Households + LBNL Energy Use'!I$18/'Households + LBNL Energy Use'!$I$18)*BTU_per_GWh</f>
        <v>281417355445500.59</v>
      </c>
      <c r="C2">
        <f>'Elec Use'!$D$17*'Households + LBNL Energy Use'!H$14*SUM('Elec Breakdown'!$B$2:$B$4)*('Households + LBNL Energy Use'!J$18/'Households + LBNL Energy Use'!$I$18)*BTU_per_GWh</f>
        <v>281680772131777.69</v>
      </c>
      <c r="D2">
        <f>'Elec Use'!$D$17*'Households + LBNL Energy Use'!I$14*SUM('Elec Breakdown'!$B$2:$B$4)*('Households + LBNL Energy Use'!K$18/'Households + LBNL Energy Use'!$I$18)*BTU_per_GWh</f>
        <v>281993276860406</v>
      </c>
      <c r="E2">
        <f>'Elec Use'!$D$17*'Households + LBNL Energy Use'!J$14*SUM('Elec Breakdown'!$B$2:$B$4)*('Households + LBNL Energy Use'!L$18/'Households + LBNL Energy Use'!$I$18)*BTU_per_GWh</f>
        <v>282342954017742.38</v>
      </c>
      <c r="F2">
        <f>'Elec Use'!$D$17*'Households + LBNL Energy Use'!K$14*SUM('Elec Breakdown'!$B$2:$B$4)*('Households + LBNL Energy Use'!M$18/'Households + LBNL Energy Use'!$I$18)*BTU_per_GWh</f>
        <v>282726533261924.25</v>
      </c>
      <c r="G2">
        <f>'Elec Use'!$D$17*'Households + LBNL Energy Use'!L$14*SUM('Elec Breakdown'!$B$2:$B$4)*('Households + LBNL Energy Use'!N$18/'Households + LBNL Energy Use'!$I$18)*BTU_per_GWh</f>
        <v>283146976595079.5</v>
      </c>
      <c r="H2">
        <f>'Elec Use'!$D$17*'Households + LBNL Energy Use'!M$14*SUM('Elec Breakdown'!$B$2:$B$4)*('Households + LBNL Energy Use'!O$18/'Households + LBNL Energy Use'!$I$18)*BTU_per_GWh</f>
        <v>283107479535752.06</v>
      </c>
      <c r="I2">
        <f>'Elec Use'!$D$17*'Households + LBNL Energy Use'!N$14*SUM('Elec Breakdown'!$B$2:$B$4)*('Households + LBNL Energy Use'!P$18/'Households + LBNL Energy Use'!$I$18)*BTU_per_GWh</f>
        <v>283094849171225.94</v>
      </c>
      <c r="J2">
        <f>'Elec Use'!$D$17*'Households + LBNL Energy Use'!O$14*SUM('Elec Breakdown'!$B$2:$B$4)*('Households + LBNL Energy Use'!Q$18/'Households + LBNL Energy Use'!$I$18)*BTU_per_GWh</f>
        <v>283102887662921.56</v>
      </c>
      <c r="K2">
        <f>'Elec Use'!$D$17*'Households + LBNL Energy Use'!P$14*SUM('Elec Breakdown'!$B$2:$B$4)*('Households + LBNL Energy Use'!R$18/'Households + LBNL Energy Use'!$I$18)*BTU_per_GWh</f>
        <v>283131446869893.75</v>
      </c>
      <c r="L2">
        <f>'Elec Use'!$D$17*'Households + LBNL Energy Use'!Q$14*SUM('Elec Breakdown'!$B$2:$B$4)*('Households + LBNL Energy Use'!S$18/'Households + LBNL Energy Use'!$I$18)*BTU_per_GWh</f>
        <v>283174656581691.56</v>
      </c>
      <c r="M2">
        <f>'Elec Use'!$D$17*'Households + LBNL Energy Use'!R$14*SUM('Elec Breakdown'!$B$2:$B$4)*('Households + LBNL Energy Use'!T$18/'Households + LBNL Energy Use'!$I$18)*BTU_per_GWh</f>
        <v>282757227387215.31</v>
      </c>
      <c r="N2">
        <f>'Elec Use'!$D$17*'Households + LBNL Energy Use'!S$14*SUM('Elec Breakdown'!$B$2:$B$4)*('Households + LBNL Energy Use'!U$18/'Households + LBNL Energy Use'!$I$18)*BTU_per_GWh</f>
        <v>282366869174468.63</v>
      </c>
      <c r="O2">
        <f>'Elec Use'!$D$17*'Households + LBNL Energy Use'!T$14*SUM('Elec Breakdown'!$B$2:$B$4)*('Households + LBNL Energy Use'!V$18/'Households + LBNL Energy Use'!$I$18)*BTU_per_GWh</f>
        <v>282004434482896.56</v>
      </c>
      <c r="P2">
        <f>'Elec Use'!$D$17*'Households + LBNL Energy Use'!U$14*SUM('Elec Breakdown'!$B$2:$B$4)*('Households + LBNL Energy Use'!W$18/'Households + LBNL Energy Use'!$I$18)*BTU_per_GWh</f>
        <v>281661549841233.63</v>
      </c>
      <c r="Q2">
        <f>'Elec Use'!$D$17*'Households + LBNL Energy Use'!V$14*SUM('Elec Breakdown'!$B$2:$B$4)*('Households + LBNL Energy Use'!X$18/'Households + LBNL Energy Use'!$I$18)*BTU_per_GWh</f>
        <v>281341155073365.88</v>
      </c>
      <c r="R2">
        <f>'Elec Use'!$D$17*'Households + LBNL Energy Use'!W$14*SUM('Elec Breakdown'!$B$2:$B$4)*('Households + LBNL Energy Use'!Y$18/'Households + LBNL Energy Use'!$I$18)*BTU_per_GWh</f>
        <v>280558307662930.38</v>
      </c>
      <c r="S2">
        <f>'Elec Use'!$D$17*'Households + LBNL Energy Use'!X$14*SUM('Elec Breakdown'!$B$2:$B$4)*('Households + LBNL Energy Use'!Z$18/'Households + LBNL Energy Use'!$I$18)*BTU_per_GWh</f>
        <v>279787603341639.41</v>
      </c>
      <c r="T2">
        <f>'Elec Use'!$D$17*'Households + LBNL Energy Use'!Y$14*SUM('Elec Breakdown'!$B$2:$B$4)*('Households + LBNL Energy Use'!AA$18/'Households + LBNL Energy Use'!$I$18)*BTU_per_GWh</f>
        <v>279023615789906.63</v>
      </c>
      <c r="U2">
        <f>'Elec Use'!$D$17*'Households + LBNL Energy Use'!Z$14*SUM('Elec Breakdown'!$B$2:$B$4)*('Households + LBNL Energy Use'!AB$18/'Households + LBNL Energy Use'!$I$18)*BTU_per_GWh</f>
        <v>278266389556928.31</v>
      </c>
      <c r="V2">
        <f>'Elec Use'!$D$17*'Households + LBNL Energy Use'!AA$14*SUM('Elec Breakdown'!$B$2:$B$4)*('Households + LBNL Energy Use'!AC$18/'Households + LBNL Energy Use'!$I$18)*BTU_per_GWh</f>
        <v>277517696082510.88</v>
      </c>
      <c r="W2">
        <f>'Elec Use'!$D$17*'Households + LBNL Energy Use'!AB$14*SUM('Elec Breakdown'!$B$2:$B$4)*('Households + LBNL Energy Use'!AD$18/'Households + LBNL Energy Use'!$I$18)*BTU_per_GWh</f>
        <v>276317281083474</v>
      </c>
      <c r="X2">
        <f>'Elec Use'!$D$17*'Households + LBNL Energy Use'!AC$14*SUM('Elec Breakdown'!$B$2:$B$4)*('Households + LBNL Energy Use'!AE$18/'Households + LBNL Energy Use'!$I$18)*BTU_per_GWh</f>
        <v>275152908894856.19</v>
      </c>
      <c r="Y2">
        <f>'Elec Use'!$D$17*'Households + LBNL Energy Use'!AD$14*SUM('Elec Breakdown'!$B$2:$B$4)*('Households + LBNL Energy Use'!AF$18/'Households + LBNL Energy Use'!$I$18)*BTU_per_GWh</f>
        <v>274026621371038.06</v>
      </c>
      <c r="Z2">
        <f>'Elec Use'!$D$17*'Households + LBNL Energy Use'!AE$14*SUM('Elec Breakdown'!$B$2:$B$4)*('Households + LBNL Energy Use'!AG$18/'Households + LBNL Energy Use'!$I$18)*BTU_per_GWh</f>
        <v>272935338007407.25</v>
      </c>
      <c r="AA2">
        <f>'Elec Use'!$D$17*'Households + LBNL Energy Use'!AF$14*SUM('Elec Breakdown'!$B$2:$B$4)*('Households + LBNL Energy Use'!AH$18/'Households + LBNL Energy Use'!$I$18)*BTU_per_GWh</f>
        <v>271881141967594.38</v>
      </c>
      <c r="AB2">
        <f>'Elec Use'!$D$17*'Households + LBNL Energy Use'!AG$14*SUM('Elec Breakdown'!$B$2:$B$4)*('Households + LBNL Energy Use'!AI$18/'Households + LBNL Energy Use'!$I$18)*BTU_per_GWh</f>
        <v>270400462533047.63</v>
      </c>
      <c r="AC2">
        <f>'Elec Use'!$D$17*'Households + LBNL Energy Use'!AH$14*SUM('Elec Breakdown'!$B$2:$B$4)*('Households + LBNL Energy Use'!AJ$18/'Households + LBNL Energy Use'!$I$18)*BTU_per_GWh</f>
        <v>268955302908613.66</v>
      </c>
      <c r="AD2">
        <f>'Elec Use'!$D$17*'Households + LBNL Energy Use'!AI$14*SUM('Elec Breakdown'!$B$2:$B$4)*('Households + LBNL Energy Use'!AK$18/'Households + LBNL Energy Use'!$I$18)*BTU_per_GWh</f>
        <v>267546413495632.72</v>
      </c>
      <c r="AE2">
        <f>'Elec Use'!$D$17*'Households + LBNL Energy Use'!AJ$14*SUM('Elec Breakdown'!$B$2:$B$4)*('Households + LBNL Energy Use'!AL$18/'Households + LBNL Energy Use'!$I$18)*BTU_per_GWh</f>
        <v>266171277157361.69</v>
      </c>
      <c r="AF2">
        <f>'Elec Use'!$D$17*'Households + LBNL Energy Use'!AK$14*SUM('Elec Breakdown'!$B$2:$B$4)*('Households + LBNL Energy Use'!AM$18/'Households + LBNL Energy Use'!$I$18)*BTU_per_GWh</f>
        <v>264830676320738.84</v>
      </c>
      <c r="AG2">
        <f>'Elec Use'!$D$17*'Households + LBNL Energy Use'!AL$14*SUM('Elec Breakdown'!$B$2:$B$4)*('Households + LBNL Energy Use'!AN$18/'Households + LBNL Energy Use'!$I$18)*BTU_per_GWh</f>
        <v>263523773567130.44</v>
      </c>
      <c r="AH2">
        <f>'Elec Use'!$D$17*'Households + LBNL Energy Use'!AM$14*SUM('Elec Breakdown'!$B$2:$B$4)*('Households + LBNL Energy Use'!AO$18/'Households + LBNL Energy Use'!$I$18)*BTU_per_GWh</f>
        <v>262251343331846.25</v>
      </c>
      <c r="AI2">
        <f>'Elec Use'!$D$17*'Households + LBNL Energy Use'!AN$14*SUM('Elec Breakdown'!$B$2:$B$4)*('Households + LBNL Energy Use'!AP$18/'Households + LBNL Energy Use'!$I$18)*BTU_per_GWh</f>
        <v>261012567970032.91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11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Use'!G$14*'Elec Breakdown'!$B$6*('Households + LBNL Energy Use'!I$18/'Households + LBNL Energy Use'!$I$18)*BTU_per_GWh</f>
        <v>175104132277200.38</v>
      </c>
      <c r="C2">
        <f>'Elec Use'!$D$17*'Households + LBNL Energy Use'!H$14*'Elec Breakdown'!$B$6*('Households + LBNL Energy Use'!J$18/'Households + LBNL Energy Use'!$I$18)*BTU_per_GWh</f>
        <v>175268035993106.16</v>
      </c>
      <c r="D2">
        <f>'Elec Use'!$D$17*'Households + LBNL Energy Use'!I$14*'Elec Breakdown'!$B$6*('Households + LBNL Energy Use'!K$18/'Households + LBNL Energy Use'!$I$18)*BTU_per_GWh</f>
        <v>175462483379808.19</v>
      </c>
      <c r="E2">
        <f>'Elec Use'!$D$17*'Households + LBNL Energy Use'!J$14*'Elec Breakdown'!$B$6*('Households + LBNL Energy Use'!L$18/'Households + LBNL Energy Use'!$I$18)*BTU_per_GWh</f>
        <v>175680060277706.38</v>
      </c>
      <c r="F2">
        <f>'Elec Use'!$D$17*'Households + LBNL Energy Use'!K$14*'Elec Breakdown'!$B$6*('Households + LBNL Energy Use'!M$18/'Households + LBNL Energy Use'!$I$18)*BTU_per_GWh</f>
        <v>175918731807419.53</v>
      </c>
      <c r="G2">
        <f>'Elec Use'!$D$17*'Households + LBNL Energy Use'!L$14*'Elec Breakdown'!$B$6*('Households + LBNL Energy Use'!N$18/'Households + LBNL Energy Use'!$I$18)*BTU_per_GWh</f>
        <v>176180340992493.91</v>
      </c>
      <c r="H2">
        <f>'Elec Use'!$D$17*'Households + LBNL Energy Use'!M$14*'Elec Breakdown'!$B$6*('Households + LBNL Energy Use'!O$18/'Households + LBNL Energy Use'!$I$18)*BTU_per_GWh</f>
        <v>176155765044467.97</v>
      </c>
      <c r="I2">
        <f>'Elec Use'!$D$17*'Households + LBNL Energy Use'!N$14*'Elec Breakdown'!$B$6*('Households + LBNL Energy Use'!P$18/'Households + LBNL Energy Use'!$I$18)*BTU_per_GWh</f>
        <v>176147906150985.03</v>
      </c>
      <c r="J2">
        <f>'Elec Use'!$D$17*'Households + LBNL Energy Use'!O$14*'Elec Breakdown'!$B$6*('Households + LBNL Energy Use'!Q$18/'Households + LBNL Energy Use'!$I$18)*BTU_per_GWh</f>
        <v>176152907879151.22</v>
      </c>
      <c r="K2">
        <f>'Elec Use'!$D$17*'Households + LBNL Energy Use'!P$14*'Elec Breakdown'!$B$6*('Households + LBNL Energy Use'!R$18/'Households + LBNL Energy Use'!$I$18)*BTU_per_GWh</f>
        <v>176170678052378.38</v>
      </c>
      <c r="L2">
        <f>'Elec Use'!$D$17*'Households + LBNL Energy Use'!Q$14*'Elec Breakdown'!$B$6*('Households + LBNL Energy Use'!S$18/'Households + LBNL Energy Use'!$I$18)*BTU_per_GWh</f>
        <v>176197564095274.72</v>
      </c>
      <c r="M2">
        <f>'Elec Use'!$D$17*'Households + LBNL Energy Use'!R$14*'Elec Breakdown'!$B$6*('Households + LBNL Energy Use'!T$18/'Households + LBNL Energy Use'!$I$18)*BTU_per_GWh</f>
        <v>175937830374267.31</v>
      </c>
      <c r="N2">
        <f>'Elec Use'!$D$17*'Households + LBNL Energy Use'!S$14*'Elec Breakdown'!$B$6*('Households + LBNL Energy Use'!U$18/'Households + LBNL Energy Use'!$I$18)*BTU_per_GWh</f>
        <v>175694940819669.38</v>
      </c>
      <c r="O2">
        <f>'Elec Use'!$D$17*'Households + LBNL Energy Use'!T$14*'Elec Breakdown'!$B$6*('Households + LBNL Energy Use'!V$18/'Households + LBNL Energy Use'!$I$18)*BTU_per_GWh</f>
        <v>175469425900468.97</v>
      </c>
      <c r="P2">
        <f>'Elec Use'!$D$17*'Households + LBNL Energy Use'!U$14*'Elec Breakdown'!$B$6*('Households + LBNL Energy Use'!W$18/'Households + LBNL Energy Use'!$I$18)*BTU_per_GWh</f>
        <v>175256075456767.59</v>
      </c>
      <c r="Q2">
        <f>'Elec Use'!$D$17*'Households + LBNL Energy Use'!V$14*'Elec Breakdown'!$B$6*('Households + LBNL Energy Use'!X$18/'Households + LBNL Energy Use'!$I$18)*BTU_per_GWh</f>
        <v>175056718712316.59</v>
      </c>
      <c r="R2">
        <f>'Elec Use'!$D$17*'Households + LBNL Energy Use'!W$14*'Elec Breakdown'!$B$6*('Households + LBNL Energy Use'!Y$18/'Households + LBNL Energy Use'!$I$18)*BTU_per_GWh</f>
        <v>174569613656934.47</v>
      </c>
      <c r="S2">
        <f>'Elec Use'!$D$17*'Households + LBNL Energy Use'!X$14*'Elec Breakdown'!$B$6*('Households + LBNL Energy Use'!Z$18/'Households + LBNL Energy Use'!$I$18)*BTU_per_GWh</f>
        <v>174090064301464.5</v>
      </c>
      <c r="T2">
        <f>'Elec Use'!$D$17*'Households + LBNL Energy Use'!Y$14*'Elec Breakdown'!$B$6*('Households + LBNL Energy Use'!AA$18/'Households + LBNL Energy Use'!$I$18)*BTU_per_GWh</f>
        <v>173614694269275.25</v>
      </c>
      <c r="U2">
        <f>'Elec Use'!$D$17*'Households + LBNL Energy Use'!Z$14*'Elec Breakdown'!$B$6*('Households + LBNL Energy Use'!AB$18/'Households + LBNL Energy Use'!$I$18)*BTU_per_GWh</f>
        <v>173143531279866.53</v>
      </c>
      <c r="V2">
        <f>'Elec Use'!$D$17*'Households + LBNL Energy Use'!AA$14*'Elec Breakdown'!$B$6*('Households + LBNL Energy Use'!AC$18/'Households + LBNL Energy Use'!$I$18)*BTU_per_GWh</f>
        <v>172677677562451.22</v>
      </c>
      <c r="W2">
        <f>'Elec Use'!$D$17*'Households + LBNL Energy Use'!AB$14*'Elec Breakdown'!$B$6*('Households + LBNL Energy Use'!AD$18/'Households + LBNL Energy Use'!$I$18)*BTU_per_GWh</f>
        <v>171930752674161.59</v>
      </c>
      <c r="X2">
        <f>'Elec Use'!$D$17*'Households + LBNL Energy Use'!AC$14*'Elec Breakdown'!$B$6*('Households + LBNL Energy Use'!AE$18/'Households + LBNL Energy Use'!$I$18)*BTU_per_GWh</f>
        <v>171206254423466.06</v>
      </c>
      <c r="Y2">
        <f>'Elec Use'!$D$17*'Households + LBNL Energy Use'!AD$14*'Elec Breakdown'!$B$6*('Households + LBNL Energy Use'!AF$18/'Households + LBNL Energy Use'!$I$18)*BTU_per_GWh</f>
        <v>170505453297534.81</v>
      </c>
      <c r="Z2">
        <f>'Elec Use'!$D$17*'Households + LBNL Energy Use'!AE$14*'Elec Breakdown'!$B$6*('Households + LBNL Energy Use'!AG$18/'Households + LBNL Energy Use'!$I$18)*BTU_per_GWh</f>
        <v>169826432537942.28</v>
      </c>
      <c r="AA2">
        <f>'Elec Use'!$D$17*'Households + LBNL Energy Use'!AF$14*'Elec Breakdown'!$B$6*('Households + LBNL Energy Use'!AH$18/'Households + LBNL Energy Use'!$I$18)*BTU_per_GWh</f>
        <v>169170488335392.09</v>
      </c>
      <c r="AB2">
        <f>'Elec Use'!$D$17*'Households + LBNL Energy Use'!AG$14*'Elec Breakdown'!$B$6*('Households + LBNL Energy Use'!AI$18/'Households + LBNL Energy Use'!$I$18)*BTU_per_GWh</f>
        <v>168249176687229.66</v>
      </c>
      <c r="AC2">
        <f>'Elec Use'!$D$17*'Households + LBNL Energy Use'!AH$14*'Elec Breakdown'!$B$6*('Households + LBNL Energy Use'!AJ$18/'Households + LBNL Energy Use'!$I$18)*BTU_per_GWh</f>
        <v>167349966254248.5</v>
      </c>
      <c r="AD2">
        <f>'Elec Use'!$D$17*'Households + LBNL Energy Use'!AI$14*'Elec Breakdown'!$B$6*('Households + LBNL Energy Use'!AK$18/'Households + LBNL Energy Use'!$I$18)*BTU_per_GWh</f>
        <v>166473323952838.19</v>
      </c>
      <c r="AE2">
        <f>'Elec Use'!$D$17*'Households + LBNL Energy Use'!AJ$14*'Elec Breakdown'!$B$6*('Households + LBNL Energy Use'!AL$18/'Households + LBNL Energy Use'!$I$18)*BTU_per_GWh</f>
        <v>165617683564580.59</v>
      </c>
      <c r="AF2">
        <f>'Elec Use'!$D$17*'Households + LBNL Energy Use'!AK$14*'Elec Breakdown'!$B$6*('Households + LBNL Energy Use'!AM$18/'Households + LBNL Energy Use'!$I$18)*BTU_per_GWh</f>
        <v>164783531932904.19</v>
      </c>
      <c r="AG2">
        <f>'Elec Use'!$D$17*'Households + LBNL Energy Use'!AL$14*'Elec Breakdown'!$B$6*('Households + LBNL Energy Use'!AN$18/'Households + LBNL Energy Use'!$I$18)*BTU_per_GWh</f>
        <v>163970347997325.63</v>
      </c>
      <c r="AH2">
        <f>'Elec Use'!$D$17*'Households + LBNL Energy Use'!AM$14*'Elec Breakdown'!$B$6*('Households + LBNL Energy Use'!AO$18/'Households + LBNL Energy Use'!$I$18)*BTU_per_GWh</f>
        <v>163178613628704.34</v>
      </c>
      <c r="AI2">
        <f>'Elec Use'!$D$17*'Households + LBNL Energy Use'!AN$14*'Elec Breakdown'!$B$6*('Households + LBNL Energy Use'!AP$18/'Households + LBNL Energy Use'!$I$18)*BTU_per_GWh</f>
        <v>162407820070242.72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f>B4</f>
        <v>0</v>
      </c>
      <c r="C5">
        <f t="shared" ref="C5:AI5" si="0">C4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295</v>
      </c>
      <c r="B8">
        <f>'LPG, Kerosene, Diesel Use'!$B$11*'LPG, Kerosene, Diesel Use'!$B$22*'Households + LBNL Energy Use'!G$14*('Households + LBNL Energy Use'!I$18/'Households + LBNL Energy Use'!$I$18)*BTU_per_thousand_tons_kerosene</f>
        <v>91063936402196.359</v>
      </c>
      <c r="C8">
        <f>'LPG, Kerosene, Diesel Use'!$B$11*'LPG, Kerosene, Diesel Use'!$B$22*'Households + LBNL Energy Use'!H$14*('Households + LBNL Energy Use'!J$18/'Households + LBNL Energy Use'!$I$18)*BTU_per_thousand_tons_kerosene</f>
        <v>91149175496027.109</v>
      </c>
      <c r="D8">
        <f>'LPG, Kerosene, Diesel Use'!$B$11*'LPG, Kerosene, Diesel Use'!$B$22*'Households + LBNL Energy Use'!I$14*('Households + LBNL Energy Use'!K$18/'Households + LBNL Energy Use'!$I$18)*BTU_per_thousand_tons_kerosene</f>
        <v>91250299005940.5</v>
      </c>
      <c r="E8">
        <f>'LPG, Kerosene, Diesel Use'!$B$11*'LPG, Kerosene, Diesel Use'!$B$22*'Households + LBNL Energy Use'!J$14*('Households + LBNL Energy Use'!L$18/'Households + LBNL Energy Use'!$I$18)*BTU_per_thousand_tons_kerosene</f>
        <v>91363451154522.672</v>
      </c>
      <c r="F8">
        <f>'LPG, Kerosene, Diesel Use'!$B$11*'LPG, Kerosene, Diesel Use'!$B$22*'Households + LBNL Energy Use'!K$14*('Households + LBNL Energy Use'!M$18/'Households + LBNL Energy Use'!$I$18)*BTU_per_thousand_tons_kerosene</f>
        <v>91487573690753.938</v>
      </c>
      <c r="G8">
        <f>'LPG, Kerosene, Diesel Use'!$B$11*'LPG, Kerosene, Diesel Use'!$B$22*'Households + LBNL Energy Use'!L$14*('Households + LBNL Energy Use'!N$18/'Households + LBNL Energy Use'!$I$18)*BTU_per_thousand_tons_kerosene</f>
        <v>91623625089895.813</v>
      </c>
      <c r="H8">
        <f>'LPG, Kerosene, Diesel Use'!$B$11*'LPG, Kerosene, Diesel Use'!$B$22*'Households + LBNL Energy Use'!M$14*('Households + LBNL Energy Use'!O$18/'Households + LBNL Energy Use'!$I$18)*BTU_per_thousand_tons_kerosene</f>
        <v>91610844223225.5</v>
      </c>
      <c r="I8">
        <f>'LPG, Kerosene, Diesel Use'!$B$11*'LPG, Kerosene, Diesel Use'!$B$22*'Households + LBNL Energy Use'!N$14*('Households + LBNL Energy Use'!P$18/'Households + LBNL Energy Use'!$I$18)*BTU_per_thousand_tons_kerosene</f>
        <v>91606757159333.781</v>
      </c>
      <c r="J8">
        <f>'LPG, Kerosene, Diesel Use'!$B$11*'LPG, Kerosene, Diesel Use'!$B$22*'Households + LBNL Energy Use'!O$14*('Households + LBNL Energy Use'!Q$18/'Households + LBNL Energy Use'!$I$18)*BTU_per_thousand_tons_kerosene</f>
        <v>91609358337556.719</v>
      </c>
      <c r="K8">
        <f>'LPG, Kerosene, Diesel Use'!$B$11*'LPG, Kerosene, Diesel Use'!$B$22*'Households + LBNL Energy Use'!P$14*('Households + LBNL Energy Use'!R$18/'Households + LBNL Energy Use'!$I$18)*BTU_per_thousand_tons_kerosene</f>
        <v>91618599820916.172</v>
      </c>
      <c r="L8">
        <f>'LPG, Kerosene, Diesel Use'!$B$11*'LPG, Kerosene, Diesel Use'!$B$22*'Households + LBNL Energy Use'!Q$14*('Households + LBNL Energy Use'!S$18/'Households + LBNL Energy Use'!$I$18)*BTU_per_thousand_tons_kerosene</f>
        <v>91632582066044.156</v>
      </c>
      <c r="M8">
        <f>'LPG, Kerosene, Diesel Use'!$B$11*'LPG, Kerosene, Diesel Use'!$B$22*'Households + LBNL Energy Use'!R$14*('Households + LBNL Energy Use'!T$18/'Households + LBNL Energy Use'!$I$18)*BTU_per_thousand_tons_kerosene</f>
        <v>91497506013048</v>
      </c>
      <c r="N8">
        <f>'LPG, Kerosene, Diesel Use'!$B$11*'LPG, Kerosene, Diesel Use'!$B$22*'Households + LBNL Energy Use'!S$14*('Households + LBNL Energy Use'!U$18/'Households + LBNL Energy Use'!$I$18)*BTU_per_thousand_tons_kerosene</f>
        <v>91371189868106.016</v>
      </c>
      <c r="O8">
        <f>'LPG, Kerosene, Diesel Use'!$B$11*'LPG, Kerosene, Diesel Use'!$B$22*'Households + LBNL Energy Use'!T$14*('Households + LBNL Energy Use'!V$18/'Households + LBNL Energy Use'!$I$18)*BTU_per_thousand_tons_kerosene</f>
        <v>91253909504743.141</v>
      </c>
      <c r="P8">
        <f>'LPG, Kerosene, Diesel Use'!$B$11*'LPG, Kerosene, Diesel Use'!$B$22*'Households + LBNL Energy Use'!U$14*('Households + LBNL Energy Use'!W$18/'Households + LBNL Energy Use'!$I$18)*BTU_per_thousand_tons_kerosene</f>
        <v>91142955348585.094</v>
      </c>
      <c r="Q8">
        <f>'LPG, Kerosene, Diesel Use'!$B$11*'LPG, Kerosene, Diesel Use'!$B$22*'Households + LBNL Energy Use'!V$14*('Households + LBNL Energy Use'!X$18/'Households + LBNL Energy Use'!$I$18)*BTU_per_thousand_tons_kerosene</f>
        <v>91039278698228.859</v>
      </c>
      <c r="R8">
        <f>'LPG, Kerosene, Diesel Use'!$B$11*'LPG, Kerosene, Diesel Use'!$B$22*'Households + LBNL Energy Use'!W$14*('Households + LBNL Energy Use'!Y$18/'Households + LBNL Energy Use'!$I$18)*BTU_per_thousand_tons_kerosene</f>
        <v>90785956842213.031</v>
      </c>
      <c r="S8">
        <f>'LPG, Kerosene, Diesel Use'!$B$11*'LPG, Kerosene, Diesel Use'!$B$22*'Households + LBNL Energy Use'!X$14*('Households + LBNL Energy Use'!Z$18/'Households + LBNL Energy Use'!$I$18)*BTU_per_thousand_tons_kerosene</f>
        <v>90536564372484.781</v>
      </c>
      <c r="T8">
        <f>'LPG, Kerosene, Diesel Use'!$B$11*'LPG, Kerosene, Diesel Use'!$B$22*'Households + LBNL Energy Use'!Y$14*('Households + LBNL Energy Use'!AA$18/'Households + LBNL Energy Use'!$I$18)*BTU_per_thousand_tons_kerosene</f>
        <v>90289345384469.891</v>
      </c>
      <c r="U8">
        <f>'LPG, Kerosene, Diesel Use'!$B$11*'LPG, Kerosene, Diesel Use'!$B$22*'Households + LBNL Energy Use'!Z$14*('Households + LBNL Energy Use'!AB$18/'Households + LBNL Energy Use'!$I$18)*BTU_per_thousand_tons_kerosene</f>
        <v>90044314293857.688</v>
      </c>
      <c r="V8">
        <f>'LPG, Kerosene, Diesel Use'!$B$11*'LPG, Kerosene, Diesel Use'!$B$22*'Households + LBNL Energy Use'!AA$14*('Households + LBNL Energy Use'!AC$18/'Households + LBNL Energy Use'!$I$18)*BTU_per_thousand_tons_kerosene</f>
        <v>89802044321449.063</v>
      </c>
      <c r="W8">
        <f>'LPG, Kerosene, Diesel Use'!$B$11*'LPG, Kerosene, Diesel Use'!$B$22*'Households + LBNL Energy Use'!AB$14*('Households + LBNL Energy Use'!AD$18/'Households + LBNL Energy Use'!$I$18)*BTU_per_thousand_tons_kerosene</f>
        <v>89413601629435.672</v>
      </c>
      <c r="X8">
        <f>'LPG, Kerosene, Diesel Use'!$B$11*'LPG, Kerosene, Diesel Use'!$B$22*'Households + LBNL Energy Use'!AC$14*('Households + LBNL Energy Use'!AE$18/'Households + LBNL Energy Use'!$I$18)*BTU_per_thousand_tons_kerosene</f>
        <v>89036822042530.234</v>
      </c>
      <c r="Y8">
        <f>'LPG, Kerosene, Diesel Use'!$B$11*'LPG, Kerosene, Diesel Use'!$B$22*'Households + LBNL Energy Use'!AD$14*('Households + LBNL Energy Use'!AF$18/'Households + LBNL Energy Use'!$I$18)*BTU_per_thousand_tons_kerosene</f>
        <v>88672366285076.344</v>
      </c>
      <c r="Z8">
        <f>'LPG, Kerosene, Diesel Use'!$B$11*'LPG, Kerosene, Diesel Use'!$B$22*'Households + LBNL Energy Use'!AE$14*('Households + LBNL Energy Use'!AG$18/'Households + LBNL Energy Use'!$I$18)*BTU_per_thousand_tons_kerosene</f>
        <v>88319237535553.672</v>
      </c>
      <c r="AA8">
        <f>'LPG, Kerosene, Diesel Use'!$B$11*'LPG, Kerosene, Diesel Use'!$B$22*'Households + LBNL Energy Use'!AF$14*('Households + LBNL Energy Use'!AH$18/'Households + LBNL Energy Use'!$I$18)*BTU_per_thousand_tons_kerosene</f>
        <v>87978109885579.859</v>
      </c>
      <c r="AB8">
        <f>'LPG, Kerosene, Diesel Use'!$B$11*'LPG, Kerosene, Diesel Use'!$B$22*'Households + LBNL Energy Use'!AG$14*('Households + LBNL Energy Use'!AI$18/'Households + LBNL Energy Use'!$I$18)*BTU_per_thousand_tons_kerosene</f>
        <v>87498976330912.797</v>
      </c>
      <c r="AC8">
        <f>'LPG, Kerosene, Diesel Use'!$B$11*'LPG, Kerosene, Diesel Use'!$B$22*'Households + LBNL Energy Use'!AH$14*('Households + LBNL Energy Use'!AJ$18/'Households + LBNL Energy Use'!$I$18)*BTU_per_thousand_tons_kerosene</f>
        <v>87031336643509.234</v>
      </c>
      <c r="AD8">
        <f>'LPG, Kerosene, Diesel Use'!$B$11*'LPG, Kerosene, Diesel Use'!$B$22*'Households + LBNL Energy Use'!AI$14*('Households + LBNL Energy Use'!AK$18/'Households + LBNL Energy Use'!$I$18)*BTU_per_thousand_tons_kerosene</f>
        <v>86575433645990.406</v>
      </c>
      <c r="AE8">
        <f>'LPG, Kerosene, Diesel Use'!$B$11*'LPG, Kerosene, Diesel Use'!$B$22*'Households + LBNL Energy Use'!AJ$14*('Households + LBNL Energy Use'!AL$18/'Households + LBNL Energy Use'!$I$18)*BTU_per_thousand_tons_kerosene</f>
        <v>86130452817233.672</v>
      </c>
      <c r="AF8">
        <f>'LPG, Kerosene, Diesel Use'!$B$11*'LPG, Kerosene, Diesel Use'!$B$22*'Households + LBNL Energy Use'!AK$14*('Households + LBNL Energy Use'!AM$18/'Households + LBNL Energy Use'!$I$18)*BTU_per_thousand_tons_kerosene</f>
        <v>85696647343034.344</v>
      </c>
      <c r="AG8">
        <f>'LPG, Kerosene, Diesel Use'!$B$11*'LPG, Kerosene, Diesel Use'!$B$22*'Households + LBNL Energy Use'!AL$14*('Households + LBNL Energy Use'!AN$18/'Households + LBNL Energy Use'!$I$18)*BTU_per_thousand_tons_kerosene</f>
        <v>85273746242815.969</v>
      </c>
      <c r="AH8">
        <f>'LPG, Kerosene, Diesel Use'!$B$11*'LPG, Kerosene, Diesel Use'!$B$22*'Households + LBNL Energy Use'!AM$14*('Households + LBNL Energy Use'!AO$18/'Households + LBNL Energy Use'!$I$18)*BTU_per_thousand_tons_kerosene</f>
        <v>84862000116360.063</v>
      </c>
      <c r="AI8">
        <f>'LPG, Kerosene, Diesel Use'!$B$11*'LPG, Kerosene, Diesel Use'!$B$22*'Households + LBNL Energy Use'!AN$14*('Households + LBNL Energy Use'!AP$18/'Households + LBNL Energy Use'!$I$18)*BTU_per_thousand_tons_kerosene</f>
        <v>84461144381694.375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 s="32">
        <f>'Elec Use'!$D$17*'Households + LBNL Energy Use'!G$14*SUM('Elec Breakdown'!$B$5,'Elec Breakdown'!$B$7)*('Households + LBNL Energy Use'!I$18/'Households + LBNL Energy Use'!$I$18)*BTU_per_GWh+'Biomass Use'!F61</f>
        <v>163572325662980.38</v>
      </c>
      <c r="C2" s="32">
        <f>'Elec Use'!$D$17*'Households + LBNL Energy Use'!H$14*SUM('Elec Breakdown'!$B$5,'Elec Breakdown'!$B$7)*('Households + LBNL Energy Use'!J$18/'Households + LBNL Energy Use'!$I$18)*BTU_per_GWh+'Biomass Use'!G61</f>
        <v>181649040933116.63</v>
      </c>
      <c r="D2" s="32">
        <f>'Elec Use'!$D$17*'Households + LBNL Energy Use'!I$14*SUM('Elec Breakdown'!$B$5,'Elec Breakdown'!$B$7)*('Households + LBNL Energy Use'!K$18/'Households + LBNL Energy Use'!$I$18)*BTU_per_GWh+'Biomass Use'!H61</f>
        <v>200111338766285.31</v>
      </c>
      <c r="E2" s="32">
        <f>'Elec Use'!$D$17*'Households + LBNL Energy Use'!J$14*SUM('Elec Breakdown'!$B$5,'Elec Breakdown'!$B$7)*('Households + LBNL Energy Use'!L$18/'Households + LBNL Energy Use'!$I$18)*BTU_per_GWh+'Biomass Use'!I61</f>
        <v>218950127982261.88</v>
      </c>
      <c r="F2" s="32">
        <f>'Elec Use'!$D$17*'Households + LBNL Energy Use'!K$14*SUM('Elec Breakdown'!$B$5,'Elec Breakdown'!$B$7)*('Households + LBNL Energy Use'!M$18/'Households + LBNL Energy Use'!$I$18)*BTU_per_GWh+'Biomass Use'!J61</f>
        <v>238161135420185.44</v>
      </c>
      <c r="G2" s="32">
        <f>'Elec Use'!$D$17*'Households + LBNL Energy Use'!L$14*SUM('Elec Breakdown'!$B$5,'Elec Breakdown'!$B$7)*('Households + LBNL Energy Use'!N$18/'Households + LBNL Energy Use'!$I$18)*BTU_per_GWh+'Biomass Use'!K61</f>
        <v>257745485016144.63</v>
      </c>
      <c r="H2" s="32">
        <f>'Elec Use'!$D$17*'Households + LBNL Energy Use'!M$14*SUM('Elec Breakdown'!$B$5,'Elec Breakdown'!$B$7)*('Households + LBNL Energy Use'!O$18/'Households + LBNL Energy Use'!$I$18)*BTU_per_GWh+'Biomass Use'!L61</f>
        <v>289692407179597</v>
      </c>
      <c r="I2" s="32">
        <f>'Elec Use'!$D$17*'Households + LBNL Energy Use'!N$14*SUM('Elec Breakdown'!$B$5,'Elec Breakdown'!$B$7)*('Households + LBNL Energy Use'!P$18/'Households + LBNL Energy Use'!$I$18)*BTU_per_GWh+'Biomass Use'!M61</f>
        <v>322240425857057.13</v>
      </c>
      <c r="J2" s="32">
        <f>'Elec Use'!$D$17*'Households + LBNL Energy Use'!O$14*SUM('Elec Breakdown'!$B$5,'Elec Breakdown'!$B$7)*('Households + LBNL Energy Use'!Q$18/'Households + LBNL Energy Use'!$I$18)*BTU_per_GWh+'Biomass Use'!N61</f>
        <v>355378464696703.56</v>
      </c>
      <c r="K2" s="32">
        <f>'Elec Use'!$D$17*'Households + LBNL Energy Use'!P$14*SUM('Elec Breakdown'!$B$5,'Elec Breakdown'!$B$7)*('Households + LBNL Energy Use'!R$18/'Households + LBNL Energy Use'!$I$18)*BTU_per_GWh+'Biomass Use'!O61</f>
        <v>389101490703825.38</v>
      </c>
      <c r="L2" s="32">
        <f>'Elec Use'!$D$17*'Households + LBNL Energy Use'!Q$14*SUM('Elec Breakdown'!$B$5,'Elec Breakdown'!$B$7)*('Households + LBNL Energy Use'!S$18/'Households + LBNL Energy Use'!$I$18)*BTU_per_GWh+'Biomass Use'!P61</f>
        <v>423396427427697.88</v>
      </c>
      <c r="M2" s="32">
        <f>'Elec Use'!$D$17*'Households + LBNL Energy Use'!R$14*SUM('Elec Breakdown'!$B$5,'Elec Breakdown'!$B$7)*('Households + LBNL Energy Use'!T$18/'Households + LBNL Energy Use'!$I$18)*BTU_per_GWh+'Biomass Use'!Q61</f>
        <v>450810460475518</v>
      </c>
      <c r="N2" s="32">
        <f>'Elec Use'!$D$17*'Households + LBNL Energy Use'!S$14*SUM('Elec Breakdown'!$B$5,'Elec Breakdown'!$B$7)*('Households + LBNL Energy Use'!U$18/'Households + LBNL Energy Use'!$I$18)*BTU_per_GWh+'Biomass Use'!R61</f>
        <v>478646224408012</v>
      </c>
      <c r="O2" s="32">
        <f>'Elec Use'!$D$17*'Households + LBNL Energy Use'!T$14*SUM('Elec Breakdown'!$B$5,'Elec Breakdown'!$B$7)*('Households + LBNL Energy Use'!V$18/'Households + LBNL Energy Use'!$I$18)*BTU_per_GWh+'Biomass Use'!S61</f>
        <v>506900721619174.38</v>
      </c>
      <c r="P2" s="32">
        <f>'Elec Use'!$D$17*'Households + LBNL Energy Use'!U$14*SUM('Elec Breakdown'!$B$5,'Elec Breakdown'!$B$7)*('Households + LBNL Energy Use'!W$18/'Households + LBNL Energy Use'!$I$18)*BTU_per_GWh+'Biomass Use'!T61</f>
        <v>535554419097276.38</v>
      </c>
      <c r="Q2" s="32">
        <f>'Elec Use'!$D$17*'Households + LBNL Energy Use'!V$14*SUM('Elec Breakdown'!$B$5,'Elec Breakdown'!$B$7)*('Households + LBNL Energy Use'!X$18/'Households + LBNL Energy Use'!$I$18)*BTU_per_GWh+'Biomass Use'!U61</f>
        <v>564607591625580.88</v>
      </c>
      <c r="R2" s="32">
        <f>'Elec Use'!$D$17*'Households + LBNL Energy Use'!W$14*SUM('Elec Breakdown'!$B$5,'Elec Breakdown'!$B$7)*('Households + LBNL Energy Use'!Y$18/'Households + LBNL Energy Use'!$I$18)*BTU_per_GWh+'Biomass Use'!V61</f>
        <v>582363407939094.25</v>
      </c>
      <c r="S2" s="32">
        <f>'Elec Use'!$D$17*'Households + LBNL Energy Use'!X$14*SUM('Elec Breakdown'!$B$5,'Elec Breakdown'!$B$7)*('Households + LBNL Energy Use'!Z$18/'Households + LBNL Energy Use'!$I$18)*BTU_per_GWh+'Biomass Use'!W61</f>
        <v>600303124363372</v>
      </c>
      <c r="T2" s="32">
        <f>'Elec Use'!$D$17*'Households + LBNL Energy Use'!Y$14*SUM('Elec Breakdown'!$B$5,'Elec Breakdown'!$B$7)*('Households + LBNL Energy Use'!AA$18/'Households + LBNL Energy Use'!$I$18)*BTU_per_GWh+'Biomass Use'!X61</f>
        <v>618411646754548</v>
      </c>
      <c r="U2" s="32">
        <f>'Elec Use'!$D$17*'Households + LBNL Energy Use'!Z$14*SUM('Elec Breakdown'!$B$5,'Elec Breakdown'!$B$7)*('Households + LBNL Energy Use'!AB$18/'Households + LBNL Energy Use'!$I$18)*BTU_per_GWh+'Biomass Use'!Y61</f>
        <v>636685006325066.5</v>
      </c>
      <c r="V2" s="32">
        <f>'Elec Use'!$D$17*'Households + LBNL Energy Use'!AA$14*SUM('Elec Breakdown'!$B$5,'Elec Breakdown'!$B$7)*('Households + LBNL Energy Use'!AC$18/'Households + LBNL Energy Use'!$I$18)*BTU_per_GWh+'Biomass Use'!Z61</f>
        <v>655123454625554.88</v>
      </c>
      <c r="W2" s="32">
        <f>'Elec Use'!$D$17*'Households + LBNL Energy Use'!AB$14*SUM('Elec Breakdown'!$B$5,'Elec Breakdown'!$B$7)*('Households + LBNL Energy Use'!AD$18/'Households + LBNL Energy Use'!$I$18)*BTU_per_GWh+'Biomass Use'!AA61</f>
        <v>671638058527665.25</v>
      </c>
      <c r="X2" s="32">
        <f>'Elec Use'!$D$17*'Households + LBNL Energy Use'!AC$14*SUM('Elec Breakdown'!$B$5,'Elec Breakdown'!$B$7)*('Households + LBNL Energy Use'!AE$18/'Households + LBNL Energy Use'!$I$18)*BTU_per_GWh+'Biomass Use'!AB61</f>
        <v>688308190910614.25</v>
      </c>
      <c r="Y2" s="32">
        <f>'Elec Use'!$D$17*'Households + LBNL Energy Use'!AD$14*SUM('Elec Breakdown'!$B$5,'Elec Breakdown'!$B$7)*('Households + LBNL Energy Use'!AF$18/'Households + LBNL Energy Use'!$I$18)*BTU_per_GWh+'Biomass Use'!AC61</f>
        <v>705140431371405.5</v>
      </c>
      <c r="Z2" s="32">
        <f>'Elec Use'!$D$17*'Households + LBNL Energy Use'!AE$14*SUM('Elec Breakdown'!$B$5,'Elec Breakdown'!$B$7)*('Households + LBNL Energy Use'!AG$18/'Households + LBNL Energy Use'!$I$18)*BTU_per_GWh+'Biomass Use'!AD61</f>
        <v>722128701216673</v>
      </c>
      <c r="AA2" s="32">
        <f>'Elec Use'!$D$17*'Households + LBNL Energy Use'!AF$14*SUM('Elec Breakdown'!$B$5,'Elec Breakdown'!$B$7)*('Households + LBNL Energy Use'!AH$18/'Households + LBNL Energy Use'!$I$18)*BTU_per_GWh+'Biomass Use'!AE61</f>
        <v>739280363402207.88</v>
      </c>
      <c r="AB2" s="32">
        <f>'Elec Use'!$D$17*'Households + LBNL Energy Use'!AG$14*SUM('Elec Breakdown'!$B$5,'Elec Breakdown'!$B$7)*('Households + LBNL Energy Use'!AI$18/'Households + LBNL Energy Use'!$I$18)*BTU_per_GWh+'Biomass Use'!AF61</f>
        <v>752208901162621.63</v>
      </c>
      <c r="AC2" s="32">
        <f>'Elec Use'!$D$17*'Households + LBNL Energy Use'!AH$14*SUM('Elec Breakdown'!$B$5,'Elec Breakdown'!$B$7)*('Households + LBNL Energy Use'!AJ$18/'Households + LBNL Energy Use'!$I$18)*BTU_per_GWh+'Biomass Use'!AG61</f>
        <v>765250444379197.38</v>
      </c>
      <c r="AD2" s="32">
        <f>'Elec Use'!$D$17*'Households + LBNL Energy Use'!AI$14*SUM('Elec Breakdown'!$B$5,'Elec Breakdown'!$B$7)*('Households + LBNL Energy Use'!AK$18/'Households + LBNL Energy Use'!$I$18)*BTU_per_GWh+'Biomass Use'!AH61</f>
        <v>778409864815916</v>
      </c>
      <c r="AE2" s="32">
        <f>'Elec Use'!$D$17*'Households + LBNL Energy Use'!AJ$14*SUM('Elec Breakdown'!$B$5,'Elec Breakdown'!$B$7)*('Households + LBNL Energy Use'!AL$18/'Households + LBNL Energy Use'!$I$18)*BTU_per_GWh+'Biomass Use'!AI61</f>
        <v>791682690360004.25</v>
      </c>
      <c r="AF2" s="32">
        <f>'Elec Use'!$D$17*'Households + LBNL Energy Use'!AK$14*SUM('Elec Breakdown'!$B$5,'Elec Breakdown'!$B$7)*('Households + LBNL Energy Use'!AM$18/'Households + LBNL Energy Use'!$I$18)*BTU_per_GWh+'Biomass Use'!AJ61</f>
        <v>805074000714262</v>
      </c>
      <c r="AG2" s="32">
        <f>'Elec Use'!$D$17*'Households + LBNL Energy Use'!AL$14*SUM('Elec Breakdown'!$B$5,'Elec Breakdown'!$B$7)*('Households + LBNL Energy Use'!AN$18/'Households + LBNL Energy Use'!$I$18)*BTU_per_GWh+'Biomass Use'!AK61</f>
        <v>818584221229350.63</v>
      </c>
      <c r="AH2" s="32">
        <f>'Elec Use'!$D$17*'Households + LBNL Energy Use'!AM$14*SUM('Elec Breakdown'!$B$5,'Elec Breakdown'!$B$7)*('Households + LBNL Energy Use'!AO$18/'Households + LBNL Energy Use'!$I$18)*BTU_per_GWh+'Biomass Use'!AL61</f>
        <v>832218839464410.88</v>
      </c>
      <c r="AI2" s="32">
        <f>'Elec Use'!$D$17*'Households + LBNL Energy Use'!AN$14*SUM('Elec Breakdown'!$B$5,'Elec Breakdown'!$B$7)*('Households + LBNL Energy Use'!AP$18/'Households + LBNL Energy Use'!$I$18)*BTU_per_GWh+'Biomass Use'!AM61</f>
        <v>845978559752330.38</v>
      </c>
    </row>
    <row r="3" spans="1:37" x14ac:dyDescent="0.45">
      <c r="A3" s="1" t="s">
        <v>25</v>
      </c>
      <c r="B3" s="33">
        <v>0</v>
      </c>
      <c r="C3" s="33">
        <v>0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  <c r="V3" s="33">
        <v>0</v>
      </c>
      <c r="W3" s="33">
        <v>0</v>
      </c>
      <c r="X3" s="33">
        <v>0</v>
      </c>
      <c r="Y3" s="33">
        <v>0</v>
      </c>
      <c r="Z3" s="33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0</v>
      </c>
      <c r="AI3" s="33">
        <v>0</v>
      </c>
    </row>
    <row r="4" spans="1:37" x14ac:dyDescent="0.45">
      <c r="A4" s="1" t="s">
        <v>26</v>
      </c>
      <c r="B4" s="33">
        <v>0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</row>
    <row r="5" spans="1:37" x14ac:dyDescent="0.45">
      <c r="A5" s="1" t="s">
        <v>27</v>
      </c>
      <c r="B5" s="33">
        <v>0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</row>
    <row r="6" spans="1:37" x14ac:dyDescent="0.45">
      <c r="A6" s="1" t="s">
        <v>28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</row>
    <row r="7" spans="1:37" x14ac:dyDescent="0.45">
      <c r="A7" s="1" t="s">
        <v>29</v>
      </c>
      <c r="B7" s="32">
        <f>'Biomass Use'!F59</f>
        <v>2431666989113434</v>
      </c>
      <c r="C7" s="32">
        <f>'Biomass Use'!G59</f>
        <v>2352207983390493</v>
      </c>
      <c r="D7" s="32">
        <f>'Biomass Use'!H59</f>
        <v>2272991778307673</v>
      </c>
      <c r="E7" s="32">
        <f>'Biomass Use'!I59</f>
        <v>2193883054703130.8</v>
      </c>
      <c r="F7" s="32">
        <f>'Biomass Use'!J59</f>
        <v>2114824991165779.3</v>
      </c>
      <c r="G7" s="32">
        <f>'Biomass Use'!K59</f>
        <v>2035809372267243.8</v>
      </c>
      <c r="H7" s="32">
        <f>'Biomass Use'!L59</f>
        <v>1979808502325322.8</v>
      </c>
      <c r="I7" s="32">
        <f>'Biomass Use'!M59</f>
        <v>1924005773699738.5</v>
      </c>
      <c r="J7" s="32">
        <f>'Biomass Use'!N59</f>
        <v>1868344421126322.5</v>
      </c>
      <c r="K7" s="32">
        <f>'Biomass Use'!O59</f>
        <v>1812811292914660.3</v>
      </c>
      <c r="L7" s="32">
        <f>'Biomass Use'!P59</f>
        <v>1757357843316825.3</v>
      </c>
      <c r="M7" s="32">
        <f>'Biomass Use'!Q59</f>
        <v>1719672962122833.3</v>
      </c>
      <c r="N7" s="32">
        <f>'Biomass Use'!R59</f>
        <v>1682252979587357.8</v>
      </c>
      <c r="O7" s="32">
        <f>'Biomass Use'!S59</f>
        <v>1645092789332652.3</v>
      </c>
      <c r="P7" s="32">
        <f>'Biomass Use'!T59</f>
        <v>1608134186229060.5</v>
      </c>
      <c r="Q7" s="32">
        <f>'Biomass Use'!U59</f>
        <v>1571386310845263.8</v>
      </c>
      <c r="R7" s="32">
        <f>'Biomass Use'!V59</f>
        <v>1541132231776916.3</v>
      </c>
      <c r="S7" s="32">
        <f>'Biomass Use'!W59</f>
        <v>1511088171529467.5</v>
      </c>
      <c r="T7" s="32">
        <f>'Biomass Use'!X59</f>
        <v>1481221963383697.8</v>
      </c>
      <c r="U7" s="32">
        <f>'Biomass Use'!Y59</f>
        <v>1451531980849776.8</v>
      </c>
      <c r="V7" s="32">
        <f>'Biomass Use'!Z59</f>
        <v>1422025429740712.8</v>
      </c>
      <c r="W7" s="32">
        <f>'Biomass Use'!AA59</f>
        <v>1397335942573932.8</v>
      </c>
      <c r="X7" s="32">
        <f>'Biomass Use'!AB59</f>
        <v>1372987380201025.8</v>
      </c>
      <c r="Y7" s="32">
        <f>'Biomass Use'!AC59</f>
        <v>1348982539830194</v>
      </c>
      <c r="Z7" s="32">
        <f>'Biomass Use'!AD59</f>
        <v>1325298797944021.3</v>
      </c>
      <c r="AA7" s="32">
        <f>'Biomass Use'!AE59</f>
        <v>1301939084637521</v>
      </c>
      <c r="AB7" s="32">
        <f>'Biomass Use'!AF59</f>
        <v>1280486643065619.3</v>
      </c>
      <c r="AC7" s="32">
        <f>'Biomass Use'!AG59</f>
        <v>1259357808833837.8</v>
      </c>
      <c r="AD7" s="32">
        <f>'Biomass Use'!AH59</f>
        <v>1238550395986819.5</v>
      </c>
      <c r="AE7" s="32">
        <f>'Biomass Use'!AI59</f>
        <v>1218047106306957.8</v>
      </c>
      <c r="AF7" s="32">
        <f>'Biomass Use'!AJ59</f>
        <v>1197846100493696.3</v>
      </c>
      <c r="AG7" s="32">
        <f>'Biomass Use'!AK59</f>
        <v>1177938132386691</v>
      </c>
      <c r="AH7" s="32">
        <f>'Biomass Use'!AL59</f>
        <v>1158321253034716.5</v>
      </c>
      <c r="AI7" s="32">
        <f>'Biomass Use'!AM59</f>
        <v>1138986401557627.3</v>
      </c>
    </row>
    <row r="8" spans="1:37" x14ac:dyDescent="0.45">
      <c r="A8" s="1" t="s">
        <v>295</v>
      </c>
      <c r="B8">
        <f>'LPG, Kerosene, Diesel Use'!$B$11*'LPG, Kerosene, Diesel Use'!$B$23*'Households + LBNL Energy Use'!G$14*('Households + LBNL Energy Use'!I$18/'Households + LBNL Energy Use'!$I$18)*BTU_per_thousand_tons_kerosene</f>
        <v>10118215155799.596</v>
      </c>
      <c r="C8">
        <f>'LPG, Kerosene, Diesel Use'!$B$11*'LPG, Kerosene, Diesel Use'!$B$23*'Households + LBNL Energy Use'!H$14*('Households + LBNL Energy Use'!J$18/'Households + LBNL Energy Use'!$I$18)*BTU_per_thousand_tons_kerosene</f>
        <v>10127686166225.234</v>
      </c>
      <c r="D8">
        <f>'LPG, Kerosene, Diesel Use'!$B$11*'LPG, Kerosene, Diesel Use'!$B$23*'Households + LBNL Energy Use'!I$14*('Households + LBNL Energy Use'!K$18/'Households + LBNL Energy Use'!$I$18)*BTU_per_thousand_tons_kerosene</f>
        <v>10138922111771.166</v>
      </c>
      <c r="E8">
        <f>'LPG, Kerosene, Diesel Use'!$B$11*'LPG, Kerosene, Diesel Use'!$B$23*'Households + LBNL Energy Use'!J$14*('Households + LBNL Energy Use'!L$18/'Households + LBNL Energy Use'!$I$18)*BTU_per_thousand_tons_kerosene</f>
        <v>10151494572724.744</v>
      </c>
      <c r="F8">
        <f>'LPG, Kerosene, Diesel Use'!$B$11*'LPG, Kerosene, Diesel Use'!$B$23*'Households + LBNL Energy Use'!K$14*('Households + LBNL Energy Use'!M$18/'Households + LBNL Energy Use'!$I$18)*BTU_per_thousand_tons_kerosene</f>
        <v>10165285965639.324</v>
      </c>
      <c r="G8">
        <f>'LPG, Kerosene, Diesel Use'!$B$11*'LPG, Kerosene, Diesel Use'!$B$23*'Households + LBNL Energy Use'!L$14*('Households + LBNL Energy Use'!N$18/'Households + LBNL Energy Use'!$I$18)*BTU_per_thousand_tons_kerosene</f>
        <v>10180402787766.203</v>
      </c>
      <c r="H8">
        <f>'LPG, Kerosene, Diesel Use'!$B$11*'LPG, Kerosene, Diesel Use'!$B$23*'Households + LBNL Energy Use'!M$14*('Households + LBNL Energy Use'!O$18/'Households + LBNL Energy Use'!$I$18)*BTU_per_thousand_tons_kerosene</f>
        <v>10178982691469.5</v>
      </c>
      <c r="I8">
        <f>'LPG, Kerosene, Diesel Use'!$B$11*'LPG, Kerosene, Diesel Use'!$B$23*'Households + LBNL Energy Use'!N$14*('Households + LBNL Energy Use'!P$18/'Households + LBNL Energy Use'!$I$18)*BTU_per_thousand_tons_kerosene</f>
        <v>10178528573259.309</v>
      </c>
      <c r="J8">
        <f>'LPG, Kerosene, Diesel Use'!$B$11*'LPG, Kerosene, Diesel Use'!$B$23*'Households + LBNL Energy Use'!O$14*('Households + LBNL Energy Use'!Q$18/'Households + LBNL Energy Use'!$I$18)*BTU_per_thousand_tons_kerosene</f>
        <v>10178817593061.857</v>
      </c>
      <c r="K8">
        <f>'LPG, Kerosene, Diesel Use'!$B$11*'LPG, Kerosene, Diesel Use'!$B$23*'Households + LBNL Energy Use'!P$14*('Households + LBNL Energy Use'!R$18/'Households + LBNL Energy Use'!$I$18)*BTU_per_thousand_tons_kerosene</f>
        <v>10179844424546.242</v>
      </c>
      <c r="L8">
        <f>'LPG, Kerosene, Diesel Use'!$B$11*'LPG, Kerosene, Diesel Use'!$B$23*'Households + LBNL Energy Use'!Q$14*('Households + LBNL Energy Use'!S$18/'Households + LBNL Energy Use'!$I$18)*BTU_per_thousand_tons_kerosene</f>
        <v>10181398007338.24</v>
      </c>
      <c r="M8">
        <f>'LPG, Kerosene, Diesel Use'!$B$11*'LPG, Kerosene, Diesel Use'!$B$23*'Households + LBNL Energy Use'!R$14*('Households + LBNL Energy Use'!T$18/'Households + LBNL Energy Use'!$I$18)*BTU_per_thousand_tons_kerosene</f>
        <v>10166389557005.332</v>
      </c>
      <c r="N8">
        <f>'LPG, Kerosene, Diesel Use'!$B$11*'LPG, Kerosene, Diesel Use'!$B$23*'Households + LBNL Energy Use'!S$14*('Households + LBNL Energy Use'!U$18/'Households + LBNL Energy Use'!$I$18)*BTU_per_thousand_tons_kerosene</f>
        <v>10152354429789.557</v>
      </c>
      <c r="O8">
        <f>'LPG, Kerosene, Diesel Use'!$B$11*'LPG, Kerosene, Diesel Use'!$B$23*'Households + LBNL Energy Use'!T$14*('Households + LBNL Energy Use'!V$18/'Households + LBNL Energy Use'!$I$18)*BTU_per_thousand_tons_kerosene</f>
        <v>10139323278304.793</v>
      </c>
      <c r="P8">
        <f>'LPG, Kerosene, Diesel Use'!$B$11*'LPG, Kerosene, Diesel Use'!$B$23*'Households + LBNL Energy Use'!U$14*('Households + LBNL Energy Use'!W$18/'Households + LBNL Energy Use'!$I$18)*BTU_per_thousand_tons_kerosene</f>
        <v>10126995038731.678</v>
      </c>
      <c r="Q8">
        <f>'LPG, Kerosene, Diesel Use'!$B$11*'LPG, Kerosene, Diesel Use'!$B$23*'Households + LBNL Energy Use'!V$14*('Households + LBNL Energy Use'!X$18/'Households + LBNL Energy Use'!$I$18)*BTU_per_thousand_tons_kerosene</f>
        <v>10115475410914.316</v>
      </c>
      <c r="R8">
        <f>'LPG, Kerosene, Diesel Use'!$B$11*'LPG, Kerosene, Diesel Use'!$B$23*'Households + LBNL Energy Use'!W$14*('Households + LBNL Energy Use'!Y$18/'Households + LBNL Energy Use'!$I$18)*BTU_per_thousand_tons_kerosene</f>
        <v>10087328538023.67</v>
      </c>
      <c r="S8">
        <f>'LPG, Kerosene, Diesel Use'!$B$11*'LPG, Kerosene, Diesel Use'!$B$23*'Households + LBNL Energy Use'!X$14*('Households + LBNL Energy Use'!Z$18/'Households + LBNL Energy Use'!$I$18)*BTU_per_thousand_tons_kerosene</f>
        <v>10059618263609.42</v>
      </c>
      <c r="T8">
        <f>'LPG, Kerosene, Diesel Use'!$B$11*'LPG, Kerosene, Diesel Use'!$B$23*'Households + LBNL Energy Use'!Y$14*('Households + LBNL Energy Use'!AA$18/'Households + LBNL Energy Use'!$I$18)*BTU_per_thousand_tons_kerosene</f>
        <v>10032149487163.322</v>
      </c>
      <c r="U8">
        <f>'LPG, Kerosene, Diesel Use'!$B$11*'LPG, Kerosene, Diesel Use'!$B$23*'Households + LBNL Energy Use'!Z$14*('Households + LBNL Energy Use'!AB$18/'Households + LBNL Energy Use'!$I$18)*BTU_per_thousand_tons_kerosene</f>
        <v>10004923810428.633</v>
      </c>
      <c r="V8">
        <f>'LPG, Kerosene, Diesel Use'!$B$11*'LPG, Kerosene, Diesel Use'!$B$23*'Households + LBNL Energy Use'!AA$14*('Households + LBNL Energy Use'!AC$18/'Households + LBNL Energy Use'!$I$18)*BTU_per_thousand_tons_kerosene</f>
        <v>9978004924605.4512</v>
      </c>
      <c r="W8">
        <f>'LPG, Kerosene, Diesel Use'!$B$11*'LPG, Kerosene, Diesel Use'!$B$23*'Households + LBNL Energy Use'!AB$14*('Households + LBNL Energy Use'!AD$18/'Households + LBNL Energy Use'!$I$18)*BTU_per_thousand_tons_kerosene</f>
        <v>9934844625492.8535</v>
      </c>
      <c r="X8">
        <f>'LPG, Kerosene, Diesel Use'!$B$11*'LPG, Kerosene, Diesel Use'!$B$23*'Households + LBNL Energy Use'!AC$14*('Households + LBNL Energy Use'!AE$18/'Households + LBNL Energy Use'!$I$18)*BTU_per_thousand_tons_kerosene</f>
        <v>9892980226947.8027</v>
      </c>
      <c r="Y8">
        <f>'LPG, Kerosene, Diesel Use'!$B$11*'LPG, Kerosene, Diesel Use'!$B$23*'Households + LBNL Energy Use'!AD$14*('Households + LBNL Energy Use'!AF$18/'Households + LBNL Energy Use'!$I$18)*BTU_per_thousand_tons_kerosene</f>
        <v>9852485142786.2617</v>
      </c>
      <c r="Z8">
        <f>'LPG, Kerosene, Diesel Use'!$B$11*'LPG, Kerosene, Diesel Use'!$B$23*'Households + LBNL Energy Use'!AE$14*('Households + LBNL Energy Use'!AG$18/'Households + LBNL Energy Use'!$I$18)*BTU_per_thousand_tons_kerosene</f>
        <v>9813248615061.5176</v>
      </c>
      <c r="AA8">
        <f>'LPG, Kerosene, Diesel Use'!$B$11*'LPG, Kerosene, Diesel Use'!$B$23*'Households + LBNL Energy Use'!AF$14*('Households + LBNL Energy Use'!AH$18/'Households + LBNL Energy Use'!$I$18)*BTU_per_thousand_tons_kerosene</f>
        <v>9775345542842.207</v>
      </c>
      <c r="AB8">
        <f>'LPG, Kerosene, Diesel Use'!$B$11*'LPG, Kerosene, Diesel Use'!$B$23*'Households + LBNL Energy Use'!AG$14*('Households + LBNL Energy Use'!AI$18/'Households + LBNL Energy Use'!$I$18)*BTU_per_thousand_tons_kerosene</f>
        <v>9722108481212.5332</v>
      </c>
      <c r="AC8">
        <f>'LPG, Kerosene, Diesel Use'!$B$11*'LPG, Kerosene, Diesel Use'!$B$23*'Households + LBNL Energy Use'!AH$14*('Households + LBNL Energy Use'!AJ$18/'Households + LBNL Energy Use'!$I$18)*BTU_per_thousand_tons_kerosene</f>
        <v>9670148515945.4688</v>
      </c>
      <c r="AD8">
        <f>'LPG, Kerosene, Diesel Use'!$B$11*'LPG, Kerosene, Diesel Use'!$B$23*'Households + LBNL Energy Use'!AI$14*('Households + LBNL Energy Use'!AK$18/'Households + LBNL Energy Use'!$I$18)*BTU_per_thousand_tons_kerosene</f>
        <v>9619492627332.2676</v>
      </c>
      <c r="AE8">
        <f>'LPG, Kerosene, Diesel Use'!$B$11*'LPG, Kerosene, Diesel Use'!$B$23*'Households + LBNL Energy Use'!AJ$14*('Households + LBNL Energy Use'!AL$18/'Households + LBNL Energy Use'!$I$18)*BTU_per_thousand_tons_kerosene</f>
        <v>9570050313025.9648</v>
      </c>
      <c r="AF8">
        <f>'LPG, Kerosene, Diesel Use'!$B$11*'LPG, Kerosene, Diesel Use'!$B$23*'Households + LBNL Energy Use'!AK$14*('Households + LBNL Energy Use'!AM$18/'Households + LBNL Energy Use'!$I$18)*BTU_per_thousand_tons_kerosene</f>
        <v>9521849704781.5957</v>
      </c>
      <c r="AG8">
        <f>'LPG, Kerosene, Diesel Use'!$B$11*'LPG, Kerosene, Diesel Use'!$B$23*'Households + LBNL Energy Use'!AL$14*('Households + LBNL Energy Use'!AN$18/'Households + LBNL Energy Use'!$I$18)*BTU_per_thousand_tons_kerosene</f>
        <v>9474860693646.2207</v>
      </c>
      <c r="AH8">
        <f>'LPG, Kerosene, Diesel Use'!$B$11*'LPG, Kerosene, Diesel Use'!$B$23*'Households + LBNL Energy Use'!AM$14*('Households + LBNL Energy Use'!AO$18/'Households + LBNL Energy Use'!$I$18)*BTU_per_thousand_tons_kerosene</f>
        <v>9429111124040.0078</v>
      </c>
      <c r="AI8">
        <f>'LPG, Kerosene, Diesel Use'!$B$11*'LPG, Kerosene, Diesel Use'!$B$23*'Households + LBNL Energy Use'!AN$14*('Households + LBNL Energy Use'!AP$18/'Households + LBNL Energy Use'!$I$18)*BTU_per_thousand_tons_kerosene</f>
        <v>9384571597966.041</v>
      </c>
    </row>
    <row r="9" spans="1:37" x14ac:dyDescent="0.45">
      <c r="A9" s="1" t="s">
        <v>296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</row>
    <row r="10" spans="1:37" x14ac:dyDescent="0.45">
      <c r="A10" s="1" t="s">
        <v>297</v>
      </c>
      <c r="B10">
        <f>'LPG, Kerosene, Diesel Use'!$B$2*'Households + LBNL Energy Use'!G$14*('Households + LBNL Energy Use'!I$18/'Households + LBNL Energy Use'!$I$18)*BTU_per_thousand_tons_LPG+'Biomass Use'!F60</f>
        <v>1155003897661348.5</v>
      </c>
      <c r="C10">
        <f>'LPG, Kerosene, Diesel Use'!$B$2*'Households + LBNL Energy Use'!H$14*('Households + LBNL Energy Use'!J$18/'Households + LBNL Energy Use'!$I$18)*BTU_per_thousand_tons_LPG+'Biomass Use'!G60</f>
        <v>1247630570810611.5</v>
      </c>
      <c r="D10">
        <f>'LPG, Kerosene, Diesel Use'!$B$2*'Households + LBNL Energy Use'!I$14*('Households + LBNL Energy Use'!K$18/'Households + LBNL Energy Use'!$I$18)*BTU_per_thousand_tons_LPG+'Biomass Use'!H60</f>
        <v>1342180840799446</v>
      </c>
      <c r="E10">
        <f>'LPG, Kerosene, Diesel Use'!$B$2*'Households + LBNL Energy Use'!J$14*('Households + LBNL Energy Use'!L$18/'Households + LBNL Energy Use'!$I$18)*BTU_per_thousand_tons_LPG+'Biomass Use'!I60</f>
        <v>1438597707144853.3</v>
      </c>
      <c r="F10">
        <f>'LPG, Kerosene, Diesel Use'!$B$2*'Households + LBNL Energy Use'!K$14*('Households + LBNL Energy Use'!M$18/'Households + LBNL Energy Use'!$I$18)*BTU_per_thousand_tons_LPG+'Biomass Use'!J60</f>
        <v>1536858394260934.5</v>
      </c>
      <c r="G10">
        <f>'LPG, Kerosene, Diesel Use'!$B$2*'Households + LBNL Energy Use'!L$14*('Households + LBNL Energy Use'!N$18/'Households + LBNL Energy Use'!$I$18)*BTU_per_thousand_tons_LPG+'Biomass Use'!K60</f>
        <v>1636974569629426</v>
      </c>
      <c r="H10">
        <f>'LPG, Kerosene, Diesel Use'!$B$2*'Households + LBNL Energy Use'!M$14*('Households + LBNL Energy Use'!O$18/'Households + LBNL Energy Use'!$I$18)*BTU_per_thousand_tons_LPG+'Biomass Use'!L60</f>
        <v>1690573238608020.5</v>
      </c>
      <c r="I10">
        <f>'LPG, Kerosene, Diesel Use'!$B$2*'Households + LBNL Energy Use'!N$14*('Households + LBNL Energy Use'!P$18/'Households + LBNL Energy Use'!$I$18)*BTU_per_thousand_tons_LPG+'Biomass Use'!M60</f>
        <v>1745031553983054.8</v>
      </c>
      <c r="J10">
        <f>'LPG, Kerosene, Diesel Use'!$B$2*'Households + LBNL Energy Use'!O$14*('Households + LBNL Energy Use'!Q$18/'Households + LBNL Energy Use'!$I$18)*BTU_per_thousand_tons_LPG+'Biomass Use'!N60</f>
        <v>1800310250986840.5</v>
      </c>
      <c r="K10">
        <f>'LPG, Kerosene, Diesel Use'!$B$2*'Households + LBNL Energy Use'!P$14*('Households + LBNL Energy Use'!R$18/'Households + LBNL Energy Use'!$I$18)*BTU_per_thousand_tons_LPG+'Biomass Use'!O60</f>
        <v>1856405665956481.5</v>
      </c>
      <c r="L10">
        <f>'LPG, Kerosene, Diesel Use'!$B$2*'Households + LBNL Energy Use'!Q$14*('Households + LBNL Energy Use'!S$18/'Households + LBNL Energy Use'!$I$18)*BTU_per_thousand_tons_LPG+'Biomass Use'!P60</f>
        <v>1913276069786611</v>
      </c>
      <c r="M10">
        <f>'LPG, Kerosene, Diesel Use'!$B$2*'Households + LBNL Energy Use'!R$14*('Households + LBNL Energy Use'!T$18/'Households + LBNL Energy Use'!$I$18)*BTU_per_thousand_tons_LPG+'Biomass Use'!Q60</f>
        <v>1948519854684004.5</v>
      </c>
      <c r="N10">
        <f>'LPG, Kerosene, Diesel Use'!$B$2*'Households + LBNL Energy Use'!S$14*('Households + LBNL Energy Use'!U$18/'Households + LBNL Energy Use'!$I$18)*BTU_per_thousand_tons_LPG+'Biomass Use'!R60</f>
        <v>1984125136332507</v>
      </c>
      <c r="O10">
        <f>'LPG, Kerosene, Diesel Use'!$B$2*'Households + LBNL Energy Use'!T$14*('Households + LBNL Energy Use'!V$18/'Households + LBNL Energy Use'!$I$18)*BTU_per_thousand_tons_LPG+'Biomass Use'!S60</f>
        <v>2020101171801234.8</v>
      </c>
      <c r="P10">
        <f>'LPG, Kerosene, Diesel Use'!$B$2*'Households + LBNL Energy Use'!U$14*('Households + LBNL Energy Use'!W$18/'Households + LBNL Energy Use'!$I$18)*BTU_per_thousand_tons_LPG+'Biomass Use'!T60</f>
        <v>2056390732492758.5</v>
      </c>
      <c r="Q10">
        <f>'LPG, Kerosene, Diesel Use'!$B$2*'Households + LBNL Energy Use'!V$14*('Households + LBNL Energy Use'!X$18/'Households + LBNL Energy Use'!$I$18)*BTU_per_thousand_tons_LPG+'Biomass Use'!U60</f>
        <v>2093016508235740.5</v>
      </c>
      <c r="R10">
        <f>'LPG, Kerosene, Diesel Use'!$B$2*'Households + LBNL Energy Use'!W$14*('Households + LBNL Energy Use'!Y$18/'Households + LBNL Energy Use'!$I$18)*BTU_per_thousand_tons_LPG+'Biomass Use'!V60</f>
        <v>2127276690846902.5</v>
      </c>
      <c r="S10">
        <f>'LPG, Kerosene, Diesel Use'!$B$2*'Households + LBNL Energy Use'!X$14*('Households + LBNL Energy Use'!Z$18/'Households + LBNL Energy Use'!$I$18)*BTU_per_thousand_tons_LPG+'Biomass Use'!W60</f>
        <v>2161779760319231.5</v>
      </c>
      <c r="T10">
        <f>'LPG, Kerosene, Diesel Use'!$B$2*'Households + LBNL Energy Use'!Y$14*('Households + LBNL Energy Use'!AA$18/'Households + LBNL Energy Use'!$I$18)*BTU_per_thousand_tons_LPG+'Biomass Use'!X60</f>
        <v>2196480381120986.5</v>
      </c>
      <c r="U10">
        <f>'LPG, Kerosene, Diesel Use'!$B$2*'Households + LBNL Energy Use'!Z$14*('Households + LBNL Energy Use'!AB$18/'Households + LBNL Energy Use'!$I$18)*BTU_per_thousand_tons_LPG+'Biomass Use'!Y60</f>
        <v>2231374131156771.3</v>
      </c>
      <c r="V10">
        <f>'LPG, Kerosene, Diesel Use'!$B$2*'Households + LBNL Energy Use'!AA$14*('Households + LBNL Energy Use'!AC$18/'Households + LBNL Energy Use'!$I$18)*BTU_per_thousand_tons_LPG+'Biomass Use'!Z60</f>
        <v>2266470901647602</v>
      </c>
      <c r="W10">
        <f>'LPG, Kerosene, Diesel Use'!$B$2*'Households + LBNL Energy Use'!AB$14*('Households + LBNL Energy Use'!AD$18/'Households + LBNL Energy Use'!$I$18)*BTU_per_thousand_tons_LPG+'Biomass Use'!AA60</f>
        <v>2291926528532809</v>
      </c>
      <c r="X10">
        <f>'LPG, Kerosene, Diesel Use'!$B$2*'Households + LBNL Energy Use'!AC$14*('Households + LBNL Energy Use'!AE$18/'Households + LBNL Energy Use'!$I$18)*BTU_per_thousand_tons_LPG+'Biomass Use'!AB60</f>
        <v>2317552396241583</v>
      </c>
      <c r="Y10">
        <f>'LPG, Kerosene, Diesel Use'!$B$2*'Households + LBNL Energy Use'!AD$14*('Households + LBNL Energy Use'!AF$18/'Households + LBNL Energy Use'!$I$18)*BTU_per_thousand_tons_LPG+'Biomass Use'!AC60</f>
        <v>2343375135069796</v>
      </c>
      <c r="Z10">
        <f>'LPG, Kerosene, Diesel Use'!$B$2*'Households + LBNL Energy Use'!AE$14*('Households + LBNL Energy Use'!AG$18/'Households + LBNL Energy Use'!$I$18)*BTU_per_thousand_tons_LPG+'Biomass Use'!AD60</f>
        <v>2369378188787396</v>
      </c>
      <c r="AA10">
        <f>'LPG, Kerosene, Diesel Use'!$B$2*'Households + LBNL Energy Use'!AF$14*('Households + LBNL Energy Use'!AH$18/'Households + LBNL Energy Use'!$I$18)*BTU_per_thousand_tons_LPG+'Biomass Use'!AE60</f>
        <v>2395589122212176</v>
      </c>
      <c r="AB10">
        <f>'LPG, Kerosene, Diesel Use'!$B$2*'Households + LBNL Energy Use'!AG$14*('Households + LBNL Energy Use'!AI$18/'Households + LBNL Energy Use'!$I$18)*BTU_per_thousand_tons_LPG+'Biomass Use'!AF60</f>
        <v>2419011977905082.5</v>
      </c>
      <c r="AC10">
        <f>'LPG, Kerosene, Diesel Use'!$B$2*'Households + LBNL Energy Use'!AH$14*('Households + LBNL Energy Use'!AJ$18/'Households + LBNL Energy Use'!$I$18)*BTU_per_thousand_tons_LPG+'Biomass Use'!AG60</f>
        <v>2442638239030441</v>
      </c>
      <c r="AD10">
        <f>'LPG, Kerosene, Diesel Use'!$B$2*'Households + LBNL Energy Use'!AI$14*('Households + LBNL Energy Use'!AK$18/'Households + LBNL Energy Use'!$I$18)*BTU_per_thousand_tons_LPG+'Biomass Use'!AH60</f>
        <v>2466483533521346</v>
      </c>
      <c r="AE10">
        <f>'LPG, Kerosene, Diesel Use'!$B$2*'Households + LBNL Energy Use'!AJ$14*('Households + LBNL Energy Use'!AL$18/'Households + LBNL Energy Use'!$I$18)*BTU_per_thousand_tons_LPG+'Biomass Use'!AI60</f>
        <v>2490533584856228.5</v>
      </c>
      <c r="AF10">
        <f>'LPG, Kerosene, Diesel Use'!$B$2*'Households + LBNL Energy Use'!AK$14*('Households + LBNL Energy Use'!AM$18/'Households + LBNL Energy Use'!$I$18)*BTU_per_thousand_tons_LPG+'Biomass Use'!AJ60</f>
        <v>2514804307241489</v>
      </c>
      <c r="AG10">
        <f>'LPG, Kerosene, Diesel Use'!$B$2*'Households + LBNL Energy Use'!AL$14*('Households + LBNL Energy Use'!AN$18/'Households + LBNL Energy Use'!$I$18)*BTU_per_thousand_tons_LPG+'Biomass Use'!AK60</f>
        <v>2539296685113095.5</v>
      </c>
      <c r="AH10">
        <f>'LPG, Kerosene, Diesel Use'!$B$2*'Households + LBNL Energy Use'!AM$14*('Households + LBNL Energy Use'!AO$18/'Households + LBNL Energy Use'!$I$18)*BTU_per_thousand_tons_LPG+'Biomass Use'!AL60</f>
        <v>2564027233159628</v>
      </c>
      <c r="AI10">
        <f>'LPG, Kerosene, Diesel Use'!$B$2*'Households + LBNL Energy Use'!AN$14*('Households + LBNL Energy Use'!AP$18/'Households + LBNL Energy Use'!$I$18)*BTU_per_thousand_tons_LPG+'Biomass Use'!AM60</f>
        <v>2588997350989773.5</v>
      </c>
    </row>
    <row r="11" spans="1:37" x14ac:dyDescent="0.45">
      <c r="A11" s="1" t="s">
        <v>298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Use'!$D$17*'Households + LBNL Energy Use'!G$14*'Elec Breakdown'!$B$8*('Households + LBNL Energy Use'!I$18/'Households + LBNL Energy Use'!$I$18)*BTU_per_GWh</f>
        <v>62537190099000.133</v>
      </c>
      <c r="C2">
        <f>'Elec Use'!$D$17*'Households + LBNL Energy Use'!H$14*'Elec Breakdown'!$B$8*('Households + LBNL Energy Use'!J$18/'Households + LBNL Energy Use'!$I$18)*BTU_per_GWh</f>
        <v>62595727140395.047</v>
      </c>
      <c r="D2">
        <f>'Elec Use'!$D$17*'Households + LBNL Energy Use'!I$14*'Elec Breakdown'!$B$8*('Households + LBNL Energy Use'!K$18/'Households + LBNL Energy Use'!$I$18)*BTU_per_GWh</f>
        <v>62665172635645.773</v>
      </c>
      <c r="E2">
        <f>'Elec Use'!$D$17*'Households + LBNL Energy Use'!J$14*'Elec Breakdown'!$B$8*('Households + LBNL Energy Use'!L$18/'Households + LBNL Energy Use'!$I$18)*BTU_per_GWh</f>
        <v>62742878670609.406</v>
      </c>
      <c r="F2">
        <f>'Elec Use'!$D$17*'Households + LBNL Energy Use'!K$14*'Elec Breakdown'!$B$8*('Households + LBNL Energy Use'!M$18/'Households + LBNL Energy Use'!$I$18)*BTU_per_GWh</f>
        <v>62828118502649.828</v>
      </c>
      <c r="G2">
        <f>'Elec Use'!$D$17*'Households + LBNL Energy Use'!L$14*'Elec Breakdown'!$B$8*('Households + LBNL Energy Use'!N$18/'Households + LBNL Energy Use'!$I$18)*BTU_per_GWh</f>
        <v>62921550354462.102</v>
      </c>
      <c r="H2">
        <f>'Elec Use'!$D$17*'Households + LBNL Energy Use'!M$14*'Elec Breakdown'!$B$8*('Households + LBNL Energy Use'!O$18/'Households + LBNL Energy Use'!$I$18)*BTU_per_GWh</f>
        <v>62912773230167.133</v>
      </c>
      <c r="I2">
        <f>'Elec Use'!$D$17*'Households + LBNL Energy Use'!N$14*'Elec Breakdown'!$B$8*('Households + LBNL Energy Use'!P$18/'Households + LBNL Energy Use'!$I$18)*BTU_per_GWh</f>
        <v>62909966482494.648</v>
      </c>
      <c r="J2">
        <f>'Elec Use'!$D$17*'Households + LBNL Energy Use'!O$14*'Elec Breakdown'!$B$8*('Households + LBNL Energy Use'!Q$18/'Households + LBNL Energy Use'!$I$18)*BTU_per_GWh</f>
        <v>62911752813982.578</v>
      </c>
      <c r="K2">
        <f>'Elec Use'!$D$17*'Households + LBNL Energy Use'!P$14*'Elec Breakdown'!$B$8*('Households + LBNL Energy Use'!R$18/'Households + LBNL Energy Use'!$I$18)*BTU_per_GWh</f>
        <v>62918099304420.836</v>
      </c>
      <c r="L2">
        <f>'Elec Use'!$D$17*'Households + LBNL Energy Use'!Q$14*'Elec Breakdown'!$B$8*('Households + LBNL Energy Use'!S$18/'Households + LBNL Energy Use'!$I$18)*BTU_per_GWh</f>
        <v>62927701462598.109</v>
      </c>
      <c r="M2">
        <f>'Elec Use'!$D$17*'Households + LBNL Energy Use'!R$14*'Elec Breakdown'!$B$8*('Households + LBNL Energy Use'!T$18/'Households + LBNL Energy Use'!$I$18)*BTU_per_GWh</f>
        <v>62834939419381.188</v>
      </c>
      <c r="N2">
        <f>'Elec Use'!$D$17*'Households + LBNL Energy Use'!S$14*'Elec Breakdown'!$B$8*('Households + LBNL Energy Use'!U$18/'Households + LBNL Energy Use'!$I$18)*BTU_per_GWh</f>
        <v>62748193149881.914</v>
      </c>
      <c r="O2">
        <f>'Elec Use'!$D$17*'Households + LBNL Energy Use'!T$14*'Elec Breakdown'!$B$8*('Households + LBNL Energy Use'!V$18/'Households + LBNL Energy Use'!$I$18)*BTU_per_GWh</f>
        <v>62667652107310.344</v>
      </c>
      <c r="P2">
        <f>'Elec Use'!$D$17*'Households + LBNL Energy Use'!U$14*'Elec Breakdown'!$B$8*('Households + LBNL Energy Use'!W$18/'Households + LBNL Energy Use'!$I$18)*BTU_per_GWh</f>
        <v>62591455520274.141</v>
      </c>
      <c r="Q2">
        <f>'Elec Use'!$D$17*'Households + LBNL Energy Use'!V$14*'Elec Breakdown'!$B$8*('Households + LBNL Energy Use'!X$18/'Households + LBNL Energy Use'!$I$18)*BTU_per_GWh</f>
        <v>62520256682970.211</v>
      </c>
      <c r="R2">
        <f>'Elec Use'!$D$17*'Households + LBNL Energy Use'!W$14*'Elec Breakdown'!$B$8*('Households + LBNL Energy Use'!Y$18/'Households + LBNL Energy Use'!$I$18)*BTU_per_GWh</f>
        <v>62346290591762.32</v>
      </c>
      <c r="S2">
        <f>'Elec Use'!$D$17*'Households + LBNL Energy Use'!X$14*'Elec Breakdown'!$B$8*('Households + LBNL Energy Use'!Z$18/'Households + LBNL Energy Use'!$I$18)*BTU_per_GWh</f>
        <v>62175022964808.75</v>
      </c>
      <c r="T2">
        <f>'Elec Use'!$D$17*'Households + LBNL Energy Use'!Y$14*'Elec Breakdown'!$B$8*('Households + LBNL Energy Use'!AA$18/'Households + LBNL Energy Use'!$I$18)*BTU_per_GWh</f>
        <v>62005247953312.586</v>
      </c>
      <c r="U2">
        <f>'Elec Use'!$D$17*'Households + LBNL Energy Use'!Z$14*'Elec Breakdown'!$B$8*('Households + LBNL Energy Use'!AB$18/'Households + LBNL Energy Use'!$I$18)*BTU_per_GWh</f>
        <v>61836975457095.188</v>
      </c>
      <c r="V2">
        <f>'Elec Use'!$D$17*'Households + LBNL Energy Use'!AA$14*'Elec Breakdown'!$B$8*('Households + LBNL Energy Use'!AC$18/'Households + LBNL Energy Use'!$I$18)*BTU_per_GWh</f>
        <v>61670599129446.859</v>
      </c>
      <c r="W2">
        <f>'Elec Use'!$D$17*'Households + LBNL Energy Use'!AB$14*'Elec Breakdown'!$B$8*('Households + LBNL Energy Use'!AD$18/'Households + LBNL Energy Use'!$I$18)*BTU_per_GWh</f>
        <v>61403840240771.992</v>
      </c>
      <c r="X2">
        <f>'Elec Use'!$D$17*'Households + LBNL Energy Use'!AC$14*'Elec Breakdown'!$B$8*('Households + LBNL Energy Use'!AE$18/'Households + LBNL Energy Use'!$I$18)*BTU_per_GWh</f>
        <v>61145090865523.586</v>
      </c>
      <c r="Y2">
        <f>'Elec Use'!$D$17*'Households + LBNL Energy Use'!AD$14*'Elec Breakdown'!$B$8*('Households + LBNL Energy Use'!AF$18/'Households + LBNL Energy Use'!$I$18)*BTU_per_GWh</f>
        <v>60894804749119.578</v>
      </c>
      <c r="Z2">
        <f>'Elec Use'!$D$17*'Households + LBNL Energy Use'!AE$14*'Elec Breakdown'!$B$8*('Households + LBNL Energy Use'!AG$18/'Households + LBNL Energy Use'!$I$18)*BTU_per_GWh</f>
        <v>60652297334979.391</v>
      </c>
      <c r="AA2">
        <f>'Elec Use'!$D$17*'Households + LBNL Energy Use'!AF$14*'Elec Breakdown'!$B$8*('Households + LBNL Energy Use'!AH$18/'Households + LBNL Energy Use'!$I$18)*BTU_per_GWh</f>
        <v>60418031548354.313</v>
      </c>
      <c r="AB2">
        <f>'Elec Use'!$D$17*'Households + LBNL Energy Use'!AG$14*'Elec Breakdown'!$B$8*('Households + LBNL Energy Use'!AI$18/'Households + LBNL Energy Use'!$I$18)*BTU_per_GWh</f>
        <v>60088991674010.586</v>
      </c>
      <c r="AC2">
        <f>'Elec Use'!$D$17*'Households + LBNL Energy Use'!AH$14*'Elec Breakdown'!$B$8*('Households + LBNL Energy Use'!AJ$18/'Households + LBNL Energy Use'!$I$18)*BTU_per_GWh</f>
        <v>59767845090803.039</v>
      </c>
      <c r="AD2">
        <f>'Elec Use'!$D$17*'Households + LBNL Energy Use'!AI$14*'Elec Breakdown'!$B$8*('Households + LBNL Energy Use'!AK$18/'Households + LBNL Energy Use'!$I$18)*BTU_per_GWh</f>
        <v>59454758554585.055</v>
      </c>
      <c r="AE2">
        <f>'Elec Use'!$D$17*'Households + LBNL Energy Use'!AJ$14*'Elec Breakdown'!$B$8*('Households + LBNL Energy Use'!AL$18/'Households + LBNL Energy Use'!$I$18)*BTU_per_GWh</f>
        <v>59149172701635.922</v>
      </c>
      <c r="AF2">
        <f>'Elec Use'!$D$17*'Households + LBNL Energy Use'!AK$14*'Elec Breakdown'!$B$8*('Households + LBNL Energy Use'!AM$18/'Households + LBNL Energy Use'!$I$18)*BTU_per_GWh</f>
        <v>58851261404608.641</v>
      </c>
      <c r="AG2">
        <f>'Elec Use'!$D$17*'Households + LBNL Energy Use'!AL$14*'Elec Breakdown'!$B$8*('Households + LBNL Energy Use'!AN$18/'Households + LBNL Energy Use'!$I$18)*BTU_per_GWh</f>
        <v>58560838570473.43</v>
      </c>
      <c r="AH2">
        <f>'Elec Use'!$D$17*'Households + LBNL Energy Use'!AM$14*'Elec Breakdown'!$B$8*('Households + LBNL Energy Use'!AO$18/'Households + LBNL Energy Use'!$I$18)*BTU_per_GWh</f>
        <v>58278076295965.836</v>
      </c>
      <c r="AI2">
        <f>'Elec Use'!$D$17*'Households + LBNL Energy Use'!AN$14*'Elec Breakdown'!$B$8*('Households + LBNL Energy Use'!AP$18/'Households + LBNL Energy Use'!$I$18)*BTU_per_GWh</f>
        <v>58002792882229.531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3" si="0">TREND($Q3:$Z3,$P$1:$Y$1,Z$1)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ref="AA4:AI4" si="1">TREND($Q4:$Z4,$P$1:$Y$1,Z$1)</f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ref="AA5:AI5" si="2">TREND($Q5:$Z5,$P$1:$Y$1,Z$1)</f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ref="AA6:AI6" si="3">TREND($Q6:$Z6,$P$1:$Y$1,Z$1)</f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ref="AA7:AI7" si="4">TREND($Q7:$Z7,$P$1:$Y$1,Z$1)</f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ref="AA8:AI8" si="5">TREND($Q8:$Z8,$P$1:$Y$1,Z$1)</f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ref="AA9:AI9" si="6">TREND($Q9:$Z9,$P$1:$Y$1,Z$1)</f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ref="AA10:AI10" si="7">TREND($Q10:$Z10,$P$1:$Y$1,Z$1)</f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0</v>
      </c>
      <c r="AI10">
        <f t="shared" si="7"/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ref="AA11:AI11" si="8">TREND($Q11:$Z11,$P$1:$Y$1,Z$1)</f>
        <v>0</v>
      </c>
      <c r="AB11">
        <f t="shared" si="8"/>
        <v>0</v>
      </c>
      <c r="AC11">
        <f t="shared" si="8"/>
        <v>0</v>
      </c>
      <c r="AD11">
        <f t="shared" si="8"/>
        <v>0</v>
      </c>
      <c r="AE11">
        <f t="shared" si="8"/>
        <v>0</v>
      </c>
      <c r="AF11">
        <f t="shared" si="8"/>
        <v>0</v>
      </c>
      <c r="AG11">
        <f t="shared" si="8"/>
        <v>0</v>
      </c>
      <c r="AH11">
        <f t="shared" si="8"/>
        <v>0</v>
      </c>
      <c r="AI11">
        <f t="shared" si="8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25</v>
      </c>
      <c r="B3">
        <f>SUM('Summed Activity Data'!$B$4:$G$5)*'Households + LBNL Energy Use'!I$19/'Households + LBNL Energy Use'!$I$19*BTU_per_PJ</f>
        <v>259891454304000</v>
      </c>
      <c r="C3">
        <f>SUM('Summed Activity Data'!$B$4:$G$5)*'Households + LBNL Energy Use'!J$19/'Households + LBNL Energy Use'!$I$19*BTU_per_PJ</f>
        <v>273757669323816.16</v>
      </c>
      <c r="D3">
        <f>SUM('Summed Activity Data'!$B$4:$G$5)*'Households + LBNL Energy Use'!K$19/'Households + LBNL Energy Use'!$I$19*BTU_per_PJ</f>
        <v>288071169026425.13</v>
      </c>
      <c r="E3">
        <f>SUM('Summed Activity Data'!$B$4:$G$5)*'Households + LBNL Energy Use'!L$19/'Households + LBNL Energy Use'!$I$19*BTU_per_PJ</f>
        <v>302837089331859</v>
      </c>
      <c r="F3">
        <f>SUM('Summed Activity Data'!$B$4:$G$5)*'Households + LBNL Energy Use'!M$19/'Households + LBNL Energy Use'!$I$19*BTU_per_PJ</f>
        <v>318060566160150.13</v>
      </c>
      <c r="G3">
        <f>SUM('Summed Activity Data'!$B$4:$G$5)*'Households + LBNL Energy Use'!N$19/'Households + LBNL Energy Use'!$I$19*BTU_per_PJ</f>
        <v>333746735431330.75</v>
      </c>
      <c r="H3">
        <f>SUM('Summed Activity Data'!$B$4:$G$5)*'Households + LBNL Energy Use'!O$19/'Households + LBNL Energy Use'!$I$19*BTU_per_PJ</f>
        <v>349900733065433.06</v>
      </c>
      <c r="I3">
        <f>SUM('Summed Activity Data'!$B$4:$G$5)*'Households + LBNL Energy Use'!P$19/'Households + LBNL Energy Use'!$I$19*BTU_per_PJ</f>
        <v>366527694982489.31</v>
      </c>
      <c r="J3">
        <f>SUM('Summed Activity Data'!$B$4:$G$5)*'Households + LBNL Energy Use'!Q$19/'Households + LBNL Energy Use'!$I$19*BTU_per_PJ</f>
        <v>383632757102531.69</v>
      </c>
      <c r="K3">
        <f>SUM('Summed Activity Data'!$B$4:$G$5)*'Households + LBNL Energy Use'!R$19/'Households + LBNL Energy Use'!$I$19*BTU_per_PJ</f>
        <v>401221055345592.5</v>
      </c>
      <c r="L3">
        <f>SUM('Summed Activity Data'!$B$4:$G$5)*'Households + LBNL Energy Use'!S$19/'Households + LBNL Energy Use'!$I$19*BTU_per_PJ</f>
        <v>419297725631704.06</v>
      </c>
      <c r="M3">
        <f>SUM('Summed Activity Data'!$B$4:$G$5)*'Households + LBNL Energy Use'!T$19/'Households + LBNL Energy Use'!$I$19*BTU_per_PJ</f>
        <v>446299567774866.94</v>
      </c>
      <c r="N3">
        <f>SUM('Summed Activity Data'!$B$4:$G$5)*'Households + LBNL Energy Use'!U$19/'Households + LBNL Energy Use'!$I$19*BTU_per_PJ</f>
        <v>474337012305033.19</v>
      </c>
      <c r="O3">
        <f>SUM('Summed Activity Data'!$B$4:$G$5)*'Households + LBNL Energy Use'!V$19/'Households + LBNL Energy Use'!$I$19*BTU_per_PJ</f>
        <v>503423602830112.19</v>
      </c>
      <c r="P3">
        <f>SUM('Summed Activity Data'!$B$4:$G$5)*'Households + LBNL Energy Use'!W$19/'Households + LBNL Energy Use'!$I$19*BTU_per_PJ</f>
        <v>533572882958013.13</v>
      </c>
      <c r="Q3">
        <f>SUM('Summed Activity Data'!$B$4:$G$5)*'Households + LBNL Energy Use'!X$19/'Households + LBNL Energy Use'!$I$19*BTU_per_PJ</f>
        <v>564798396296645.75</v>
      </c>
      <c r="R3">
        <f>SUM('Summed Activity Data'!$B$4:$G$5)*'Households + LBNL Energy Use'!Y$19/'Households + LBNL Energy Use'!$I$19*BTU_per_PJ</f>
        <v>597113686453919.25</v>
      </c>
      <c r="S3">
        <f>SUM('Summed Activity Data'!$B$4:$G$5)*'Households + LBNL Energy Use'!Z$19/'Households + LBNL Energy Use'!$I$19*BTU_per_PJ</f>
        <v>630532297037743</v>
      </c>
      <c r="T3">
        <f>SUM('Summed Activity Data'!$B$4:$G$5)*'Households + LBNL Energy Use'!AA$19/'Households + LBNL Energy Use'!$I$19*BTU_per_PJ</f>
        <v>665067771656026.63</v>
      </c>
      <c r="U3">
        <f>SUM('Summed Activity Data'!$B$4:$G$5)*'Households + LBNL Energy Use'!AB$19/'Households + LBNL Energy Use'!$I$19*BTU_per_PJ</f>
        <v>700733653916679.5</v>
      </c>
      <c r="V3">
        <f>SUM('Summed Activity Data'!$B$4:$G$5)*'Households + LBNL Energy Use'!AC$19/'Households + LBNL Energy Use'!$I$19*BTU_per_PJ</f>
        <v>737543487427610.88</v>
      </c>
      <c r="W3">
        <f>SUM('Summed Activity Data'!$B$4:$G$5)*'Households + LBNL Energy Use'!AD$19/'Households + LBNL Energy Use'!$I$19*BTU_per_PJ</f>
        <v>774360209616573.63</v>
      </c>
      <c r="X3">
        <f>SUM('Summed Activity Data'!$B$4:$G$5)*'Households + LBNL Energy Use'!AE$19/'Households + LBNL Energy Use'!$I$19*BTU_per_PJ</f>
        <v>812210520695969.5</v>
      </c>
      <c r="Y3">
        <f>SUM('Summed Activity Data'!$B$4:$G$5)*'Households + LBNL Energy Use'!AF$19/'Households + LBNL Energy Use'!$I$19*BTU_per_PJ</f>
        <v>851102602743546.25</v>
      </c>
      <c r="Z3">
        <f>SUM('Summed Activity Data'!$B$4:$G$5)*'Households + LBNL Energy Use'!AG$19/'Households + LBNL Energy Use'!$I$19*BTU_per_PJ</f>
        <v>891044637837050.63</v>
      </c>
      <c r="AA3">
        <f>SUM('Summed Activity Data'!$B$4:$G$5)*'Households + LBNL Energy Use'!AH$19/'Households + LBNL Energy Use'!$I$19*BTU_per_PJ</f>
        <v>932044808054229.88</v>
      </c>
      <c r="AB3">
        <f>SUM('Summed Activity Data'!$B$4:$G$5)*'Households + LBNL Energy Use'!AI$19/'Households + LBNL Energy Use'!$I$19*BTU_per_PJ</f>
        <v>974111295472831.75</v>
      </c>
      <c r="AC3">
        <f>SUM('Summed Activity Data'!$B$4:$G$5)*'Households + LBNL Energy Use'!AJ$19/'Households + LBNL Energy Use'!$I$19*BTU_per_PJ</f>
        <v>1017252282170603.1</v>
      </c>
      <c r="AD3">
        <f>SUM('Summed Activity Data'!$B$4:$G$5)*'Households + LBNL Energy Use'!AK$19/'Households + LBNL Energy Use'!$I$19*BTU_per_PJ</f>
        <v>1061475950225291.5</v>
      </c>
      <c r="AE3">
        <f>SUM('Summed Activity Data'!$B$4:$G$5)*'Households + LBNL Energy Use'!AL$19/'Households + LBNL Energy Use'!$I$19*BTU_per_PJ</f>
        <v>1106790481714644</v>
      </c>
      <c r="AF3">
        <f>SUM('Summed Activity Data'!$B$4:$G$5)*'Households + LBNL Energy Use'!AM$19/'Households + LBNL Energy Use'!$I$19*BTU_per_PJ</f>
        <v>1153204058716408.3</v>
      </c>
      <c r="AG3">
        <f>SUM('Summed Activity Data'!$B$4:$G$5)*'Households + LBNL Energy Use'!AN$19/'Households + LBNL Energy Use'!$I$19*BTU_per_PJ</f>
        <v>1200724863308331</v>
      </c>
      <c r="AH3">
        <f>SUM('Summed Activity Data'!$B$4:$G$5)*'Households + LBNL Energy Use'!AO$19/'Households + LBNL Energy Use'!$I$19*BTU_per_PJ</f>
        <v>1249361077568160</v>
      </c>
      <c r="AI3">
        <f>SUM('Summed Activity Data'!$B$4:$G$5)*'Households + LBNL Energy Use'!AP$19/'Households + LBNL Energy Use'!$I$19*BTU_per_PJ</f>
        <v>1299120883573642.3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f>'Biomass Use'!F53</f>
        <v>123744538134587.84</v>
      </c>
      <c r="C7">
        <f>'Biomass Use'!G53</f>
        <v>125073587659727.83</v>
      </c>
      <c r="D7">
        <f>'Biomass Use'!H53</f>
        <v>126400005089099.94</v>
      </c>
      <c r="E7">
        <f>'Biomass Use'!I53</f>
        <v>127719816673916.83</v>
      </c>
      <c r="F7">
        <f>'Biomass Use'!J53</f>
        <v>129032740773172.41</v>
      </c>
      <c r="G7">
        <f>'Biomass Use'!K53</f>
        <v>130341261167189.97</v>
      </c>
      <c r="H7">
        <f>'Biomass Use'!L53</f>
        <v>131642316126127.59</v>
      </c>
      <c r="I7">
        <f>'Biomass Use'!M53</f>
        <v>132936531043269.05</v>
      </c>
      <c r="J7">
        <f>'Biomass Use'!N53</f>
        <v>134221751589110.31</v>
      </c>
      <c r="K7">
        <f>'Biomass Use'!O53</f>
        <v>135498585659703.8</v>
      </c>
      <c r="L7">
        <f>'Biomass Use'!P53</f>
        <v>136764855728569.02</v>
      </c>
      <c r="M7">
        <f>'Biomass Use'!Q53</f>
        <v>138021146229017.27</v>
      </c>
      <c r="N7">
        <f>'Biomass Use'!R53</f>
        <v>139263393884164.73</v>
      </c>
      <c r="O7">
        <f>'Biomass Use'!S53</f>
        <v>140493075659342.66</v>
      </c>
      <c r="P7">
        <f>'Biomass Use'!T53</f>
        <v>141707010720436.66</v>
      </c>
      <c r="Q7">
        <f>'Biomass Use'!U53</f>
        <v>142907570741963.06</v>
      </c>
      <c r="R7">
        <f>'Biomass Use'!V53</f>
        <v>144091527814868.13</v>
      </c>
      <c r="S7">
        <f>'Biomass Use'!W53</f>
        <v>145259350746521.97</v>
      </c>
      <c r="T7">
        <f>'Biomass Use'!X53</f>
        <v>146408683333158.03</v>
      </c>
      <c r="U7">
        <f>'Biomass Use'!Y53</f>
        <v>147539942449731.5</v>
      </c>
      <c r="V7">
        <f>'Biomass Use'!Z53</f>
        <v>148654464262502.19</v>
      </c>
      <c r="W7">
        <f>'Biomass Use'!AA53</f>
        <v>149752631243853.28</v>
      </c>
      <c r="X7">
        <f>'Biomass Use'!AB53</f>
        <v>150838581777696.06</v>
      </c>
      <c r="Y7">
        <f>'Biomass Use'!AC53</f>
        <v>151914579864076.13</v>
      </c>
      <c r="Z7">
        <f>'Biomass Use'!AD53</f>
        <v>152980046622322.09</v>
      </c>
      <c r="AA7">
        <f>'Biomass Use'!AE53</f>
        <v>154037232026011</v>
      </c>
      <c r="AB7">
        <f>'Biomass Use'!AF53</f>
        <v>155085529825706.97</v>
      </c>
      <c r="AC7">
        <f>'Biomass Use'!AG53</f>
        <v>156128136895317.34</v>
      </c>
      <c r="AD7">
        <f>'Biomass Use'!AH53</f>
        <v>157166351745263.06</v>
      </c>
      <c r="AE7">
        <f>'Biomass Use'!AI53</f>
        <v>158199546436603.31</v>
      </c>
      <c r="AF7">
        <f>'Biomass Use'!AJ53</f>
        <v>159229002260114.5</v>
      </c>
      <c r="AG7">
        <f>'Biomass Use'!AK53</f>
        <v>160255032112111.53</v>
      </c>
      <c r="AH7">
        <f>'Biomass Use'!AL53</f>
        <v>161278912277076.41</v>
      </c>
      <c r="AI7">
        <f>'Biomass Use'!AM53</f>
        <v>162300945468032.19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298</v>
      </c>
      <c r="B11">
        <f>B10</f>
        <v>0</v>
      </c>
      <c r="C11">
        <f t="shared" ref="C11:AI11" si="0">C10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Use'!$E$17*'Elec Breakdown'!$B$11*('Households + LBNL Energy Use'!I$19/'Households + LBNL Energy Use'!$I$19)*BTU_per_GWh</f>
        <v>180425603457000</v>
      </c>
      <c r="C2">
        <f>'Elec Use'!$E$17*'Elec Breakdown'!$B$11*('Households + LBNL Energy Use'!J$19/'Households + LBNL Energy Use'!$I$19)*BTU_per_GWh</f>
        <v>190052007754574.28</v>
      </c>
      <c r="D2">
        <f>'Elec Use'!$E$17*'Elec Breakdown'!$B$11*('Households + LBNL Energy Use'!K$19/'Households + LBNL Energy Use'!$I$19)*BTU_per_GWh</f>
        <v>199988932492407.28</v>
      </c>
      <c r="E2">
        <f>'Elec Use'!$E$17*'Elec Breakdown'!$B$11*('Households + LBNL Energy Use'!L$19/'Households + LBNL Energy Use'!$I$19)*BTU_per_GWh</f>
        <v>210239943203169.47</v>
      </c>
      <c r="F2">
        <f>'Elec Use'!$E$17*'Elec Breakdown'!$B$11*('Households + LBNL Energy Use'!M$19/'Households + LBNL Energy Use'!$I$19)*BTU_per_GWh</f>
        <v>220808605419531.56</v>
      </c>
      <c r="G2">
        <f>'Elec Use'!$E$17*'Elec Breakdown'!$B$11*('Households + LBNL Energy Use'!N$19/'Households + LBNL Energy Use'!$I$19)*BTU_per_GWh</f>
        <v>231698484674164.16</v>
      </c>
      <c r="H2">
        <f>'Elec Use'!$E$17*'Elec Breakdown'!$B$11*('Households + LBNL Energy Use'!O$19/'Households + LBNL Energy Use'!$I$19)*BTU_per_GWh</f>
        <v>242913146499737.72</v>
      </c>
      <c r="I2">
        <f>'Elec Use'!$E$17*'Elec Breakdown'!$B$11*('Households + LBNL Energy Use'!P$19/'Households + LBNL Energy Use'!$I$19)*BTU_per_GWh</f>
        <v>254456156428922.81</v>
      </c>
      <c r="J2">
        <f>'Elec Use'!$E$17*'Elec Breakdown'!$B$11*('Households + LBNL Energy Use'!Q$19/'Households + LBNL Energy Use'!$I$19)*BTU_per_GWh</f>
        <v>266331079994390.06</v>
      </c>
      <c r="K2">
        <f>'Elec Use'!$E$17*'Elec Breakdown'!$B$11*('Households + LBNL Energy Use'!R$19/'Households + LBNL Energy Use'!$I$19)*BTU_per_GWh</f>
        <v>278541482728810.03</v>
      </c>
      <c r="L2">
        <f>'Elec Use'!$E$17*'Elec Breakdown'!$B$11*('Households + LBNL Energy Use'!S$19/'Households + LBNL Energy Use'!$I$19)*BTU_per_GWh</f>
        <v>291090930164853.38</v>
      </c>
      <c r="M2">
        <f>'Elec Use'!$E$17*'Elec Breakdown'!$B$11*('Households + LBNL Energy Use'!T$19/'Households + LBNL Energy Use'!$I$19)*BTU_per_GWh</f>
        <v>309836539466158.56</v>
      </c>
      <c r="N2">
        <f>'Elec Use'!$E$17*'Elec Breakdown'!$B$11*('Households + LBNL Energy Use'!U$19/'Households + LBNL Energy Use'!$I$19)*BTU_per_GWh</f>
        <v>329301099631458.13</v>
      </c>
      <c r="O2">
        <f>'Elec Use'!$E$17*'Elec Breakdown'!$B$11*('Households + LBNL Energy Use'!V$19/'Households + LBNL Energy Use'!$I$19)*BTU_per_GWh</f>
        <v>349494013100076.44</v>
      </c>
      <c r="P2">
        <f>'Elec Use'!$E$17*'Elec Breakdown'!$B$11*('Households + LBNL Energy Use'!W$19/'Households + LBNL Energy Use'!$I$19)*BTU_per_GWh</f>
        <v>370424682311337.88</v>
      </c>
      <c r="Q2">
        <f>'Elec Use'!$E$17*'Elec Breakdown'!$B$11*('Households + LBNL Energy Use'!X$19/'Households + LBNL Energy Use'!$I$19)*BTU_per_GWh</f>
        <v>392102509704566.88</v>
      </c>
      <c r="R2">
        <f>'Elec Use'!$E$17*'Elec Breakdown'!$B$11*('Households + LBNL Energy Use'!Y$19/'Households + LBNL Energy Use'!$I$19)*BTU_per_GWh</f>
        <v>414536897719087.94</v>
      </c>
      <c r="S2">
        <f>'Elec Use'!$E$17*'Elec Breakdown'!$B$11*('Households + LBNL Energy Use'!Z$19/'Households + LBNL Energy Use'!$I$19)*BTU_per_GWh</f>
        <v>437737248794225.69</v>
      </c>
      <c r="T2">
        <f>'Elec Use'!$E$17*'Elec Breakdown'!$B$11*('Households + LBNL Energy Use'!AA$19/'Households + LBNL Energy Use'!$I$19)*BTU_per_GWh</f>
        <v>461712965369304.25</v>
      </c>
      <c r="U2">
        <f>'Elec Use'!$E$17*'Elec Breakdown'!$B$11*('Households + LBNL Energy Use'!AB$19/'Households + LBNL Energy Use'!$I$19)*BTU_per_GWh</f>
        <v>486473449883648.63</v>
      </c>
      <c r="V2">
        <f>'Elec Use'!$E$17*'Elec Breakdown'!$B$11*('Households + LBNL Energy Use'!AC$19/'Households + LBNL Energy Use'!$I$19)*BTU_per_GWh</f>
        <v>512028104776582.88</v>
      </c>
      <c r="W2">
        <f>'Elec Use'!$E$17*'Elec Breakdown'!$B$11*('Households + LBNL Energy Use'!AD$19/'Households + LBNL Energy Use'!$I$19)*BTU_per_GWh</f>
        <v>537587542027190.69</v>
      </c>
      <c r="X2">
        <f>'Elec Use'!$E$17*'Elec Breakdown'!$B$11*('Households + LBNL Energy Use'!AE$19/'Households + LBNL Energy Use'!$I$19)*BTU_per_GWh</f>
        <v>563864532303088.75</v>
      </c>
      <c r="Y2">
        <f>'Elec Use'!$E$17*'Elec Breakdown'!$B$11*('Households + LBNL Energy Use'!AF$19/'Households + LBNL Energy Use'!$I$19)*BTU_per_GWh</f>
        <v>590864755884604.13</v>
      </c>
      <c r="Z2">
        <f>'Elec Use'!$E$17*'Elec Breakdown'!$B$11*('Households + LBNL Energy Use'!AG$19/'Households + LBNL Energy Use'!$I$19)*BTU_per_GWh</f>
        <v>618593893052063.63</v>
      </c>
      <c r="AA2">
        <f>'Elec Use'!$E$17*'Elec Breakdown'!$B$11*('Households + LBNL Energy Use'!AH$19/'Households + LBNL Energy Use'!$I$19)*BTU_per_GWh</f>
        <v>647057624085794.88</v>
      </c>
      <c r="AB2">
        <f>'Elec Use'!$E$17*'Elec Breakdown'!$B$11*('Households + LBNL Energy Use'!AI$19/'Households + LBNL Energy Use'!$I$19)*BTU_per_GWh</f>
        <v>676261629266125</v>
      </c>
      <c r="AC2">
        <f>'Elec Use'!$E$17*'Elec Breakdown'!$B$11*('Households + LBNL Energy Use'!AJ$19/'Households + LBNL Energy Use'!$I$19)*BTU_per_GWh</f>
        <v>706211588873381</v>
      </c>
      <c r="AD2">
        <f>'Elec Use'!$E$17*'Elec Breakdown'!$B$11*('Households + LBNL Energy Use'!AK$19/'Households + LBNL Energy Use'!$I$19)*BTU_per_GWh</f>
        <v>736913183187890.25</v>
      </c>
      <c r="AE2">
        <f>'Elec Use'!$E$17*'Elec Breakdown'!$B$11*('Households + LBNL Energy Use'!AL$19/'Households + LBNL Energy Use'!$I$19)*BTU_per_GWh</f>
        <v>768372092489979.63</v>
      </c>
      <c r="AF2">
        <f>'Elec Use'!$E$17*'Elec Breakdown'!$B$11*('Households + LBNL Energy Use'!AM$19/'Households + LBNL Energy Use'!$I$19)*BTU_per_GWh</f>
        <v>800593997059976.5</v>
      </c>
      <c r="AG2">
        <f>'Elec Use'!$E$17*'Elec Breakdown'!$B$11*('Households + LBNL Energy Use'!AN$19/'Households + LBNL Energy Use'!$I$19)*BTU_per_GWh</f>
        <v>833584577178208.25</v>
      </c>
      <c r="AH2">
        <f>'Elec Use'!$E$17*'Elec Breakdown'!$B$11*('Households + LBNL Energy Use'!AO$19/'Households + LBNL Energy Use'!$I$19)*BTU_per_GWh</f>
        <v>867349513125001.88</v>
      </c>
      <c r="AI2">
        <f>'Elec Use'!$E$17*'Elec Breakdown'!$B$11*('Households + LBNL Energy Use'!AP$19/'Households + LBNL Energy Use'!$I$19)*BTU_per_GWh</f>
        <v>901894485180684.38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3" si="0">TREND($Q3:$Z3,$P$1:$Y$1,Z$1)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ref="AA4:AI4" si="1">TREND($Q4:$Z4,$P$1:$Y$1,Z$1)</f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ref="AA5:AI5" si="2">TREND($Q5:$Z5,$P$1:$Y$1,Z$1)</f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ref="AA6:AI6" si="3">TREND($Q6:$Z6,$P$1:$Y$1,Z$1)</f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ref="AA7:AI7" si="4">TREND($Q7:$Z7,$P$1:$Y$1,Z$1)</f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ref="AA8:AI8" si="5">TREND($Q8:$Z8,$P$1:$Y$1,Z$1)</f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ref="AA9:AI9" si="6">TREND($Q9:$Z9,$P$1:$Y$1,Z$1)</f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ref="AA10:AI10" si="7">TREND($Q10:$Z10,$P$1:$Y$1,Z$1)</f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0</v>
      </c>
      <c r="AI10">
        <f t="shared" si="7"/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ref="AA11:AI11" si="8">TREND($Q11:$Z11,$P$1:$Y$1,Z$1)</f>
        <v>0</v>
      </c>
      <c r="AB11">
        <f t="shared" si="8"/>
        <v>0</v>
      </c>
      <c r="AC11">
        <f t="shared" si="8"/>
        <v>0</v>
      </c>
      <c r="AD11">
        <f t="shared" si="8"/>
        <v>0</v>
      </c>
      <c r="AE11">
        <f t="shared" si="8"/>
        <v>0</v>
      </c>
      <c r="AF11">
        <f t="shared" si="8"/>
        <v>0</v>
      </c>
      <c r="AG11">
        <f t="shared" si="8"/>
        <v>0</v>
      </c>
      <c r="AH11">
        <f t="shared" si="8"/>
        <v>0</v>
      </c>
      <c r="AI11">
        <f t="shared" si="8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Use'!$E$17*'Elec Breakdown'!$B$12*('Households + LBNL Energy Use'!I$19/'Households + LBNL Energy Use'!$I$19)*BTU_per_GWh</f>
        <v>82011637935000</v>
      </c>
      <c r="C2">
        <f>'Elec Use'!$E$17*'Elec Breakdown'!$B$12*('Households + LBNL Energy Use'!J$19/'Households + LBNL Energy Use'!$I$19)*BTU_per_GWh</f>
        <v>86387276252079.219</v>
      </c>
      <c r="D2">
        <f>'Elec Use'!$E$17*'Elec Breakdown'!$B$12*('Households + LBNL Energy Use'!K$19/'Households + LBNL Energy Use'!$I$19)*BTU_per_GWh</f>
        <v>90904060223821.484</v>
      </c>
      <c r="E2">
        <f>'Elec Use'!$E$17*'Elec Breakdown'!$B$12*('Households + LBNL Energy Use'!L$19/'Households + LBNL Energy Use'!$I$19)*BTU_per_GWh</f>
        <v>95563610546895.219</v>
      </c>
      <c r="F2">
        <f>'Elec Use'!$E$17*'Elec Breakdown'!$B$12*('Households + LBNL Energy Use'!M$19/'Households + LBNL Energy Use'!$I$19)*BTU_per_GWh</f>
        <v>100367547917968.89</v>
      </c>
      <c r="G2">
        <f>'Elec Use'!$E$17*'Elec Breakdown'!$B$12*('Households + LBNL Energy Use'!N$19/'Households + LBNL Energy Use'!$I$19)*BTU_per_GWh</f>
        <v>105317493033710.97</v>
      </c>
      <c r="H2">
        <f>'Elec Use'!$E$17*'Elec Breakdown'!$B$12*('Households + LBNL Energy Use'!O$19/'Households + LBNL Energy Use'!$I$19)*BTU_per_GWh</f>
        <v>110415066590789.88</v>
      </c>
      <c r="I2">
        <f>'Elec Use'!$E$17*'Elec Breakdown'!$B$12*('Households + LBNL Energy Use'!P$19/'Households + LBNL Energy Use'!$I$19)*BTU_per_GWh</f>
        <v>115661889285874.02</v>
      </c>
      <c r="J2">
        <f>'Elec Use'!$E$17*'Elec Breakdown'!$B$12*('Households + LBNL Energy Use'!Q$19/'Households + LBNL Energy Use'!$I$19)*BTU_per_GWh</f>
        <v>121059581815631.84</v>
      </c>
      <c r="K2">
        <f>'Elec Use'!$E$17*'Elec Breakdown'!$B$12*('Households + LBNL Energy Use'!R$19/'Households + LBNL Energy Use'!$I$19)*BTU_per_GWh</f>
        <v>126609764876731.81</v>
      </c>
      <c r="L2">
        <f>'Elec Use'!$E$17*'Elec Breakdown'!$B$12*('Households + LBNL Energy Use'!S$19/'Households + LBNL Energy Use'!$I$19)*BTU_per_GWh</f>
        <v>132314059165842.42</v>
      </c>
      <c r="M2">
        <f>'Elec Use'!$E$17*'Elec Breakdown'!$B$12*('Households + LBNL Energy Use'!T$19/'Households + LBNL Energy Use'!$I$19)*BTU_per_GWh</f>
        <v>140834790666435.72</v>
      </c>
      <c r="N2">
        <f>'Elec Use'!$E$17*'Elec Breakdown'!$B$12*('Households + LBNL Energy Use'!U$19/'Households + LBNL Energy Use'!$I$19)*BTU_per_GWh</f>
        <v>149682318014299.16</v>
      </c>
      <c r="O2">
        <f>'Elec Use'!$E$17*'Elec Breakdown'!$B$12*('Households + LBNL Energy Use'!V$19/'Households + LBNL Energy Use'!$I$19)*BTU_per_GWh</f>
        <v>158860915045489.31</v>
      </c>
      <c r="P2">
        <f>'Elec Use'!$E$17*'Elec Breakdown'!$B$12*('Households + LBNL Energy Use'!W$19/'Households + LBNL Energy Use'!$I$19)*BTU_per_GWh</f>
        <v>168374855596062.66</v>
      </c>
      <c r="Q2">
        <f>'Elec Use'!$E$17*'Elec Breakdown'!$B$12*('Households + LBNL Energy Use'!X$19/'Households + LBNL Energy Use'!$I$19)*BTU_per_GWh</f>
        <v>178228413502075.84</v>
      </c>
      <c r="R2">
        <f>'Elec Use'!$E$17*'Elec Breakdown'!$B$12*('Households + LBNL Energy Use'!Y$19/'Households + LBNL Energy Use'!$I$19)*BTU_per_GWh</f>
        <v>188425862599585.44</v>
      </c>
      <c r="S2">
        <f>'Elec Use'!$E$17*'Elec Breakdown'!$B$12*('Households + LBNL Energy Use'!Z$19/'Households + LBNL Energy Use'!$I$19)*BTU_per_GWh</f>
        <v>198971476724648</v>
      </c>
      <c r="T2">
        <f>'Elec Use'!$E$17*'Elec Breakdown'!$B$12*('Households + LBNL Energy Use'!AA$19/'Households + LBNL Energy Use'!$I$19)*BTU_per_GWh</f>
        <v>209869529713320.13</v>
      </c>
      <c r="U2">
        <f>'Elec Use'!$E$17*'Elec Breakdown'!$B$12*('Households + LBNL Energy Use'!AB$19/'Households + LBNL Energy Use'!$I$19)*BTU_per_GWh</f>
        <v>221124295401658.44</v>
      </c>
      <c r="V2">
        <f>'Elec Use'!$E$17*'Elec Breakdown'!$B$12*('Households + LBNL Energy Use'!AC$19/'Households + LBNL Energy Use'!$I$19)*BTU_per_GWh</f>
        <v>232740047625719.44</v>
      </c>
      <c r="W2">
        <f>'Elec Use'!$E$17*'Elec Breakdown'!$B$12*('Households + LBNL Energy Use'!AD$19/'Households + LBNL Energy Use'!$I$19)*BTU_per_GWh</f>
        <v>244357973648723.06</v>
      </c>
      <c r="X2">
        <f>'Elec Use'!$E$17*'Elec Breakdown'!$B$12*('Households + LBNL Energy Use'!AE$19/'Households + LBNL Energy Use'!$I$19)*BTU_per_GWh</f>
        <v>256302060137767.56</v>
      </c>
      <c r="Y2">
        <f>'Elec Use'!$E$17*'Elec Breakdown'!$B$12*('Households + LBNL Energy Use'!AF$19/'Households + LBNL Energy Use'!$I$19)*BTU_per_GWh</f>
        <v>268574889038456.41</v>
      </c>
      <c r="Z2">
        <f>'Elec Use'!$E$17*'Elec Breakdown'!$B$12*('Households + LBNL Energy Use'!AG$19/'Households + LBNL Energy Use'!$I$19)*BTU_per_GWh</f>
        <v>281179042296392.59</v>
      </c>
      <c r="AA2">
        <f>'Elec Use'!$E$17*'Elec Breakdown'!$B$12*('Households + LBNL Energy Use'!AH$19/'Households + LBNL Energy Use'!$I$19)*BTU_per_GWh</f>
        <v>294117101857179.5</v>
      </c>
      <c r="AB2">
        <f>'Elec Use'!$E$17*'Elec Breakdown'!$B$12*('Households + LBNL Energy Use'!AI$19/'Households + LBNL Energy Use'!$I$19)*BTU_per_GWh</f>
        <v>307391649666420.44</v>
      </c>
      <c r="AC2">
        <f>'Elec Use'!$E$17*'Elec Breakdown'!$B$12*('Households + LBNL Energy Use'!AJ$19/'Households + LBNL Energy Use'!$I$19)*BTU_per_GWh</f>
        <v>321005267669718.69</v>
      </c>
      <c r="AD2">
        <f>'Elec Use'!$E$17*'Elec Breakdown'!$B$12*('Households + LBNL Energy Use'!AK$19/'Households + LBNL Energy Use'!$I$19)*BTU_per_GWh</f>
        <v>334960537812677.44</v>
      </c>
      <c r="AE2">
        <f>'Elec Use'!$E$17*'Elec Breakdown'!$B$12*('Households + LBNL Energy Use'!AL$19/'Households + LBNL Energy Use'!$I$19)*BTU_per_GWh</f>
        <v>349260042040899.81</v>
      </c>
      <c r="AF2">
        <f>'Elec Use'!$E$17*'Elec Breakdown'!$B$12*('Households + LBNL Energy Use'!AM$19/'Households + LBNL Energy Use'!$I$19)*BTU_per_GWh</f>
        <v>363906362299989.31</v>
      </c>
      <c r="AG2">
        <f>'Elec Use'!$E$17*'Elec Breakdown'!$B$12*('Households + LBNL Energy Use'!AN$19/'Households + LBNL Energy Use'!$I$19)*BTU_per_GWh</f>
        <v>378902080535549.19</v>
      </c>
      <c r="AH2">
        <f>'Elec Use'!$E$17*'Elec Breakdown'!$B$12*('Households + LBNL Energy Use'!AO$19/'Households + LBNL Energy Use'!$I$19)*BTU_per_GWh</f>
        <v>394249778693182.69</v>
      </c>
      <c r="AI2">
        <f>'Elec Use'!$E$17*'Elec Breakdown'!$B$12*('Households + LBNL Energy Use'!AP$19/'Households + LBNL Energy Use'!$I$19)*BTU_per_GWh</f>
        <v>409952038718492.94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295</v>
      </c>
      <c r="B8">
        <f>'LPG, Kerosene, Diesel Use'!$B$12*'LPG, Kerosene, Diesel Use'!$B$22*('Households + LBNL Energy Use'!I$19/'Households + LBNL Energy Use'!$I$19)*BTU_per_thousand_tons_kerosene</f>
        <v>3215758233897</v>
      </c>
      <c r="C8">
        <f>'LPG, Kerosene, Diesel Use'!$B$12*'LPG, Kerosene, Diesel Use'!$B$22*('Households + LBNL Energy Use'!J$19/'Households + LBNL Energy Use'!$I$19)*BTU_per_thousand_tons_kerosene</f>
        <v>3387331382550.0601</v>
      </c>
      <c r="D8">
        <f>'LPG, Kerosene, Diesel Use'!$B$12*'LPG, Kerosene, Diesel Use'!$B$22*('Households + LBNL Energy Use'!K$19/'Households + LBNL Energy Use'!$I$19)*BTU_per_thousand_tons_kerosene</f>
        <v>3564438993293.9912</v>
      </c>
      <c r="E8">
        <f>'LPG, Kerosene, Diesel Use'!$B$12*'LPG, Kerosene, Diesel Use'!$B$22*('Households + LBNL Energy Use'!L$19/'Households + LBNL Energy Use'!$I$19)*BTU_per_thousand_tons_kerosene</f>
        <v>3747144615263.8594</v>
      </c>
      <c r="F8">
        <f>'LPG, Kerosene, Diesel Use'!$B$12*'LPG, Kerosene, Diesel Use'!$B$22*('Households + LBNL Energy Use'!M$19/'Households + LBNL Energy Use'!$I$19)*BTU_per_thousand_tons_kerosene</f>
        <v>3935511797594.7319</v>
      </c>
      <c r="G8">
        <f>'LPG, Kerosene, Diesel Use'!$B$12*'LPG, Kerosene, Diesel Use'!$B$22*('Households + LBNL Energy Use'!N$19/'Households + LBNL Energy Use'!$I$19)*BTU_per_thousand_tons_kerosene</f>
        <v>4129604089421.6782</v>
      </c>
      <c r="H8">
        <f>'LPG, Kerosene, Diesel Use'!$B$12*'LPG, Kerosene, Diesel Use'!$B$22*('Households + LBNL Energy Use'!O$19/'Households + LBNL Energy Use'!$I$19)*BTU_per_thousand_tons_kerosene</f>
        <v>4329485039879.7617</v>
      </c>
      <c r="I8">
        <f>'LPG, Kerosene, Diesel Use'!$B$12*'LPG, Kerosene, Diesel Use'!$B$22*('Households + LBNL Energy Use'!P$19/'Households + LBNL Energy Use'!$I$19)*BTU_per_thousand_tons_kerosene</f>
        <v>4535218198104.0508</v>
      </c>
      <c r="J8">
        <f>'LPG, Kerosene, Diesel Use'!$B$12*'LPG, Kerosene, Diesel Use'!$B$22*('Households + LBNL Energy Use'!Q$19/'Households + LBNL Energy Use'!$I$19)*BTU_per_thousand_tons_kerosene</f>
        <v>4746867113229.6123</v>
      </c>
      <c r="K8">
        <f>'LPG, Kerosene, Diesel Use'!$B$12*'LPG, Kerosene, Diesel Use'!$B$22*('Households + LBNL Energy Use'!R$19/'Households + LBNL Energy Use'!$I$19)*BTU_per_thousand_tons_kerosene</f>
        <v>4964495334391.5137</v>
      </c>
      <c r="L8">
        <f>'LPG, Kerosene, Diesel Use'!$B$12*'LPG, Kerosene, Diesel Use'!$B$22*('Households + LBNL Energy Use'!S$19/'Households + LBNL Energy Use'!$I$19)*BTU_per_thousand_tons_kerosene</f>
        <v>5188166410724.8213</v>
      </c>
      <c r="M8">
        <f>'LPG, Kerosene, Diesel Use'!$B$12*'LPG, Kerosene, Diesel Use'!$B$22*('Households + LBNL Energy Use'!T$19/'Households + LBNL Energy Use'!$I$19)*BTU_per_thousand_tons_kerosene</f>
        <v>5522272803083.1279</v>
      </c>
      <c r="N8">
        <f>'LPG, Kerosene, Diesel Use'!$B$12*'LPG, Kerosene, Diesel Use'!$B$22*('Households + LBNL Energy Use'!U$19/'Households + LBNL Energy Use'!$I$19)*BTU_per_thousand_tons_kerosene</f>
        <v>5869193187005.5967</v>
      </c>
      <c r="O8">
        <f>'LPG, Kerosene, Diesel Use'!$B$12*'LPG, Kerosene, Diesel Use'!$B$22*('Households + LBNL Energy Use'!V$19/'Households + LBNL Energy Use'!$I$19)*BTU_per_thousand_tons_kerosene</f>
        <v>6229095143872.5703</v>
      </c>
      <c r="P8">
        <f>'LPG, Kerosene, Diesel Use'!$B$12*'LPG, Kerosene, Diesel Use'!$B$22*('Households + LBNL Energy Use'!W$19/'Households + LBNL Energy Use'!$I$19)*BTU_per_thousand_tons_kerosene</f>
        <v>6602146255064.3896</v>
      </c>
      <c r="Q8">
        <f>'LPG, Kerosene, Diesel Use'!$B$12*'LPG, Kerosene, Diesel Use'!$B$22*('Households + LBNL Energy Use'!X$19/'Households + LBNL Energy Use'!$I$19)*BTU_per_thousand_tons_kerosene</f>
        <v>6988514101961.3955</v>
      </c>
      <c r="R8">
        <f>'LPG, Kerosene, Diesel Use'!$B$12*'LPG, Kerosene, Diesel Use'!$B$22*('Households + LBNL Energy Use'!Y$19/'Households + LBNL Energy Use'!$I$19)*BTU_per_thousand_tons_kerosene</f>
        <v>7388366265943.9316</v>
      </c>
      <c r="S8">
        <f>'LPG, Kerosene, Diesel Use'!$B$12*'LPG, Kerosene, Diesel Use'!$B$22*('Households + LBNL Energy Use'!Z$19/'Households + LBNL Energy Use'!$I$19)*BTU_per_thousand_tons_kerosene</f>
        <v>7801870328392.3398</v>
      </c>
      <c r="T8">
        <f>'LPG, Kerosene, Diesel Use'!$B$12*'LPG, Kerosene, Diesel Use'!$B$22*('Households + LBNL Energy Use'!AA$19/'Households + LBNL Energy Use'!$I$19)*BTU_per_thousand_tons_kerosene</f>
        <v>8229193870686.9609</v>
      </c>
      <c r="U8">
        <f>'LPG, Kerosene, Diesel Use'!$B$12*'LPG, Kerosene, Diesel Use'!$B$22*('Households + LBNL Energy Use'!AB$19/'Households + LBNL Energy Use'!$I$19)*BTU_per_thousand_tons_kerosene</f>
        <v>8670504474208.1406</v>
      </c>
      <c r="V8">
        <f>'LPG, Kerosene, Diesel Use'!$B$12*'LPG, Kerosene, Diesel Use'!$B$22*('Households + LBNL Energy Use'!AC$19/'Households + LBNL Energy Use'!$I$19)*BTU_per_thousand_tons_kerosene</f>
        <v>9125969720336.2207</v>
      </c>
      <c r="W8">
        <f>'LPG, Kerosene, Diesel Use'!$B$12*'LPG, Kerosene, Diesel Use'!$B$22*('Households + LBNL Energy Use'!AD$19/'Households + LBNL Energy Use'!$I$19)*BTU_per_thousand_tons_kerosene</f>
        <v>9581520203291.9531</v>
      </c>
      <c r="X8">
        <f>'LPG, Kerosene, Diesel Use'!$B$12*'LPG, Kerosene, Diesel Use'!$B$22*('Households + LBNL Energy Use'!AE$19/'Households + LBNL Energy Use'!$I$19)*BTU_per_thousand_tons_kerosene</f>
        <v>10049859763879.256</v>
      </c>
      <c r="Y8">
        <f>'LPG, Kerosene, Diesel Use'!$B$12*'LPG, Kerosene, Diesel Use'!$B$22*('Households + LBNL Energy Use'!AF$19/'Households + LBNL Energy Use'!$I$19)*BTU_per_thousand_tons_kerosene</f>
        <v>10531089642763.994</v>
      </c>
      <c r="Z8">
        <f>'LPG, Kerosene, Diesel Use'!$B$12*'LPG, Kerosene, Diesel Use'!$B$22*('Households + LBNL Energy Use'!AG$19/'Households + LBNL Energy Use'!$I$19)*BTU_per_thousand_tons_kerosene</f>
        <v>11025311080612.029</v>
      </c>
      <c r="AA8">
        <f>'LPG, Kerosene, Diesel Use'!$B$12*'LPG, Kerosene, Diesel Use'!$B$22*('Households + LBNL Energy Use'!AH$19/'Households + LBNL Energy Use'!$I$19)*BTU_per_thousand_tons_kerosene</f>
        <v>11532625318089.225</v>
      </c>
      <c r="AB8">
        <f>'LPG, Kerosene, Diesel Use'!$B$12*'LPG, Kerosene, Diesel Use'!$B$22*('Households + LBNL Energy Use'!AI$19/'Households + LBNL Energy Use'!$I$19)*BTU_per_thousand_tons_kerosene</f>
        <v>12053133595861.447</v>
      </c>
      <c r="AC8">
        <f>'LPG, Kerosene, Diesel Use'!$B$12*'LPG, Kerosene, Diesel Use'!$B$22*('Households + LBNL Energy Use'!AJ$19/'Households + LBNL Energy Use'!$I$19)*BTU_per_thousand_tons_kerosene</f>
        <v>12586937154594.559</v>
      </c>
      <c r="AD8">
        <f>'LPG, Kerosene, Diesel Use'!$B$12*'LPG, Kerosene, Diesel Use'!$B$22*('Households + LBNL Energy Use'!AK$19/'Households + LBNL Energy Use'!$I$19)*BTU_per_thousand_tons_kerosene</f>
        <v>13134137234954.43</v>
      </c>
      <c r="AE8">
        <f>'LPG, Kerosene, Diesel Use'!$B$12*'LPG, Kerosene, Diesel Use'!$B$22*('Households + LBNL Energy Use'!AL$19/'Households + LBNL Energy Use'!$I$19)*BTU_per_thousand_tons_kerosene</f>
        <v>13694835077606.916</v>
      </c>
      <c r="AF8">
        <f>'LPG, Kerosene, Diesel Use'!$B$12*'LPG, Kerosene, Diesel Use'!$B$22*('Households + LBNL Energy Use'!AM$19/'Households + LBNL Energy Use'!$I$19)*BTU_per_thousand_tons_kerosene</f>
        <v>14269131923217.885</v>
      </c>
      <c r="AG8">
        <f>'LPG, Kerosene, Diesel Use'!$B$12*'LPG, Kerosene, Diesel Use'!$B$22*('Households + LBNL Energy Use'!AN$19/'Households + LBNL Energy Use'!$I$19)*BTU_per_thousand_tons_kerosene</f>
        <v>14857129012453.205</v>
      </c>
      <c r="AH8">
        <f>'LPG, Kerosene, Diesel Use'!$B$12*'LPG, Kerosene, Diesel Use'!$B$22*('Households + LBNL Energy Use'!AO$19/'Households + LBNL Energy Use'!$I$19)*BTU_per_thousand_tons_kerosene</f>
        <v>15458927585978.742</v>
      </c>
      <c r="AI8">
        <f>'LPG, Kerosene, Diesel Use'!$B$12*'LPG, Kerosene, Diesel Use'!$B$22*('Households + LBNL Energy Use'!AP$19/'Households + LBNL Energy Use'!$I$19)*BTU_per_thousand_tons_kerosene</f>
        <v>16074628884460.352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B10" sqref="B10:AI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Use'!$E$17*'Elec Breakdown'!$B$13*('Households + LBNL Energy Use'!I$19/'Households + LBNL Energy Use'!$I$19)*BTU_per_GWh</f>
        <v>49206982761000</v>
      </c>
      <c r="C2">
        <f>'Elec Use'!$E$17*'Elec Breakdown'!$B$13*('Households + LBNL Energy Use'!J$19/'Households + LBNL Energy Use'!$I$19)*BTU_per_GWh</f>
        <v>51832365751247.523</v>
      </c>
      <c r="D2">
        <f>'Elec Use'!$E$17*'Elec Breakdown'!$B$13*('Households + LBNL Energy Use'!K$19/'Households + LBNL Energy Use'!$I$19)*BTU_per_GWh</f>
        <v>54542436134292.891</v>
      </c>
      <c r="E2">
        <f>'Elec Use'!$E$17*'Elec Breakdown'!$B$13*('Households + LBNL Energy Use'!L$19/'Households + LBNL Energy Use'!$I$19)*BTU_per_GWh</f>
        <v>57338166328137.125</v>
      </c>
      <c r="F2">
        <f>'Elec Use'!$E$17*'Elec Breakdown'!$B$13*('Households + LBNL Energy Use'!M$19/'Households + LBNL Energy Use'!$I$19)*BTU_per_GWh</f>
        <v>60220528750781.328</v>
      </c>
      <c r="G2">
        <f>'Elec Use'!$E$17*'Elec Breakdown'!$B$13*('Households + LBNL Energy Use'!N$19/'Households + LBNL Energy Use'!$I$19)*BTU_per_GWh</f>
        <v>63190495820226.586</v>
      </c>
      <c r="H2">
        <f>'Elec Use'!$E$17*'Elec Breakdown'!$B$13*('Households + LBNL Energy Use'!O$19/'Households + LBNL Energy Use'!$I$19)*BTU_per_GWh</f>
        <v>66249039954473.914</v>
      </c>
      <c r="I2">
        <f>'Elec Use'!$E$17*'Elec Breakdown'!$B$13*('Households + LBNL Energy Use'!P$19/'Households + LBNL Energy Use'!$I$19)*BTU_per_GWh</f>
        <v>69397133571524.406</v>
      </c>
      <c r="J2">
        <f>'Elec Use'!$E$17*'Elec Breakdown'!$B$13*('Households + LBNL Energy Use'!Q$19/'Households + LBNL Energy Use'!$I$19)*BTU_per_GWh</f>
        <v>72635749089379.109</v>
      </c>
      <c r="K2">
        <f>'Elec Use'!$E$17*'Elec Breakdown'!$B$13*('Households + LBNL Energy Use'!R$19/'Households + LBNL Energy Use'!$I$19)*BTU_per_GWh</f>
        <v>75965858926039.094</v>
      </c>
      <c r="L2">
        <f>'Elec Use'!$E$17*'Elec Breakdown'!$B$13*('Households + LBNL Energy Use'!S$19/'Households + LBNL Energy Use'!$I$19)*BTU_per_GWh</f>
        <v>79388435499505.453</v>
      </c>
      <c r="M2">
        <f>'Elec Use'!$E$17*'Elec Breakdown'!$B$13*('Households + LBNL Energy Use'!T$19/'Households + LBNL Energy Use'!$I$19)*BTU_per_GWh</f>
        <v>84500874399861.422</v>
      </c>
      <c r="N2">
        <f>'Elec Use'!$E$17*'Elec Breakdown'!$B$13*('Households + LBNL Energy Use'!U$19/'Households + LBNL Energy Use'!$I$19)*BTU_per_GWh</f>
        <v>89809390808579.484</v>
      </c>
      <c r="O2">
        <f>'Elec Use'!$E$17*'Elec Breakdown'!$B$13*('Households + LBNL Energy Use'!V$19/'Households + LBNL Energy Use'!$I$19)*BTU_per_GWh</f>
        <v>95316549027293.563</v>
      </c>
      <c r="P2">
        <f>'Elec Use'!$E$17*'Elec Breakdown'!$B$13*('Households + LBNL Energy Use'!W$19/'Households + LBNL Energy Use'!$I$19)*BTU_per_GWh</f>
        <v>101024913357637.59</v>
      </c>
      <c r="Q2">
        <f>'Elec Use'!$E$17*'Elec Breakdown'!$B$13*('Households + LBNL Energy Use'!X$19/'Households + LBNL Energy Use'!$I$19)*BTU_per_GWh</f>
        <v>106937048101245.5</v>
      </c>
      <c r="R2">
        <f>'Elec Use'!$E$17*'Elec Breakdown'!$B$13*('Households + LBNL Energy Use'!Y$19/'Households + LBNL Energy Use'!$I$19)*BTU_per_GWh</f>
        <v>113055517559751.27</v>
      </c>
      <c r="S2">
        <f>'Elec Use'!$E$17*'Elec Breakdown'!$B$13*('Households + LBNL Energy Use'!Z$19/'Households + LBNL Energy Use'!$I$19)*BTU_per_GWh</f>
        <v>119382886034788.8</v>
      </c>
      <c r="T2">
        <f>'Elec Use'!$E$17*'Elec Breakdown'!$B$13*('Households + LBNL Energy Use'!AA$19/'Households + LBNL Energy Use'!$I$19)*BTU_per_GWh</f>
        <v>125921717827992.08</v>
      </c>
      <c r="U2">
        <f>'Elec Use'!$E$17*'Elec Breakdown'!$B$13*('Households + LBNL Energy Use'!AB$19/'Households + LBNL Energy Use'!$I$19)*BTU_per_GWh</f>
        <v>132674577240995.05</v>
      </c>
      <c r="V2">
        <f>'Elec Use'!$E$17*'Elec Breakdown'!$B$13*('Households + LBNL Energy Use'!AC$19/'Households + LBNL Energy Use'!$I$19)*BTU_per_GWh</f>
        <v>139644028575431.67</v>
      </c>
      <c r="W2">
        <f>'Elec Use'!$E$17*'Elec Breakdown'!$B$13*('Households + LBNL Energy Use'!AD$19/'Households + LBNL Energy Use'!$I$19)*BTU_per_GWh</f>
        <v>146614784189233.81</v>
      </c>
      <c r="X2">
        <f>'Elec Use'!$E$17*'Elec Breakdown'!$B$13*('Households + LBNL Energy Use'!AE$19/'Households + LBNL Energy Use'!$I$19)*BTU_per_GWh</f>
        <v>153781236082660.53</v>
      </c>
      <c r="Y2">
        <f>'Elec Use'!$E$17*'Elec Breakdown'!$B$13*('Households + LBNL Energy Use'!AF$19/'Households + LBNL Energy Use'!$I$19)*BTU_per_GWh</f>
        <v>161144933423073.84</v>
      </c>
      <c r="Z2">
        <f>'Elec Use'!$E$17*'Elec Breakdown'!$B$13*('Households + LBNL Energy Use'!AG$19/'Households + LBNL Energy Use'!$I$19)*BTU_per_GWh</f>
        <v>168707425377835.53</v>
      </c>
      <c r="AA2">
        <f>'Elec Use'!$E$17*'Elec Breakdown'!$B$13*('Households + LBNL Energy Use'!AH$19/'Households + LBNL Energy Use'!$I$19)*BTU_per_GWh</f>
        <v>176470261114307.69</v>
      </c>
      <c r="AB2">
        <f>'Elec Use'!$E$17*'Elec Breakdown'!$B$13*('Households + LBNL Energy Use'!AI$19/'Households + LBNL Energy Use'!$I$19)*BTU_per_GWh</f>
        <v>184434989799852.28</v>
      </c>
      <c r="AC2">
        <f>'Elec Use'!$E$17*'Elec Breakdown'!$B$13*('Households + LBNL Energy Use'!AJ$19/'Households + LBNL Energy Use'!$I$19)*BTU_per_GWh</f>
        <v>192603160601831.19</v>
      </c>
      <c r="AD2">
        <f>'Elec Use'!$E$17*'Elec Breakdown'!$B$13*('Households + LBNL Energy Use'!AK$19/'Households + LBNL Energy Use'!$I$19)*BTU_per_GWh</f>
        <v>200976322687606.44</v>
      </c>
      <c r="AE2">
        <f>'Elec Use'!$E$17*'Elec Breakdown'!$B$13*('Households + LBNL Energy Use'!AL$19/'Households + LBNL Energy Use'!$I$19)*BTU_per_GWh</f>
        <v>209556025224539.91</v>
      </c>
      <c r="AF2">
        <f>'Elec Use'!$E$17*'Elec Breakdown'!$B$13*('Households + LBNL Energy Use'!AM$19/'Households + LBNL Energy Use'!$I$19)*BTU_per_GWh</f>
        <v>218343817379993.63</v>
      </c>
      <c r="AG2">
        <f>'Elec Use'!$E$17*'Elec Breakdown'!$B$13*('Households + LBNL Energy Use'!AN$19/'Households + LBNL Energy Use'!$I$19)*BTU_per_GWh</f>
        <v>227341248321329.5</v>
      </c>
      <c r="AH2">
        <f>'Elec Use'!$E$17*'Elec Breakdown'!$B$13*('Households + LBNL Energy Use'!AO$19/'Households + LBNL Energy Use'!$I$19)*BTU_per_GWh</f>
        <v>236549867215909.59</v>
      </c>
      <c r="AI2">
        <f>'Elec Use'!$E$17*'Elec Breakdown'!$B$13*('Households + LBNL Energy Use'!AP$19/'Households + LBNL Energy Use'!$I$19)*BTU_per_GWh</f>
        <v>245971223231095.72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295</v>
      </c>
      <c r="B8">
        <f>'LPG, Kerosene, Diesel Use'!$B$12*'LPG, Kerosene, Diesel Use'!$B$23*('Households + LBNL Energy Use'!I$19/'Households + LBNL Energy Use'!$I$19)*BTU_per_thousand_tons_kerosene</f>
        <v>357306470433</v>
      </c>
      <c r="C8">
        <f>'LPG, Kerosene, Diesel Use'!$B$12*'LPG, Kerosene, Diesel Use'!$B$23*('Households + LBNL Energy Use'!J$19/'Households + LBNL Energy Use'!$I$19)*BTU_per_thousand_tons_kerosene</f>
        <v>376370153616.67334</v>
      </c>
      <c r="D8">
        <f>'LPG, Kerosene, Diesel Use'!$B$12*'LPG, Kerosene, Diesel Use'!$B$23*('Households + LBNL Energy Use'!K$19/'Households + LBNL Energy Use'!$I$19)*BTU_per_thousand_tons_kerosene</f>
        <v>396048777032.66571</v>
      </c>
      <c r="E8">
        <f>'LPG, Kerosene, Diesel Use'!$B$12*'LPG, Kerosene, Diesel Use'!$B$23*('Households + LBNL Energy Use'!L$19/'Households + LBNL Energy Use'!$I$19)*BTU_per_thousand_tons_kerosene</f>
        <v>416349401695.98431</v>
      </c>
      <c r="F8">
        <f>'LPG, Kerosene, Diesel Use'!$B$12*'LPG, Kerosene, Diesel Use'!$B$23*('Households + LBNL Energy Use'!M$19/'Households + LBNL Energy Use'!$I$19)*BTU_per_thousand_tons_kerosene</f>
        <v>437279088621.63684</v>
      </c>
      <c r="G8">
        <f>'LPG, Kerosene, Diesel Use'!$B$12*'LPG, Kerosene, Diesel Use'!$B$23*('Households + LBNL Energy Use'!N$19/'Households + LBNL Energy Use'!$I$19)*BTU_per_thousand_tons_kerosene</f>
        <v>458844898824.63092</v>
      </c>
      <c r="H8">
        <f>'LPG, Kerosene, Diesel Use'!$B$12*'LPG, Kerosene, Diesel Use'!$B$23*('Households + LBNL Energy Use'!O$19/'Households + LBNL Energy Use'!$I$19)*BTU_per_thousand_tons_kerosene</f>
        <v>481053893319.97351</v>
      </c>
      <c r="I8">
        <f>'LPG, Kerosene, Diesel Use'!$B$12*'LPG, Kerosene, Diesel Use'!$B$23*('Households + LBNL Energy Use'!P$19/'Households + LBNL Energy Use'!$I$19)*BTU_per_thousand_tons_kerosene</f>
        <v>503913133122.67236</v>
      </c>
      <c r="J8">
        <f>'LPG, Kerosene, Diesel Use'!$B$12*'LPG, Kerosene, Diesel Use'!$B$23*('Households + LBNL Energy Use'!Q$19/'Households + LBNL Energy Use'!$I$19)*BTU_per_thousand_tons_kerosene</f>
        <v>527429679247.73474</v>
      </c>
      <c r="K8">
        <f>'LPG, Kerosene, Diesel Use'!$B$12*'LPG, Kerosene, Diesel Use'!$B$23*('Households + LBNL Energy Use'!R$19/'Households + LBNL Energy Use'!$I$19)*BTU_per_thousand_tons_kerosene</f>
        <v>551610592710.16821</v>
      </c>
      <c r="L8">
        <f>'LPG, Kerosene, Diesel Use'!$B$12*'LPG, Kerosene, Diesel Use'!$B$23*('Households + LBNL Energy Use'!S$19/'Households + LBNL Energy Use'!$I$19)*BTU_per_thousand_tons_kerosene</f>
        <v>576462934524.98022</v>
      </c>
      <c r="M8">
        <f>'LPG, Kerosene, Diesel Use'!$B$12*'LPG, Kerosene, Diesel Use'!$B$23*('Households + LBNL Energy Use'!T$19/'Households + LBNL Energy Use'!$I$19)*BTU_per_thousand_tons_kerosene</f>
        <v>613585867009.23645</v>
      </c>
      <c r="N8">
        <f>'LPG, Kerosene, Diesel Use'!$B$12*'LPG, Kerosene, Diesel Use'!$B$23*('Households + LBNL Energy Use'!U$19/'Households + LBNL Energy Use'!$I$19)*BTU_per_thousand_tons_kerosene</f>
        <v>652132576333.9552</v>
      </c>
      <c r="O8">
        <f>'LPG, Kerosene, Diesel Use'!$B$12*'LPG, Kerosene, Diesel Use'!$B$23*('Households + LBNL Energy Use'!V$19/'Households + LBNL Energy Use'!$I$19)*BTU_per_thousand_tons_kerosene</f>
        <v>692121682652.50781</v>
      </c>
      <c r="P8">
        <f>'LPG, Kerosene, Diesel Use'!$B$12*'LPG, Kerosene, Diesel Use'!$B$23*('Households + LBNL Energy Use'!W$19/'Households + LBNL Energy Use'!$I$19)*BTU_per_thousand_tons_kerosene</f>
        <v>733571806118.2655</v>
      </c>
      <c r="Q8">
        <f>'LPG, Kerosene, Diesel Use'!$B$12*'LPG, Kerosene, Diesel Use'!$B$23*('Households + LBNL Energy Use'!X$19/'Households + LBNL Energy Use'!$I$19)*BTU_per_thousand_tons_kerosene</f>
        <v>776501566884.59949</v>
      </c>
      <c r="R8">
        <f>'LPG, Kerosene, Diesel Use'!$B$12*'LPG, Kerosene, Diesel Use'!$B$23*('Households + LBNL Energy Use'!Y$19/'Households + LBNL Energy Use'!$I$19)*BTU_per_thousand_tons_kerosene</f>
        <v>820929585104.88123</v>
      </c>
      <c r="S8">
        <f>'LPG, Kerosene, Diesel Use'!$B$12*'LPG, Kerosene, Diesel Use'!$B$23*('Households + LBNL Energy Use'!Z$19/'Households + LBNL Energy Use'!$I$19)*BTU_per_thousand_tons_kerosene</f>
        <v>866874480932.4823</v>
      </c>
      <c r="T8">
        <f>'LPG, Kerosene, Diesel Use'!$B$12*'LPG, Kerosene, Diesel Use'!$B$23*('Households + LBNL Energy Use'!AA$19/'Households + LBNL Energy Use'!$I$19)*BTU_per_thousand_tons_kerosene</f>
        <v>914354874520.77356</v>
      </c>
      <c r="U8">
        <f>'LPG, Kerosene, Diesel Use'!$B$12*'LPG, Kerosene, Diesel Use'!$B$23*('Households + LBNL Energy Use'!AB$19/'Households + LBNL Energy Use'!$I$19)*BTU_per_thousand_tons_kerosene</f>
        <v>963389386023.12683</v>
      </c>
      <c r="V8">
        <f>'LPG, Kerosene, Diesel Use'!$B$12*'LPG, Kerosene, Diesel Use'!$B$23*('Households + LBNL Energy Use'!AC$19/'Households + LBNL Energy Use'!$I$19)*BTU_per_thousand_tons_kerosene</f>
        <v>1013996635592.9132</v>
      </c>
      <c r="W8">
        <f>'LPG, Kerosene, Diesel Use'!$B$12*'LPG, Kerosene, Diesel Use'!$B$23*('Households + LBNL Energy Use'!AD$19/'Households + LBNL Energy Use'!$I$19)*BTU_per_thousand_tons_kerosene</f>
        <v>1064613355921.3281</v>
      </c>
      <c r="X8">
        <f>'LPG, Kerosene, Diesel Use'!$B$12*'LPG, Kerosene, Diesel Use'!$B$23*('Households + LBNL Energy Use'!AE$19/'Households + LBNL Energy Use'!$I$19)*BTU_per_thousand_tons_kerosene</f>
        <v>1116651084875.4729</v>
      </c>
      <c r="Y8">
        <f>'LPG, Kerosene, Diesel Use'!$B$12*'LPG, Kerosene, Diesel Use'!$B$23*('Households + LBNL Energy Use'!AF$19/'Households + LBNL Energy Use'!$I$19)*BTU_per_thousand_tons_kerosene</f>
        <v>1170121071418.2217</v>
      </c>
      <c r="Z8">
        <f>'LPG, Kerosene, Diesel Use'!$B$12*'LPG, Kerosene, Diesel Use'!$B$23*('Households + LBNL Energy Use'!AG$19/'Households + LBNL Energy Use'!$I$19)*BTU_per_thousand_tons_kerosene</f>
        <v>1225034564512.4475</v>
      </c>
      <c r="AA8">
        <f>'LPG, Kerosene, Diesel Use'!$B$12*'LPG, Kerosene, Diesel Use'!$B$23*('Households + LBNL Energy Use'!AH$19/'Households + LBNL Energy Use'!$I$19)*BTU_per_thousand_tons_kerosene</f>
        <v>1281402813121.0247</v>
      </c>
      <c r="AB8">
        <f>'LPG, Kerosene, Diesel Use'!$B$12*'LPG, Kerosene, Diesel Use'!$B$23*('Households + LBNL Energy Use'!AI$19/'Households + LBNL Energy Use'!$I$19)*BTU_per_thousand_tons_kerosene</f>
        <v>1339237066206.8276</v>
      </c>
      <c r="AC8">
        <f>'LPG, Kerosene, Diesel Use'!$B$12*'LPG, Kerosene, Diesel Use'!$B$23*('Households + LBNL Energy Use'!AJ$19/'Households + LBNL Energy Use'!$I$19)*BTU_per_thousand_tons_kerosene</f>
        <v>1398548572732.7288</v>
      </c>
      <c r="AD8">
        <f>'LPG, Kerosene, Diesel Use'!$B$12*'LPG, Kerosene, Diesel Use'!$B$23*('Households + LBNL Energy Use'!AK$19/'Households + LBNL Energy Use'!$I$19)*BTU_per_thousand_tons_kerosene</f>
        <v>1459348581661.6033</v>
      </c>
      <c r="AE8">
        <f>'LPG, Kerosene, Diesel Use'!$B$12*'LPG, Kerosene, Diesel Use'!$B$23*('Households + LBNL Energy Use'!AL$19/'Households + LBNL Energy Use'!$I$19)*BTU_per_thousand_tons_kerosene</f>
        <v>1521648341956.3237</v>
      </c>
      <c r="AF8">
        <f>'LPG, Kerosene, Diesel Use'!$B$12*'LPG, Kerosene, Diesel Use'!$B$23*('Households + LBNL Energy Use'!AM$19/'Households + LBNL Energy Use'!$I$19)*BTU_per_thousand_tons_kerosene</f>
        <v>1585459102579.7651</v>
      </c>
      <c r="AG8">
        <f>'LPG, Kerosene, Diesel Use'!$B$12*'LPG, Kerosene, Diesel Use'!$B$23*('Households + LBNL Energy Use'!AN$19/'Households + LBNL Energy Use'!$I$19)*BTU_per_thousand_tons_kerosene</f>
        <v>1650792112494.8008</v>
      </c>
      <c r="AH8">
        <f>'LPG, Kerosene, Diesel Use'!$B$12*'LPG, Kerosene, Diesel Use'!$B$23*('Households + LBNL Energy Use'!AO$19/'Households + LBNL Energy Use'!$I$19)*BTU_per_thousand_tons_kerosene</f>
        <v>1717658620664.3044</v>
      </c>
      <c r="AI8">
        <f>'LPG, Kerosene, Diesel Use'!$B$12*'LPG, Kerosene, Diesel Use'!$B$23*('Households + LBNL Energy Use'!AP$19/'Households + LBNL Energy Use'!$I$19)*BTU_per_thousand_tons_kerosene</f>
        <v>1786069876051.1501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297</v>
      </c>
      <c r="B10">
        <f>'LPG, Kerosene, Diesel Use'!$B$3*('Households + LBNL Energy Use'!I$19/'Households + LBNL Energy Use'!$I$19)*BTU_per_thousand_tons_LPG</f>
        <v>93462295881150</v>
      </c>
      <c r="C10">
        <f>'LPG, Kerosene, Diesel Use'!$B$3*('Households + LBNL Energy Use'!J$19/'Households + LBNL Energy Use'!$I$19)*BTU_per_thousand_tons_LPG</f>
        <v>98448871120433.516</v>
      </c>
      <c r="D10">
        <f>'LPG, Kerosene, Diesel Use'!$B$3*('Households + LBNL Energy Use'!K$19/'Households + LBNL Energy Use'!$I$19)*BTU_per_thousand_tons_LPG</f>
        <v>103596299102944.92</v>
      </c>
      <c r="E10">
        <f>'LPG, Kerosene, Diesel Use'!$B$3*('Households + LBNL Energy Use'!L$19/'Households + LBNL Energy Use'!$I$19)*BTU_per_thousand_tons_LPG</f>
        <v>108906426810836.59</v>
      </c>
      <c r="F10">
        <f>'LPG, Kerosene, Diesel Use'!$B$3*('Households + LBNL Energy Use'!M$19/'Households + LBNL Energy Use'!$I$19)*BTU_per_thousand_tons_LPG</f>
        <v>114381101226261.09</v>
      </c>
      <c r="G10">
        <f>'LPG, Kerosene, Diesel Use'!$B$3*('Households + LBNL Energy Use'!N$19/'Households + LBNL Energy Use'!$I$19)*BTU_per_thousand_tons_LPG</f>
        <v>120022169331370.89</v>
      </c>
      <c r="H10">
        <f>'LPG, Kerosene, Diesel Use'!$B$3*('Households + LBNL Energy Use'!O$19/'Households + LBNL Energy Use'!$I$19)*BTU_per_thousand_tons_LPG</f>
        <v>125831478108318.36</v>
      </c>
      <c r="I10">
        <f>'LPG, Kerosene, Diesel Use'!$B$3*('Households + LBNL Energy Use'!P$19/'Households + LBNL Energy Use'!$I$19)*BTU_per_thousand_tons_LPG</f>
        <v>131810874539255.97</v>
      </c>
      <c r="J10">
        <f>'LPG, Kerosene, Diesel Use'!$B$3*('Households + LBNL Energy Use'!Q$19/'Households + LBNL Energy Use'!$I$19)*BTU_per_thousand_tons_LPG</f>
        <v>137962205606336.19</v>
      </c>
      <c r="K10">
        <f>'LPG, Kerosene, Diesel Use'!$B$3*('Households + LBNL Energy Use'!R$19/'Households + LBNL Energy Use'!$I$19)*BTU_per_thousand_tons_LPG</f>
        <v>144287318291711.47</v>
      </c>
      <c r="L10">
        <f>'LPG, Kerosene, Diesel Use'!$B$3*('Households + LBNL Energy Use'!S$19/'Households + LBNL Energy Use'!$I$19)*BTU_per_thousand_tons_LPG</f>
        <v>150788059577534.28</v>
      </c>
      <c r="M10">
        <f>'LPG, Kerosene, Diesel Use'!$B$3*('Households + LBNL Energy Use'!T$19/'Households + LBNL Energy Use'!$I$19)*BTU_per_thousand_tons_LPG</f>
        <v>160498475668278.19</v>
      </c>
      <c r="N10">
        <f>'LPG, Kerosene, Diesel Use'!$B$3*('Households + LBNL Energy Use'!U$19/'Households + LBNL Energy Use'!$I$19)*BTU_per_thousand_tons_LPG</f>
        <v>170581315611774.53</v>
      </c>
      <c r="O10">
        <f>'LPG, Kerosene, Diesel Use'!$B$3*('Households + LBNL Energy Use'!V$19/'Households + LBNL Energy Use'!$I$19)*BTU_per_thousand_tons_LPG</f>
        <v>181041449967130.88</v>
      </c>
      <c r="P10">
        <f>'LPG, Kerosene, Diesel Use'!$B$3*('Households + LBNL Energy Use'!W$19/'Households + LBNL Energy Use'!$I$19)*BTU_per_thousand_tons_LPG</f>
        <v>191883749293454.63</v>
      </c>
      <c r="Q10">
        <f>'LPG, Kerosene, Diesel Use'!$B$3*('Households + LBNL Energy Use'!X$19/'Households + LBNL Energy Use'!$I$19)*BTU_per_thousand_tons_LPG</f>
        <v>203113084149853.38</v>
      </c>
      <c r="R10">
        <f>'LPG, Kerosene, Diesel Use'!$B$3*('Households + LBNL Energy Use'!Y$19/'Households + LBNL Energy Use'!$I$19)*BTU_per_thousand_tons_LPG</f>
        <v>214734325095434.66</v>
      </c>
      <c r="S10">
        <f>'LPG, Kerosene, Diesel Use'!$B$3*('Households + LBNL Energy Use'!Z$19/'Households + LBNL Energy Use'!$I$19)*BTU_per_thousand_tons_LPG</f>
        <v>226752342689305.97</v>
      </c>
      <c r="T10">
        <f>'LPG, Kerosene, Diesel Use'!$B$3*('Households + LBNL Energy Use'!AA$19/'Households + LBNL Energy Use'!$I$19)*BTU_per_thousand_tons_LPG</f>
        <v>239172007490574.81</v>
      </c>
      <c r="U10">
        <f>'LPG, Kerosene, Diesel Use'!$B$3*('Households + LBNL Energy Use'!AB$19/'Households + LBNL Energy Use'!$I$19)*BTU_per_thousand_tons_LPG</f>
        <v>251998190058348.78</v>
      </c>
      <c r="V10">
        <f>'LPG, Kerosene, Diesel Use'!$B$3*('Households + LBNL Energy Use'!AC$19/'Households + LBNL Energy Use'!$I$19)*BTU_per_thousand_tons_LPG</f>
        <v>265235760951735.41</v>
      </c>
      <c r="W10">
        <f>'LPG, Kerosene, Diesel Use'!$B$3*('Households + LBNL Energy Use'!AD$19/'Households + LBNL Energy Use'!$I$19)*BTU_per_thousand_tons_LPG</f>
        <v>278475809154990.13</v>
      </c>
      <c r="X10">
        <f>'LPG, Kerosene, Diesel Use'!$B$3*('Households + LBNL Energy Use'!AE$19/'Households + LBNL Energy Use'!$I$19)*BTU_per_thousand_tons_LPG</f>
        <v>292087557116345.19</v>
      </c>
      <c r="Y10">
        <f>'LPG, Kerosene, Diesel Use'!$B$3*('Households + LBNL Energy Use'!AF$19/'Households + LBNL Energy Use'!$I$19)*BTU_per_thousand_tons_LPG</f>
        <v>306073947278727.06</v>
      </c>
      <c r="Z10">
        <f>'LPG, Kerosene, Diesel Use'!$B$3*('Households + LBNL Energy Use'!AG$19/'Households + LBNL Energy Use'!$I$19)*BTU_per_thousand_tons_LPG</f>
        <v>320437922085061.88</v>
      </c>
      <c r="AA10">
        <f>'LPG, Kerosene, Diesel Use'!$B$3*('Households + LBNL Energy Use'!AH$19/'Households + LBNL Energy Use'!$I$19)*BTU_per_thousand_tons_LPG</f>
        <v>335182423978276.13</v>
      </c>
      <c r="AB10">
        <f>'LPG, Kerosene, Diesel Use'!$B$3*('Households + LBNL Energy Use'!AI$19/'Households + LBNL Energy Use'!$I$19)*BTU_per_thousand_tons_LPG</f>
        <v>350310395401296.25</v>
      </c>
      <c r="AC10">
        <f>'LPG, Kerosene, Diesel Use'!$B$3*('Households + LBNL Energy Use'!AJ$19/'Households + LBNL Energy Use'!$I$19)*BTU_per_thousand_tons_LPG</f>
        <v>365824778797048.44</v>
      </c>
      <c r="AD10">
        <f>'LPG, Kerosene, Diesel Use'!$B$3*('Households + LBNL Energy Use'!AK$19/'Households + LBNL Energy Use'!$I$19)*BTU_per_thousand_tons_LPG</f>
        <v>381728516608459.19</v>
      </c>
      <c r="AE10">
        <f>'LPG, Kerosene, Diesel Use'!$B$3*('Households + LBNL Energy Use'!AL$19/'Households + LBNL Energy Use'!$I$19)*BTU_per_thousand_tons_LPG</f>
        <v>398024551278454.63</v>
      </c>
      <c r="AF10">
        <f>'LPG, Kerosene, Diesel Use'!$B$3*('Households + LBNL Energy Use'!AM$19/'Households + LBNL Energy Use'!$I$19)*BTU_per_thousand_tons_LPG</f>
        <v>414715825249961.5</v>
      </c>
      <c r="AG10">
        <f>'LPG, Kerosene, Diesel Use'!$B$3*('Households + LBNL Energy Use'!AN$19/'Households + LBNL Energy Use'!$I$19)*BTU_per_thousand_tons_LPG</f>
        <v>431805280965906</v>
      </c>
      <c r="AH10">
        <f>'LPG, Kerosene, Diesel Use'!$B$3*('Households + LBNL Energy Use'!AO$19/'Households + LBNL Energy Use'!$I$19)*BTU_per_thousand_tons_LPG</f>
        <v>449295860869214.44</v>
      </c>
      <c r="AI10">
        <f>'LPG, Kerosene, Diesel Use'!$B$3*('Households + LBNL Energy Use'!AP$19/'Households + LBNL Energy Use'!$I$19)*BTU_per_thousand_tons_LPG</f>
        <v>467190507402813.13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4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24</v>
      </c>
      <c r="B2">
        <f>'Elec Use'!$E$17*'Elec Breakdown'!$B$14*('Households + LBNL Energy Use'!I$19/'Households + LBNL Energy Use'!$I$19)*BTU_per_GWh</f>
        <v>16402327587000</v>
      </c>
      <c r="C2">
        <f>'Elec Use'!$E$17*'Elec Breakdown'!$B$14*('Households + LBNL Energy Use'!J$19/'Households + LBNL Energy Use'!$I$19)*BTU_per_GWh</f>
        <v>17277455250415.844</v>
      </c>
      <c r="D2">
        <f>'Elec Use'!$E$17*'Elec Breakdown'!$B$14*('Households + LBNL Energy Use'!K$19/'Households + LBNL Energy Use'!$I$19)*BTU_per_GWh</f>
        <v>18180812044764.297</v>
      </c>
      <c r="E2">
        <f>'Elec Use'!$E$17*'Elec Breakdown'!$B$14*('Households + LBNL Energy Use'!L$19/'Households + LBNL Energy Use'!$I$19)*BTU_per_GWh</f>
        <v>19112722109379.043</v>
      </c>
      <c r="F2">
        <f>'Elec Use'!$E$17*'Elec Breakdown'!$B$14*('Households + LBNL Energy Use'!M$19/'Households + LBNL Energy Use'!$I$19)*BTU_per_GWh</f>
        <v>20073509583593.781</v>
      </c>
      <c r="G2">
        <f>'Elec Use'!$E$17*'Elec Breakdown'!$B$14*('Households + LBNL Energy Use'!N$19/'Households + LBNL Energy Use'!$I$19)*BTU_per_GWh</f>
        <v>21063498606742.199</v>
      </c>
      <c r="H2">
        <f>'Elec Use'!$E$17*'Elec Breakdown'!$B$14*('Households + LBNL Energy Use'!O$19/'Households + LBNL Energy Use'!$I$19)*BTU_per_GWh</f>
        <v>22083013318157.973</v>
      </c>
      <c r="I2">
        <f>'Elec Use'!$E$17*'Elec Breakdown'!$B$14*('Households + LBNL Energy Use'!P$19/'Households + LBNL Energy Use'!$I$19)*BTU_per_GWh</f>
        <v>23132377857174.801</v>
      </c>
      <c r="J2">
        <f>'Elec Use'!$E$17*'Elec Breakdown'!$B$14*('Households + LBNL Energy Use'!Q$19/'Households + LBNL Energy Use'!$I$19)*BTU_per_GWh</f>
        <v>24211916363126.371</v>
      </c>
      <c r="K2">
        <f>'Elec Use'!$E$17*'Elec Breakdown'!$B$14*('Households + LBNL Energy Use'!R$19/'Households + LBNL Energy Use'!$I$19)*BTU_per_GWh</f>
        <v>25321952975346.367</v>
      </c>
      <c r="L2">
        <f>'Elec Use'!$E$17*'Elec Breakdown'!$B$14*('Households + LBNL Energy Use'!S$19/'Households + LBNL Energy Use'!$I$19)*BTU_per_GWh</f>
        <v>26462811833168.484</v>
      </c>
      <c r="M2">
        <f>'Elec Use'!$E$17*'Elec Breakdown'!$B$14*('Households + LBNL Energy Use'!T$19/'Households + LBNL Energy Use'!$I$19)*BTU_per_GWh</f>
        <v>28166958133287.145</v>
      </c>
      <c r="N2">
        <f>'Elec Use'!$E$17*'Elec Breakdown'!$B$14*('Households + LBNL Energy Use'!U$19/'Households + LBNL Energy Use'!$I$19)*BTU_per_GWh</f>
        <v>29936463602859.828</v>
      </c>
      <c r="O2">
        <f>'Elec Use'!$E$17*'Elec Breakdown'!$B$14*('Households + LBNL Energy Use'!V$19/'Households + LBNL Energy Use'!$I$19)*BTU_per_GWh</f>
        <v>31772183009097.859</v>
      </c>
      <c r="P2">
        <f>'Elec Use'!$E$17*'Elec Breakdown'!$B$14*('Households + LBNL Energy Use'!W$19/'Households + LBNL Energy Use'!$I$19)*BTU_per_GWh</f>
        <v>33674971119212.531</v>
      </c>
      <c r="Q2">
        <f>'Elec Use'!$E$17*'Elec Breakdown'!$B$14*('Households + LBNL Energy Use'!X$19/'Households + LBNL Energy Use'!$I$19)*BTU_per_GWh</f>
        <v>35645682700415.164</v>
      </c>
      <c r="R2">
        <f>'Elec Use'!$E$17*'Elec Breakdown'!$B$14*('Households + LBNL Energy Use'!Y$19/'Households + LBNL Energy Use'!$I$19)*BTU_per_GWh</f>
        <v>37685172519917.094</v>
      </c>
      <c r="S2">
        <f>'Elec Use'!$E$17*'Elec Breakdown'!$B$14*('Households + LBNL Energy Use'!Z$19/'Households + LBNL Energy Use'!$I$19)*BTU_per_GWh</f>
        <v>39794295344929.609</v>
      </c>
      <c r="T2">
        <f>'Elec Use'!$E$17*'Elec Breakdown'!$B$14*('Households + LBNL Energy Use'!AA$19/'Households + LBNL Energy Use'!$I$19)*BTU_per_GWh</f>
        <v>41973905942664.023</v>
      </c>
      <c r="U2">
        <f>'Elec Use'!$E$17*'Elec Breakdown'!$B$14*('Households + LBNL Energy Use'!AB$19/'Households + LBNL Energy Use'!$I$19)*BTU_per_GWh</f>
        <v>44224859080331.688</v>
      </c>
      <c r="V2">
        <f>'Elec Use'!$E$17*'Elec Breakdown'!$B$14*('Households + LBNL Energy Use'!AC$19/'Households + LBNL Energy Use'!$I$19)*BTU_per_GWh</f>
        <v>46548009525143.891</v>
      </c>
      <c r="W2">
        <f>'Elec Use'!$E$17*'Elec Breakdown'!$B$14*('Households + LBNL Energy Use'!AD$19/'Households + LBNL Energy Use'!$I$19)*BTU_per_GWh</f>
        <v>48871594729744.609</v>
      </c>
      <c r="X2">
        <f>'Elec Use'!$E$17*'Elec Breakdown'!$B$14*('Households + LBNL Energy Use'!AE$19/'Households + LBNL Energy Use'!$I$19)*BTU_per_GWh</f>
        <v>51260412027553.523</v>
      </c>
      <c r="Y2">
        <f>'Elec Use'!$E$17*'Elec Breakdown'!$B$14*('Households + LBNL Energy Use'!AF$19/'Households + LBNL Energy Use'!$I$19)*BTU_per_GWh</f>
        <v>53714977807691.281</v>
      </c>
      <c r="Z2">
        <f>'Elec Use'!$E$17*'Elec Breakdown'!$B$14*('Households + LBNL Energy Use'!AG$19/'Households + LBNL Energy Use'!$I$19)*BTU_per_GWh</f>
        <v>56235808459278.516</v>
      </c>
      <c r="AA2">
        <f>'Elec Use'!$E$17*'Elec Breakdown'!$B$14*('Households + LBNL Energy Use'!AH$19/'Households + LBNL Energy Use'!$I$19)*BTU_per_GWh</f>
        <v>58823420371435.898</v>
      </c>
      <c r="AB2">
        <f>'Elec Use'!$E$17*'Elec Breakdown'!$B$14*('Households + LBNL Energy Use'!AI$19/'Households + LBNL Energy Use'!$I$19)*BTU_per_GWh</f>
        <v>61478329933284.102</v>
      </c>
      <c r="AC2">
        <f>'Elec Use'!$E$17*'Elec Breakdown'!$B$14*('Households + LBNL Energy Use'!AJ$19/'Households + LBNL Energy Use'!$I$19)*BTU_per_GWh</f>
        <v>64201053533943.734</v>
      </c>
      <c r="AD2">
        <f>'Elec Use'!$E$17*'Elec Breakdown'!$B$14*('Households + LBNL Energy Use'!AK$19/'Households + LBNL Energy Use'!$I$19)*BTU_per_GWh</f>
        <v>66992107562535.484</v>
      </c>
      <c r="AE2">
        <f>'Elec Use'!$E$17*'Elec Breakdown'!$B$14*('Households + LBNL Energy Use'!AL$19/'Households + LBNL Energy Use'!$I$19)*BTU_per_GWh</f>
        <v>69852008408179.969</v>
      </c>
      <c r="AF2">
        <f>'Elec Use'!$E$17*'Elec Breakdown'!$B$14*('Households + LBNL Energy Use'!AM$19/'Households + LBNL Energy Use'!$I$19)*BTU_per_GWh</f>
        <v>72781272459997.875</v>
      </c>
      <c r="AG2">
        <f>'Elec Use'!$E$17*'Elec Breakdown'!$B$14*('Households + LBNL Energy Use'!AN$19/'Households + LBNL Energy Use'!$I$19)*BTU_per_GWh</f>
        <v>75780416107109.844</v>
      </c>
      <c r="AH2">
        <f>'Elec Use'!$E$17*'Elec Breakdown'!$B$14*('Households + LBNL Energy Use'!AO$19/'Households + LBNL Energy Use'!$I$19)*BTU_per_GWh</f>
        <v>78849955738636.531</v>
      </c>
      <c r="AI2">
        <f>'Elec Use'!$E$17*'Elec Breakdown'!$B$14*('Households + LBNL Energy Use'!AP$19/'Households + LBNL Energy Use'!$I$19)*BTU_per_GWh</f>
        <v>81990407743698.594</v>
      </c>
    </row>
    <row r="3" spans="1:37" x14ac:dyDescent="0.4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I3" si="0">TREND($Q3:$Z3,$P$1:$Y$1,Z$1)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</row>
    <row r="4" spans="1:37" x14ac:dyDescent="0.4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ref="AA4:AI4" si="1">TREND($Q4:$Z4,$P$1:$Y$1,Z$1)</f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</row>
    <row r="5" spans="1:37" x14ac:dyDescent="0.4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ref="AA6:AI6" si="2">TREND($Q6:$Z6,$P$1:$Y$1,Z$1)</f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si="2"/>
        <v>0</v>
      </c>
      <c r="AI6">
        <f t="shared" si="2"/>
        <v>0</v>
      </c>
    </row>
    <row r="7" spans="1:37" x14ac:dyDescent="0.4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ref="AA7:AI7" si="3">TREND($Q7:$Z7,$P$1:$Y$1,Z$1)</f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  <c r="AG7">
        <f t="shared" si="3"/>
        <v>0</v>
      </c>
      <c r="AH7">
        <f t="shared" si="3"/>
        <v>0</v>
      </c>
      <c r="AI7">
        <f t="shared" si="3"/>
        <v>0</v>
      </c>
    </row>
    <row r="8" spans="1:37" x14ac:dyDescent="0.45">
      <c r="A8" s="1" t="s">
        <v>295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ref="AA8:AI8" si="4">TREND($Q8:$Z8,$P$1:$Y$1,Z$1)</f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</row>
    <row r="9" spans="1:37" x14ac:dyDescent="0.45">
      <c r="A9" s="1" t="s">
        <v>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f t="shared" ref="AA9:AI9" si="5">TREND($Q9:$Z9,$P$1:$Y$1,Z$1)</f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</row>
    <row r="10" spans="1:37" x14ac:dyDescent="0.45">
      <c r="A10" s="1" t="s">
        <v>297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ref="AA10:AI10" si="6">TREND($Q10:$Z10,$P$1:$Y$1,Z$1)</f>
        <v>0</v>
      </c>
      <c r="AB10">
        <f t="shared" si="6"/>
        <v>0</v>
      </c>
      <c r="AC10">
        <f t="shared" si="6"/>
        <v>0</v>
      </c>
      <c r="AD10">
        <f t="shared" si="6"/>
        <v>0</v>
      </c>
      <c r="AE10">
        <f t="shared" si="6"/>
        <v>0</v>
      </c>
      <c r="AF10">
        <f t="shared" si="6"/>
        <v>0</v>
      </c>
      <c r="AG10">
        <f t="shared" si="6"/>
        <v>0</v>
      </c>
      <c r="AH10">
        <f t="shared" si="6"/>
        <v>0</v>
      </c>
      <c r="AI10">
        <f t="shared" si="6"/>
        <v>0</v>
      </c>
    </row>
    <row r="11" spans="1:37" x14ac:dyDescent="0.45">
      <c r="A11" s="1" t="s">
        <v>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ref="AA11:AI11" si="7">TREND($Q11:$Z11,$P$1:$Y$1,Z$1)</f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7"/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Households + LBNL Energy Use</vt:lpstr>
      <vt:lpstr>Elec Use</vt:lpstr>
      <vt:lpstr>Elec Breakdown</vt:lpstr>
      <vt:lpstr>LPG, Kerosene, Diesel Use</vt:lpstr>
      <vt:lpstr>Activity Data</vt:lpstr>
      <vt:lpstr>Summed Activity Data</vt:lpstr>
      <vt:lpstr>Biomass Use</vt:lpstr>
      <vt:lpstr>Conversion Factors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cp:lastPrinted>2018-12-19T19:56:25Z</cp:lastPrinted>
  <dcterms:created xsi:type="dcterms:W3CDTF">2014-04-18T00:48:59Z</dcterms:created>
  <dcterms:modified xsi:type="dcterms:W3CDTF">2020-04-05T17:36:40Z</dcterms:modified>
  <cp:category/>
  <cp:contentStatus/>
</cp:coreProperties>
</file>