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ocuments\eps-india\InputData\trans\BNVFE\"/>
    </mc:Choice>
  </mc:AlternateContent>
  <bookViews>
    <workbookView xWindow="-120" yWindow="-120" windowWidth="20730" windowHeight="11160" tabRatio="742"/>
  </bookViews>
  <sheets>
    <sheet name="About" sheetId="1" r:id="rId1"/>
    <sheet name="Data from India AVLo" sheetId="25" r:id="rId2"/>
    <sheet name="Conversion Factors" sheetId="24" r:id="rId3"/>
    <sheet name="India Data" sheetId="23" r:id="rId4"/>
    <sheet name="ICCT emissions to fuel rates" sheetId="28" r:id="rId5"/>
    <sheet name="Multipliers by Technology" sheetId="26" r:id="rId6"/>
    <sheet name="Psgr Ship Data" sheetId="27" r:id="rId7"/>
    <sheet name="Rail" sheetId="29" r:id="rId8"/>
    <sheet name="AEO 7" sheetId="4" r:id="rId9"/>
    <sheet name="AEO 48" sheetId="16" r:id="rId10"/>
    <sheet name="AEO 49" sheetId="17" r:id="rId11"/>
    <sheet name="NTS 1-40" sheetId="20" r:id="rId12"/>
    <sheet name="U.S. Aircraft Calcs" sheetId="18" r:id="rId13"/>
    <sheet name="BNVFE-LDVs-psgr" sheetId="2" r:id="rId14"/>
    <sheet name="BNVFE-LDVs-frgt" sheetId="5" r:id="rId15"/>
    <sheet name="BNVFE-HDVs-psgr" sheetId="6" r:id="rId16"/>
    <sheet name="BNVFE-HDVs-frgt" sheetId="7" r:id="rId17"/>
    <sheet name="BNVFE-aircraft-psgr" sheetId="8" r:id="rId18"/>
    <sheet name="BNVFE-aircraft-frgt" sheetId="9" r:id="rId19"/>
    <sheet name="BNVFE-rail-psgr" sheetId="10" r:id="rId20"/>
    <sheet name="BNVFE-rail-frgt" sheetId="11" r:id="rId21"/>
    <sheet name="BNVFE-ships-psgr" sheetId="12" r:id="rId22"/>
    <sheet name="BNVFE-ships-frgt" sheetId="13" r:id="rId23"/>
    <sheet name="BNVFE-motorbikes-psgr" sheetId="14" r:id="rId24"/>
    <sheet name="BNVFE-motorbikes-frgt" sheetId="15" r:id="rId25"/>
  </sheets>
  <externalReferences>
    <externalReference r:id="rId26"/>
  </externalReferences>
  <definedNames>
    <definedName name="_xlnm._FilterDatabase" localSheetId="4" hidden="1">'ICCT emissions to fuel rates'!$A$1:$B$8</definedName>
    <definedName name="Eno_TM" localSheetId="11">'[1]1997  Table 1a Modified'!#REF!</definedName>
    <definedName name="Eno_TM">'[1]1997  Table 1a Modified'!#REF!</definedName>
    <definedName name="Eno_Tons" localSheetId="11">'[1]1997  Table 1a Modified'!#REF!</definedName>
    <definedName name="Eno_Tons">'[1]1997  Table 1a Modified'!#REF!</definedName>
    <definedName name="Sum_T2" localSheetId="11">'[1]1997  Table 1a Modified'!#REF!</definedName>
    <definedName name="Sum_T2">'[1]1997  Table 1a Modified'!#REF!</definedName>
    <definedName name="Sum_TTM" localSheetId="11">'[1]1997  Table 1a Modified'!#REF!</definedName>
    <definedName name="Sum_TTM">'[1]1997  Table 1a Modified'!#REF!</definedName>
    <definedName name="ti_tbl_50" localSheetId="11">#REF!</definedName>
    <definedName name="ti_tbl_50">#REF!</definedName>
    <definedName name="ti_tbl_69" localSheetId="11">#REF!</definedName>
    <definedName name="ti_tbl_69">#REF!</definedName>
  </definedNames>
  <calcPr calcId="162913"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 i="29" l="1"/>
  <c r="B43" i="29"/>
  <c r="B5" i="10"/>
  <c r="C5" i="10"/>
  <c r="C2" i="10"/>
  <c r="D5" i="10"/>
  <c r="D2" i="10"/>
  <c r="E5" i="10"/>
  <c r="E2" i="10"/>
  <c r="F5" i="10"/>
  <c r="F2" i="10"/>
  <c r="G5" i="10"/>
  <c r="G2" i="10"/>
  <c r="H5" i="10"/>
  <c r="H2" i="10"/>
  <c r="I5" i="10"/>
  <c r="I2" i="10"/>
  <c r="J5" i="10"/>
  <c r="J2" i="10"/>
  <c r="K5" i="10"/>
  <c r="K2" i="10"/>
  <c r="L5" i="10"/>
  <c r="L2" i="10"/>
  <c r="M5" i="10"/>
  <c r="M2" i="10"/>
  <c r="N5" i="10"/>
  <c r="N2" i="10"/>
  <c r="O5" i="10"/>
  <c r="O2" i="10"/>
  <c r="P5" i="10"/>
  <c r="P2" i="10"/>
  <c r="Q5" i="10"/>
  <c r="Q2" i="10"/>
  <c r="R5" i="10"/>
  <c r="R2" i="10"/>
  <c r="S5" i="10"/>
  <c r="S2" i="10"/>
  <c r="T5" i="10"/>
  <c r="T2" i="10"/>
  <c r="U5" i="10"/>
  <c r="U2" i="10"/>
  <c r="V5" i="10"/>
  <c r="V2" i="10"/>
  <c r="W5" i="10"/>
  <c r="W2" i="10"/>
  <c r="X5" i="10"/>
  <c r="X2" i="10"/>
  <c r="Y5" i="10"/>
  <c r="Y2" i="10"/>
  <c r="Z5" i="10"/>
  <c r="Z2" i="10"/>
  <c r="AA5" i="10"/>
  <c r="AA2" i="10"/>
  <c r="AB5" i="10"/>
  <c r="AB2" i="10"/>
  <c r="AC5" i="10"/>
  <c r="AC2" i="10"/>
  <c r="AD5" i="10"/>
  <c r="AD2" i="10"/>
  <c r="AE5" i="10"/>
  <c r="AE2" i="10"/>
  <c r="AF5" i="10"/>
  <c r="AF2" i="10"/>
  <c r="AG5" i="10"/>
  <c r="AG2" i="10"/>
  <c r="AH5" i="10"/>
  <c r="AH2" i="10"/>
  <c r="AI5" i="10"/>
  <c r="AI2" i="10"/>
  <c r="B2" i="10"/>
  <c r="B40" i="29"/>
  <c r="B44" i="29"/>
  <c r="B5" i="11"/>
  <c r="C5" i="11"/>
  <c r="C2" i="11"/>
  <c r="D5" i="11"/>
  <c r="D2" i="11"/>
  <c r="E5" i="11"/>
  <c r="E2" i="11"/>
  <c r="F5" i="11"/>
  <c r="F2" i="11"/>
  <c r="G5" i="11"/>
  <c r="G2" i="11"/>
  <c r="H5" i="11"/>
  <c r="H2" i="11"/>
  <c r="I5" i="11"/>
  <c r="I2" i="11"/>
  <c r="J5" i="11"/>
  <c r="J2" i="11"/>
  <c r="K5" i="11"/>
  <c r="K2" i="11"/>
  <c r="L5" i="11"/>
  <c r="L2" i="11"/>
  <c r="M5" i="11"/>
  <c r="M2" i="11"/>
  <c r="N5" i="11"/>
  <c r="N2" i="11"/>
  <c r="O5" i="11"/>
  <c r="O2" i="11"/>
  <c r="P5" i="11"/>
  <c r="P2" i="11"/>
  <c r="Q5" i="11"/>
  <c r="Q2" i="11"/>
  <c r="R5" i="11"/>
  <c r="R2" i="11"/>
  <c r="S5" i="11"/>
  <c r="S2" i="11"/>
  <c r="T5" i="11"/>
  <c r="T2" i="11"/>
  <c r="U5" i="11"/>
  <c r="U2" i="11"/>
  <c r="V5" i="11"/>
  <c r="V2" i="11"/>
  <c r="W5" i="11"/>
  <c r="W2" i="11"/>
  <c r="X5" i="11"/>
  <c r="X2" i="11"/>
  <c r="Y5" i="11"/>
  <c r="Y2" i="11"/>
  <c r="Z5" i="11"/>
  <c r="Z2" i="11"/>
  <c r="AA5" i="11"/>
  <c r="AA2" i="11"/>
  <c r="AB5" i="11"/>
  <c r="AB2" i="11"/>
  <c r="AC5" i="11"/>
  <c r="AC2" i="11"/>
  <c r="AD5" i="11"/>
  <c r="AD2" i="11"/>
  <c r="AE5" i="11"/>
  <c r="AE2" i="11"/>
  <c r="AF5" i="11"/>
  <c r="AF2" i="11"/>
  <c r="AG5" i="11"/>
  <c r="AG2" i="11"/>
  <c r="AH5" i="11"/>
  <c r="AH2" i="11"/>
  <c r="AI5" i="11"/>
  <c r="AI2" i="11"/>
  <c r="B2" i="11"/>
  <c r="B2" i="2"/>
  <c r="C39" i="29"/>
  <c r="D39" i="29"/>
  <c r="E39" i="29"/>
  <c r="F39" i="29"/>
  <c r="G39" i="29"/>
  <c r="H39" i="29"/>
  <c r="C40" i="29"/>
  <c r="D40" i="29"/>
  <c r="E40" i="29"/>
  <c r="F40" i="29"/>
  <c r="G40" i="29"/>
  <c r="H40" i="29"/>
  <c r="B4" i="23"/>
  <c r="C4" i="23"/>
  <c r="D4" i="23"/>
  <c r="E4" i="23"/>
  <c r="F4" i="23"/>
  <c r="B5" i="23"/>
  <c r="C5" i="23"/>
  <c r="D5" i="23"/>
  <c r="E5" i="23"/>
  <c r="F5" i="23"/>
  <c r="B6" i="23"/>
  <c r="C6" i="23"/>
  <c r="D6" i="23"/>
  <c r="E6" i="23"/>
  <c r="F6" i="23"/>
  <c r="B7" i="23"/>
  <c r="C7" i="23"/>
  <c r="D7" i="23"/>
  <c r="E7" i="23"/>
  <c r="F7" i="23"/>
  <c r="B8" i="23"/>
  <c r="C8" i="23"/>
  <c r="D8" i="23"/>
  <c r="E8" i="23"/>
  <c r="F8" i="23"/>
  <c r="B9" i="23"/>
  <c r="C9" i="23"/>
  <c r="D9" i="23"/>
  <c r="E9" i="23"/>
  <c r="F9" i="23"/>
  <c r="B3" i="23"/>
  <c r="C3" i="23"/>
  <c r="D3" i="23"/>
  <c r="E3" i="23"/>
  <c r="F3" i="23"/>
  <c r="A8" i="23"/>
  <c r="A9" i="23"/>
  <c r="B12" i="23"/>
  <c r="B12" i="28"/>
  <c r="C44" i="29"/>
  <c r="D44" i="29"/>
  <c r="E44" i="29"/>
  <c r="F44" i="29"/>
  <c r="G44" i="29"/>
  <c r="H44" i="29"/>
  <c r="I44" i="29"/>
  <c r="J44" i="29"/>
  <c r="K44" i="29"/>
  <c r="L44" i="29"/>
  <c r="M44" i="29"/>
  <c r="N44" i="29"/>
  <c r="O44" i="29"/>
  <c r="P44" i="29"/>
  <c r="Q44" i="29"/>
  <c r="R44" i="29"/>
  <c r="S44" i="29"/>
  <c r="T44" i="29"/>
  <c r="U44" i="29"/>
  <c r="V44" i="29"/>
  <c r="W44" i="29"/>
  <c r="X44" i="29"/>
  <c r="Y44" i="29"/>
  <c r="Z44" i="29"/>
  <c r="AA44" i="29"/>
  <c r="AB44" i="29"/>
  <c r="AC44" i="29"/>
  <c r="AD44" i="29"/>
  <c r="AE44" i="29"/>
  <c r="AF44" i="29"/>
  <c r="AG44" i="29"/>
  <c r="AH44" i="29"/>
  <c r="AI44" i="29"/>
  <c r="C43" i="29"/>
  <c r="D43" i="29"/>
  <c r="E43" i="29"/>
  <c r="F43" i="29"/>
  <c r="G43" i="29"/>
  <c r="H43" i="29"/>
  <c r="I43" i="29"/>
  <c r="J43" i="29"/>
  <c r="K43" i="29"/>
  <c r="L43" i="29"/>
  <c r="M43" i="29"/>
  <c r="N43" i="29"/>
  <c r="O43" i="29"/>
  <c r="P43" i="29"/>
  <c r="Q43" i="29"/>
  <c r="R43" i="29"/>
  <c r="S43" i="29"/>
  <c r="T43" i="29"/>
  <c r="U43" i="29"/>
  <c r="V43" i="29"/>
  <c r="W43" i="29"/>
  <c r="X43" i="29"/>
  <c r="Y43" i="29"/>
  <c r="Z43" i="29"/>
  <c r="AA43" i="29"/>
  <c r="AB43" i="29"/>
  <c r="AC43" i="29"/>
  <c r="AD43" i="29"/>
  <c r="AE43" i="29"/>
  <c r="AF43" i="29"/>
  <c r="AG43" i="29"/>
  <c r="AH43" i="29"/>
  <c r="AI43" i="29"/>
  <c r="C5" i="13"/>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B5" i="13"/>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5" i="12"/>
  <c r="B5" i="12"/>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B5" i="9"/>
  <c r="C5" i="8"/>
  <c r="D5" i="8"/>
  <c r="E5" i="8"/>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B5" i="8"/>
  <c r="H17" i="23"/>
  <c r="B5" i="5"/>
  <c r="C5" i="5"/>
  <c r="C7" i="5"/>
  <c r="D5" i="5"/>
  <c r="D7" i="5"/>
  <c r="E5" i="5"/>
  <c r="E7" i="5"/>
  <c r="F5" i="5"/>
  <c r="F7" i="5"/>
  <c r="G5" i="5"/>
  <c r="G7" i="5"/>
  <c r="H5" i="5"/>
  <c r="H7" i="5"/>
  <c r="I5" i="5"/>
  <c r="I7" i="5"/>
  <c r="J5" i="5"/>
  <c r="J7" i="5"/>
  <c r="K5" i="5"/>
  <c r="K7" i="5"/>
  <c r="L5" i="5"/>
  <c r="L7" i="5"/>
  <c r="M5" i="5"/>
  <c r="M7" i="5"/>
  <c r="N5" i="5"/>
  <c r="N7" i="5"/>
  <c r="O5" i="5"/>
  <c r="O7" i="5"/>
  <c r="P5" i="5"/>
  <c r="P7" i="5"/>
  <c r="Q5" i="5"/>
  <c r="Q7" i="5"/>
  <c r="R5" i="5"/>
  <c r="R7" i="5"/>
  <c r="S5" i="5"/>
  <c r="S7" i="5"/>
  <c r="T5" i="5"/>
  <c r="T7" i="5"/>
  <c r="U5" i="5"/>
  <c r="U7" i="5"/>
  <c r="V5" i="5"/>
  <c r="V7" i="5"/>
  <c r="W5" i="5"/>
  <c r="W7" i="5"/>
  <c r="X5" i="5"/>
  <c r="X7" i="5"/>
  <c r="Y5" i="5"/>
  <c r="Y7" i="5"/>
  <c r="Z5" i="5"/>
  <c r="Z7" i="5"/>
  <c r="AA5" i="5"/>
  <c r="AA7" i="5"/>
  <c r="AB5" i="5"/>
  <c r="AB7" i="5"/>
  <c r="AC5" i="5"/>
  <c r="AC7" i="5"/>
  <c r="AD5" i="5"/>
  <c r="AD7" i="5"/>
  <c r="AE5" i="5"/>
  <c r="AE7" i="5"/>
  <c r="AF5" i="5"/>
  <c r="AF7" i="5"/>
  <c r="AG5" i="5"/>
  <c r="AG7" i="5"/>
  <c r="AH5" i="5"/>
  <c r="AH7" i="5"/>
  <c r="AI5" i="5"/>
  <c r="AI7" i="5"/>
  <c r="B7" i="5"/>
  <c r="B8" i="26"/>
  <c r="B18" i="24"/>
  <c r="B19" i="24"/>
  <c r="A4" i="23"/>
  <c r="B13" i="28"/>
  <c r="A3" i="23"/>
  <c r="A6" i="23"/>
  <c r="A7" i="23"/>
  <c r="A5" i="23"/>
  <c r="B15" i="28"/>
  <c r="B16" i="28"/>
  <c r="B17" i="28"/>
  <c r="B18" i="28"/>
  <c r="B14" i="28"/>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AH11" i="27"/>
  <c r="AI11" i="27"/>
  <c r="AJ11" i="27"/>
  <c r="B11" i="27"/>
  <c r="E18" i="26"/>
  <c r="D18" i="26"/>
  <c r="G18" i="26"/>
  <c r="F18" i="26"/>
  <c r="C18" i="26"/>
  <c r="B18" i="26"/>
  <c r="E14" i="26"/>
  <c r="D14" i="26"/>
  <c r="G14" i="26"/>
  <c r="F14" i="26"/>
  <c r="C14" i="26"/>
  <c r="B14" i="26"/>
  <c r="D63" i="23"/>
  <c r="D56" i="23"/>
  <c r="E30" i="23"/>
  <c r="F30" i="23"/>
  <c r="G30" i="23"/>
  <c r="H30" i="23"/>
  <c r="I30" i="23"/>
  <c r="J30" i="23"/>
  <c r="E31" i="23"/>
  <c r="F31" i="23"/>
  <c r="G31" i="23"/>
  <c r="H31" i="23"/>
  <c r="I31" i="23"/>
  <c r="J31" i="23"/>
  <c r="B12" i="24"/>
  <c r="E24" i="23"/>
  <c r="F24" i="23"/>
  <c r="G24" i="23"/>
  <c r="H24" i="23"/>
  <c r="I24" i="23"/>
  <c r="J24" i="23"/>
  <c r="E25" i="23"/>
  <c r="F25" i="23"/>
  <c r="G25" i="23"/>
  <c r="H25" i="23"/>
  <c r="I25" i="23"/>
  <c r="J25" i="23"/>
  <c r="B11" i="24"/>
  <c r="B4" i="24"/>
  <c r="B7" i="24"/>
  <c r="E56" i="23"/>
  <c r="F56" i="23"/>
  <c r="G56" i="23"/>
  <c r="B4" i="14"/>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L4" i="14"/>
  <c r="B7" i="14"/>
  <c r="B6" i="24"/>
  <c r="L12" i="23"/>
  <c r="G12" i="23"/>
  <c r="F12" i="23"/>
  <c r="E63" i="23"/>
  <c r="F63" i="23"/>
  <c r="G63" i="23"/>
  <c r="B4" i="15"/>
  <c r="J12" i="23"/>
  <c r="B3" i="5"/>
  <c r="H12" i="23"/>
  <c r="E50" i="23"/>
  <c r="E5" i="6"/>
  <c r="D50" i="23"/>
  <c r="E51" i="23"/>
  <c r="E5" i="7"/>
  <c r="E7" i="7"/>
  <c r="D51" i="23"/>
  <c r="G51" i="23"/>
  <c r="G50" i="23"/>
  <c r="F50" i="23"/>
  <c r="F5" i="6"/>
  <c r="F51" i="23"/>
  <c r="F5" i="7"/>
  <c r="Z4" i="14"/>
  <c r="K4" i="14"/>
  <c r="B3" i="14"/>
  <c r="X4" i="14"/>
  <c r="I4" i="14"/>
  <c r="I7" i="14"/>
  <c r="V4" i="14"/>
  <c r="G4" i="14"/>
  <c r="T4" i="14"/>
  <c r="E4" i="14"/>
  <c r="L3" i="14"/>
  <c r="L5" i="14"/>
  <c r="L6" i="14"/>
  <c r="B5" i="14"/>
  <c r="AH4" i="14"/>
  <c r="AH7" i="14"/>
  <c r="AF4" i="14"/>
  <c r="AF7" i="14"/>
  <c r="AD4" i="14"/>
  <c r="AD7" i="14"/>
  <c r="AB4" i="14"/>
  <c r="AB7" i="14"/>
  <c r="S4" i="14"/>
  <c r="S7" i="14"/>
  <c r="Q4" i="14"/>
  <c r="Q7" i="14"/>
  <c r="O4" i="14"/>
  <c r="O7" i="14"/>
  <c r="M4" i="14"/>
  <c r="M7" i="14"/>
  <c r="C4" i="14"/>
  <c r="C7" i="14"/>
  <c r="B6" i="14"/>
  <c r="AA4" i="14"/>
  <c r="AA7" i="14"/>
  <c r="Y4" i="14"/>
  <c r="Y7" i="14"/>
  <c r="W4" i="14"/>
  <c r="W7" i="14"/>
  <c r="U4" i="14"/>
  <c r="U7" i="14"/>
  <c r="J4" i="14"/>
  <c r="J7" i="14"/>
  <c r="H4" i="14"/>
  <c r="H7" i="14"/>
  <c r="F4" i="14"/>
  <c r="F7" i="14"/>
  <c r="D4" i="14"/>
  <c r="D7" i="14"/>
  <c r="B2" i="14"/>
  <c r="AI4" i="14"/>
  <c r="AI7" i="14"/>
  <c r="AG4" i="14"/>
  <c r="AG7" i="14"/>
  <c r="AE4" i="14"/>
  <c r="AE7" i="14"/>
  <c r="AC4" i="14"/>
  <c r="AC7" i="14"/>
  <c r="R4" i="14"/>
  <c r="R7" i="14"/>
  <c r="P4" i="14"/>
  <c r="P7" i="14"/>
  <c r="N4" i="14"/>
  <c r="N7" i="14"/>
  <c r="F2" i="7"/>
  <c r="F7" i="7"/>
  <c r="F4" i="15"/>
  <c r="B7" i="15"/>
  <c r="K3" i="14"/>
  <c r="K7" i="14"/>
  <c r="E2" i="6"/>
  <c r="E7" i="6"/>
  <c r="F2" i="6"/>
  <c r="F7" i="6"/>
  <c r="E3" i="14"/>
  <c r="E7" i="14"/>
  <c r="Z6" i="14"/>
  <c r="Z7" i="14"/>
  <c r="T5" i="14"/>
  <c r="T7" i="14"/>
  <c r="G2" i="14"/>
  <c r="G7" i="14"/>
  <c r="V3" i="14"/>
  <c r="V7" i="14"/>
  <c r="X5" i="14"/>
  <c r="X7" i="14"/>
  <c r="L2" i="14"/>
  <c r="L7" i="14"/>
  <c r="Q6" i="5"/>
  <c r="O2" i="5"/>
  <c r="AG4" i="5"/>
  <c r="K3" i="5"/>
  <c r="B2" i="5"/>
  <c r="Y6" i="5"/>
  <c r="B6" i="5"/>
  <c r="H4" i="5"/>
  <c r="F6" i="15"/>
  <c r="B6" i="15"/>
  <c r="AE4" i="15"/>
  <c r="U4" i="15"/>
  <c r="I12" i="23"/>
  <c r="N4" i="15"/>
  <c r="D4" i="15"/>
  <c r="AB4" i="15"/>
  <c r="C4" i="15"/>
  <c r="M4" i="15"/>
  <c r="AH4" i="5"/>
  <c r="AB2" i="5"/>
  <c r="T4" i="5"/>
  <c r="D4" i="5"/>
  <c r="E6" i="5"/>
  <c r="U6" i="5"/>
  <c r="G3" i="5"/>
  <c r="W4" i="5"/>
  <c r="B4" i="5"/>
  <c r="R2" i="5"/>
  <c r="J2" i="5"/>
  <c r="Z4" i="15"/>
  <c r="J4" i="15"/>
  <c r="B3" i="15"/>
  <c r="T4" i="15"/>
  <c r="E4" i="15"/>
  <c r="K4" i="15"/>
  <c r="AH4" i="15"/>
  <c r="S4" i="15"/>
  <c r="W4" i="15"/>
  <c r="H4" i="15"/>
  <c r="AA4" i="15"/>
  <c r="L4" i="15"/>
  <c r="AI4" i="15"/>
  <c r="R4" i="15"/>
  <c r="B2" i="15"/>
  <c r="X4" i="15"/>
  <c r="I4" i="15"/>
  <c r="AF4" i="15"/>
  <c r="Q4" i="15"/>
  <c r="F3" i="15"/>
  <c r="Y4" i="15"/>
  <c r="AC4" i="15"/>
  <c r="AG4" i="15"/>
  <c r="P4" i="15"/>
  <c r="B5" i="15"/>
  <c r="V4" i="15"/>
  <c r="G4" i="15"/>
  <c r="AD4" i="15"/>
  <c r="O4" i="15"/>
  <c r="E12" i="23"/>
  <c r="C12" i="23"/>
  <c r="D12" i="23"/>
  <c r="K12" i="23"/>
  <c r="Q12" i="23"/>
  <c r="F4" i="2"/>
  <c r="O12" i="23"/>
  <c r="D4" i="2"/>
  <c r="N12" i="23"/>
  <c r="C4" i="2"/>
  <c r="M12" i="23"/>
  <c r="B4" i="2"/>
  <c r="B7" i="2"/>
  <c r="P12" i="23"/>
  <c r="E4" i="2"/>
  <c r="K2" i="14"/>
  <c r="K6" i="14"/>
  <c r="F4" i="6"/>
  <c r="E2" i="14"/>
  <c r="K5" i="14"/>
  <c r="T3" i="14"/>
  <c r="G5" i="14"/>
  <c r="F3" i="7"/>
  <c r="Z5" i="14"/>
  <c r="AG50" i="23"/>
  <c r="AG5" i="6"/>
  <c r="AG7" i="6"/>
  <c r="L50" i="23"/>
  <c r="L5" i="6"/>
  <c r="L7" i="6"/>
  <c r="K50" i="23"/>
  <c r="K5" i="6"/>
  <c r="K7" i="6"/>
  <c r="M50" i="23"/>
  <c r="M5" i="6"/>
  <c r="M7" i="6"/>
  <c r="V50" i="23"/>
  <c r="V5" i="6"/>
  <c r="V7" i="6"/>
  <c r="O50" i="23"/>
  <c r="O5" i="6"/>
  <c r="O7" i="6"/>
  <c r="X50" i="23"/>
  <c r="X5" i="6"/>
  <c r="X7" i="6"/>
  <c r="I50" i="23"/>
  <c r="I5" i="6"/>
  <c r="I7" i="6"/>
  <c r="R50" i="23"/>
  <c r="R5" i="6"/>
  <c r="R7" i="6"/>
  <c r="AJ50" i="23"/>
  <c r="U50" i="23"/>
  <c r="U5" i="6"/>
  <c r="U7" i="6"/>
  <c r="AH50" i="23"/>
  <c r="AH5" i="6"/>
  <c r="AH7" i="6"/>
  <c r="P50" i="23"/>
  <c r="P5" i="6"/>
  <c r="P7" i="6"/>
  <c r="AC50" i="23"/>
  <c r="AC5" i="6"/>
  <c r="AC7" i="6"/>
  <c r="AF50" i="23"/>
  <c r="AF5" i="6"/>
  <c r="AF7" i="6"/>
  <c r="G5" i="6"/>
  <c r="G7" i="6"/>
  <c r="Y50" i="23"/>
  <c r="Y5" i="6"/>
  <c r="Y7" i="6"/>
  <c r="T50" i="23"/>
  <c r="T5" i="6"/>
  <c r="T7" i="6"/>
  <c r="AA50" i="23"/>
  <c r="AA5" i="6"/>
  <c r="AA7" i="6"/>
  <c r="N50" i="23"/>
  <c r="N5" i="6"/>
  <c r="N7" i="6"/>
  <c r="J50" i="23"/>
  <c r="J5" i="6"/>
  <c r="J7" i="6"/>
  <c r="AB50" i="23"/>
  <c r="AB5" i="6"/>
  <c r="AB7" i="6"/>
  <c r="AI50" i="23"/>
  <c r="AI5" i="6"/>
  <c r="AI7" i="6"/>
  <c r="AD50" i="23"/>
  <c r="AD5" i="6"/>
  <c r="AD7" i="6"/>
  <c r="AE50" i="23"/>
  <c r="AE5" i="6"/>
  <c r="AE7" i="6"/>
  <c r="Q50" i="23"/>
  <c r="Q5" i="6"/>
  <c r="Q7" i="6"/>
  <c r="Z50" i="23"/>
  <c r="Z5" i="6"/>
  <c r="Z7" i="6"/>
  <c r="S50" i="23"/>
  <c r="S5" i="6"/>
  <c r="S7" i="6"/>
  <c r="H50" i="23"/>
  <c r="H5" i="6"/>
  <c r="H7" i="6"/>
  <c r="W50" i="23"/>
  <c r="W5" i="6"/>
  <c r="W7" i="6"/>
  <c r="G5" i="7"/>
  <c r="G7" i="7"/>
  <c r="M51" i="23"/>
  <c r="M5" i="7"/>
  <c r="M7" i="7"/>
  <c r="N51" i="23"/>
  <c r="N5" i="7"/>
  <c r="N7" i="7"/>
  <c r="AF51" i="23"/>
  <c r="AF5" i="7"/>
  <c r="AF7" i="7"/>
  <c r="I51" i="23"/>
  <c r="I5" i="7"/>
  <c r="I7" i="7"/>
  <c r="J51" i="23"/>
  <c r="J5" i="7"/>
  <c r="J7" i="7"/>
  <c r="V51" i="23"/>
  <c r="V5" i="7"/>
  <c r="V7" i="7"/>
  <c r="AI51" i="23"/>
  <c r="AI5" i="7"/>
  <c r="AI7" i="7"/>
  <c r="AJ51" i="23"/>
  <c r="U51" i="23"/>
  <c r="U5" i="7"/>
  <c r="U7" i="7"/>
  <c r="P51" i="23"/>
  <c r="P5" i="7"/>
  <c r="P7" i="7"/>
  <c r="AE51" i="23"/>
  <c r="AE5" i="7"/>
  <c r="AE7" i="7"/>
  <c r="R51" i="23"/>
  <c r="R5" i="7"/>
  <c r="R7" i="7"/>
  <c r="S51" i="23"/>
  <c r="S5" i="7"/>
  <c r="S7" i="7"/>
  <c r="AB51" i="23"/>
  <c r="AB5" i="7"/>
  <c r="AB7" i="7"/>
  <c r="X51" i="23"/>
  <c r="X5" i="7"/>
  <c r="X7" i="7"/>
  <c r="Q51" i="23"/>
  <c r="Q5" i="7"/>
  <c r="Q7" i="7"/>
  <c r="AA51" i="23"/>
  <c r="AA5" i="7"/>
  <c r="AA7" i="7"/>
  <c r="H51" i="23"/>
  <c r="H5" i="7"/>
  <c r="H7" i="7"/>
  <c r="Y51" i="23"/>
  <c r="Y5" i="7"/>
  <c r="Y7" i="7"/>
  <c r="AH51" i="23"/>
  <c r="AH5" i="7"/>
  <c r="AH7" i="7"/>
  <c r="W51" i="23"/>
  <c r="W5" i="7"/>
  <c r="W7" i="7"/>
  <c r="AG51" i="23"/>
  <c r="AG5" i="7"/>
  <c r="AG7" i="7"/>
  <c r="K51" i="23"/>
  <c r="K5" i="7"/>
  <c r="K7" i="7"/>
  <c r="T51" i="23"/>
  <c r="T5" i="7"/>
  <c r="T7" i="7"/>
  <c r="AC51" i="23"/>
  <c r="AC5" i="7"/>
  <c r="AC7" i="7"/>
  <c r="Z51" i="23"/>
  <c r="Z5" i="7"/>
  <c r="Z7" i="7"/>
  <c r="O51" i="23"/>
  <c r="O5" i="7"/>
  <c r="O7" i="7"/>
  <c r="L51" i="23"/>
  <c r="L5" i="7"/>
  <c r="L7" i="7"/>
  <c r="AD51" i="23"/>
  <c r="AD5" i="7"/>
  <c r="AD7" i="7"/>
  <c r="E6" i="14"/>
  <c r="F4" i="7"/>
  <c r="F6" i="7"/>
  <c r="D5" i="7"/>
  <c r="D7" i="7"/>
  <c r="B51" i="23"/>
  <c r="B5" i="7"/>
  <c r="B7" i="7"/>
  <c r="C51" i="23"/>
  <c r="C5" i="7"/>
  <c r="C7" i="7"/>
  <c r="C50" i="23"/>
  <c r="C5" i="6"/>
  <c r="C7" i="6"/>
  <c r="D5" i="6"/>
  <c r="D7" i="6"/>
  <c r="B50" i="23"/>
  <c r="B5" i="6"/>
  <c r="B7" i="6"/>
  <c r="Z2" i="14"/>
  <c r="E5" i="14"/>
  <c r="Z3" i="14"/>
  <c r="F3" i="6"/>
  <c r="F6" i="6"/>
  <c r="E2" i="7"/>
  <c r="E6" i="7"/>
  <c r="E4" i="7"/>
  <c r="E3" i="7"/>
  <c r="E4" i="6"/>
  <c r="E6" i="6"/>
  <c r="E3" i="6"/>
  <c r="V5" i="14"/>
  <c r="V6" i="14"/>
  <c r="T6" i="14"/>
  <c r="V2" i="14"/>
  <c r="T2" i="14"/>
  <c r="G6" i="14"/>
  <c r="G3" i="14"/>
  <c r="X6" i="14"/>
  <c r="X3" i="14"/>
  <c r="X2" i="14"/>
  <c r="I5" i="14"/>
  <c r="I6" i="14"/>
  <c r="I2" i="14"/>
  <c r="I3" i="14"/>
  <c r="N2" i="14"/>
  <c r="N5" i="14"/>
  <c r="N6" i="14"/>
  <c r="N3" i="14"/>
  <c r="AE5" i="14"/>
  <c r="AE2" i="14"/>
  <c r="AE6" i="14"/>
  <c r="AE3" i="14"/>
  <c r="D2" i="14"/>
  <c r="D6" i="14"/>
  <c r="D3" i="14"/>
  <c r="D5" i="14"/>
  <c r="U5" i="14"/>
  <c r="U2" i="14"/>
  <c r="U6" i="14"/>
  <c r="U3" i="14"/>
  <c r="O5" i="14"/>
  <c r="O6" i="14"/>
  <c r="O2" i="14"/>
  <c r="O3" i="14"/>
  <c r="AD6" i="14"/>
  <c r="AD2" i="14"/>
  <c r="AD5" i="14"/>
  <c r="AD3" i="14"/>
  <c r="Z3" i="15"/>
  <c r="Z6" i="15"/>
  <c r="I4" i="5"/>
  <c r="I2" i="5"/>
  <c r="I3" i="5"/>
  <c r="I6" i="5"/>
  <c r="Y2" i="5"/>
  <c r="Y3" i="5"/>
  <c r="K6" i="5"/>
  <c r="AA2" i="5"/>
  <c r="AA6" i="5"/>
  <c r="AA4" i="5"/>
  <c r="AA3" i="5"/>
  <c r="Z4" i="5"/>
  <c r="Z3" i="5"/>
  <c r="Z6" i="5"/>
  <c r="Z2" i="5"/>
  <c r="R4" i="5"/>
  <c r="R6" i="5"/>
  <c r="J6" i="5"/>
  <c r="P6" i="14"/>
  <c r="P5" i="14"/>
  <c r="P3" i="14"/>
  <c r="P2" i="14"/>
  <c r="AG5" i="14"/>
  <c r="AG2" i="14"/>
  <c r="AG3" i="14"/>
  <c r="AG6" i="14"/>
  <c r="F5" i="14"/>
  <c r="F2" i="14"/>
  <c r="F6" i="14"/>
  <c r="F3" i="14"/>
  <c r="W6" i="14"/>
  <c r="W2" i="14"/>
  <c r="W5" i="14"/>
  <c r="W3" i="14"/>
  <c r="Q5" i="14"/>
  <c r="Q3" i="14"/>
  <c r="Q6" i="14"/>
  <c r="Q2" i="14"/>
  <c r="AF5" i="14"/>
  <c r="AF6" i="14"/>
  <c r="AF3" i="14"/>
  <c r="AF2" i="14"/>
  <c r="L3" i="15"/>
  <c r="X2" i="15"/>
  <c r="X3" i="15"/>
  <c r="M2" i="5"/>
  <c r="M4" i="5"/>
  <c r="M3" i="5"/>
  <c r="M6" i="5"/>
  <c r="AC3" i="5"/>
  <c r="AC2" i="5"/>
  <c r="AC6" i="5"/>
  <c r="AC4" i="5"/>
  <c r="O3" i="5"/>
  <c r="AE6" i="5"/>
  <c r="AE4" i="5"/>
  <c r="AE3" i="5"/>
  <c r="AE2" i="5"/>
  <c r="AF6" i="5"/>
  <c r="AF4" i="5"/>
  <c r="AF2" i="5"/>
  <c r="AF3" i="5"/>
  <c r="X6" i="5"/>
  <c r="X3" i="5"/>
  <c r="X4" i="5"/>
  <c r="X2" i="5"/>
  <c r="P6" i="5"/>
  <c r="P3" i="5"/>
  <c r="P2" i="5"/>
  <c r="P4" i="5"/>
  <c r="H3" i="5"/>
  <c r="H2" i="5"/>
  <c r="R2" i="14"/>
  <c r="R5" i="14"/>
  <c r="R3" i="14"/>
  <c r="R6" i="14"/>
  <c r="AI3" i="14"/>
  <c r="AI5" i="14"/>
  <c r="AI2" i="14"/>
  <c r="AI6" i="14"/>
  <c r="H6" i="14"/>
  <c r="H5" i="14"/>
  <c r="H3" i="14"/>
  <c r="H2" i="14"/>
  <c r="Y5" i="14"/>
  <c r="Y6" i="14"/>
  <c r="Y2" i="14"/>
  <c r="Y3" i="14"/>
  <c r="C5" i="14"/>
  <c r="C3" i="14"/>
  <c r="C2" i="14"/>
  <c r="C6" i="14"/>
  <c r="S3" i="14"/>
  <c r="S2" i="14"/>
  <c r="S6" i="14"/>
  <c r="S5" i="14"/>
  <c r="AH2" i="14"/>
  <c r="AH5" i="14"/>
  <c r="AH3" i="14"/>
  <c r="AH6" i="14"/>
  <c r="P2" i="15"/>
  <c r="P3" i="15"/>
  <c r="Q4" i="5"/>
  <c r="Q3" i="5"/>
  <c r="AG3" i="5"/>
  <c r="AG6" i="5"/>
  <c r="C2" i="5"/>
  <c r="C6" i="5"/>
  <c r="C4" i="5"/>
  <c r="C3" i="5"/>
  <c r="S2" i="5"/>
  <c r="S3" i="5"/>
  <c r="S6" i="5"/>
  <c r="S4" i="5"/>
  <c r="AH2" i="5"/>
  <c r="AH6" i="5"/>
  <c r="AD2" i="5"/>
  <c r="AD6" i="5"/>
  <c r="AD4" i="5"/>
  <c r="AD3" i="5"/>
  <c r="V2" i="5"/>
  <c r="V3" i="5"/>
  <c r="V6" i="5"/>
  <c r="V4" i="5"/>
  <c r="N2" i="5"/>
  <c r="N4" i="5"/>
  <c r="N3" i="5"/>
  <c r="N6" i="5"/>
  <c r="F2" i="5"/>
  <c r="F4" i="5"/>
  <c r="F3" i="5"/>
  <c r="F6" i="5"/>
  <c r="AC6" i="14"/>
  <c r="AC2" i="14"/>
  <c r="AC5" i="14"/>
  <c r="AC3" i="14"/>
  <c r="J2" i="14"/>
  <c r="J3" i="14"/>
  <c r="J5" i="14"/>
  <c r="J6" i="14"/>
  <c r="AA2" i="14"/>
  <c r="AA5" i="14"/>
  <c r="AA3" i="14"/>
  <c r="AA6" i="14"/>
  <c r="M5" i="14"/>
  <c r="M6" i="14"/>
  <c r="M2" i="14"/>
  <c r="M3" i="14"/>
  <c r="AB2" i="14"/>
  <c r="AB5" i="14"/>
  <c r="AB6" i="14"/>
  <c r="AB3" i="14"/>
  <c r="AE6" i="15"/>
  <c r="N3" i="15"/>
  <c r="M6" i="15"/>
  <c r="M5" i="15"/>
  <c r="W3" i="15"/>
  <c r="E2" i="5"/>
  <c r="U2" i="5"/>
  <c r="AI2" i="5"/>
  <c r="AI3" i="5"/>
  <c r="AI4" i="5"/>
  <c r="AI6" i="5"/>
  <c r="G4" i="5"/>
  <c r="G6" i="5"/>
  <c r="G2" i="5"/>
  <c r="W3" i="5"/>
  <c r="AB3" i="5"/>
  <c r="T6" i="5"/>
  <c r="T3" i="5"/>
  <c r="L2" i="5"/>
  <c r="L3" i="5"/>
  <c r="L6" i="5"/>
  <c r="L4" i="5"/>
  <c r="D2" i="5"/>
  <c r="D6" i="5"/>
  <c r="D3" i="5"/>
  <c r="C6" i="15"/>
  <c r="C7" i="15"/>
  <c r="R6" i="15"/>
  <c r="R7" i="15"/>
  <c r="AB6" i="15"/>
  <c r="AB7" i="15"/>
  <c r="Y5" i="15"/>
  <c r="Y7" i="15"/>
  <c r="D2" i="15"/>
  <c r="D7" i="15"/>
  <c r="G3" i="15"/>
  <c r="G7" i="15"/>
  <c r="Q6" i="15"/>
  <c r="Q7" i="15"/>
  <c r="AA6" i="15"/>
  <c r="AA7" i="15"/>
  <c r="T5" i="15"/>
  <c r="T7" i="15"/>
  <c r="S6" i="15"/>
  <c r="S7" i="15"/>
  <c r="AC6" i="15"/>
  <c r="AC7" i="15"/>
  <c r="K5" i="15"/>
  <c r="K7" i="15"/>
  <c r="AD5" i="15"/>
  <c r="AD7" i="15"/>
  <c r="E2" i="15"/>
  <c r="E7" i="15"/>
  <c r="AD2" i="15"/>
  <c r="V3" i="15"/>
  <c r="V7" i="15"/>
  <c r="AF3" i="15"/>
  <c r="AF7" i="15"/>
  <c r="H3" i="15"/>
  <c r="H7" i="15"/>
  <c r="U3" i="15"/>
  <c r="U7" i="15"/>
  <c r="F2" i="15"/>
  <c r="F7" i="15"/>
  <c r="AG2" i="15"/>
  <c r="AG7" i="15"/>
  <c r="O5" i="15"/>
  <c r="O7" i="15"/>
  <c r="N5" i="15"/>
  <c r="N7" i="15"/>
  <c r="E5" i="15"/>
  <c r="I3" i="15"/>
  <c r="I7" i="15"/>
  <c r="F5" i="15"/>
  <c r="J6" i="15"/>
  <c r="J7" i="15"/>
  <c r="AE2" i="15"/>
  <c r="AE7" i="15"/>
  <c r="AH3" i="15"/>
  <c r="AH7" i="15"/>
  <c r="AI6" i="15"/>
  <c r="AI7" i="15"/>
  <c r="L5" i="15"/>
  <c r="L7" i="15"/>
  <c r="P5" i="15"/>
  <c r="P7" i="15"/>
  <c r="X5" i="15"/>
  <c r="X7" i="15"/>
  <c r="W2" i="15"/>
  <c r="W7" i="15"/>
  <c r="Z2" i="15"/>
  <c r="Z7" i="15"/>
  <c r="M3" i="15"/>
  <c r="M7" i="15"/>
  <c r="AB6" i="5"/>
  <c r="O6" i="5"/>
  <c r="AB4" i="5"/>
  <c r="W6" i="5"/>
  <c r="E4" i="5"/>
  <c r="C2" i="15"/>
  <c r="AH3" i="5"/>
  <c r="AG2" i="5"/>
  <c r="Q2" i="5"/>
  <c r="AG3" i="15"/>
  <c r="H6" i="5"/>
  <c r="O4" i="5"/>
  <c r="AA2" i="15"/>
  <c r="J4" i="5"/>
  <c r="R3" i="5"/>
  <c r="K2" i="5"/>
  <c r="Y4" i="5"/>
  <c r="T3" i="15"/>
  <c r="W2" i="5"/>
  <c r="E3" i="5"/>
  <c r="J3" i="5"/>
  <c r="K4" i="5"/>
  <c r="C3" i="15"/>
  <c r="W5" i="15"/>
  <c r="N2" i="15"/>
  <c r="AD3" i="15"/>
  <c r="L6" i="15"/>
  <c r="E6" i="15"/>
  <c r="U2" i="15"/>
  <c r="AE5" i="15"/>
  <c r="V2" i="15"/>
  <c r="AF2" i="15"/>
  <c r="R2" i="15"/>
  <c r="AH2" i="15"/>
  <c r="H6" i="15"/>
  <c r="AB2" i="15"/>
  <c r="AE3" i="15"/>
  <c r="O6" i="15"/>
  <c r="I5" i="15"/>
  <c r="K3" i="15"/>
  <c r="AB5" i="15"/>
  <c r="V6" i="15"/>
  <c r="AC5" i="15"/>
  <c r="R5" i="15"/>
  <c r="D3" i="15"/>
  <c r="U5" i="15"/>
  <c r="AB3" i="15"/>
  <c r="AC3" i="15"/>
  <c r="AI3" i="15"/>
  <c r="Y6" i="15"/>
  <c r="U6" i="15"/>
  <c r="H5" i="15"/>
  <c r="AF5" i="15"/>
  <c r="AH6" i="15"/>
  <c r="J5" i="15"/>
  <c r="D6" i="15"/>
  <c r="O2" i="15"/>
  <c r="AI2" i="15"/>
  <c r="Y2" i="15"/>
  <c r="J2" i="15"/>
  <c r="W6" i="15"/>
  <c r="D5" i="15"/>
  <c r="M2" i="15"/>
  <c r="N6" i="15"/>
  <c r="O3" i="15"/>
  <c r="AD6" i="15"/>
  <c r="P6" i="15"/>
  <c r="I2" i="15"/>
  <c r="X6" i="15"/>
  <c r="AI5" i="15"/>
  <c r="L2" i="15"/>
  <c r="Y3" i="15"/>
  <c r="K6" i="15"/>
  <c r="Z5" i="15"/>
  <c r="E3" i="15"/>
  <c r="J3" i="15"/>
  <c r="I6" i="15"/>
  <c r="K2" i="15"/>
  <c r="C5" i="15"/>
  <c r="S5" i="15"/>
  <c r="Q2" i="15"/>
  <c r="G5" i="15"/>
  <c r="T2" i="5"/>
  <c r="U4" i="5"/>
  <c r="U3" i="5"/>
  <c r="AG6" i="15"/>
  <c r="Q3" i="15"/>
  <c r="T6" i="15"/>
  <c r="G6" i="15"/>
  <c r="V5" i="15"/>
  <c r="AG5" i="15"/>
  <c r="AC2" i="15"/>
  <c r="Q5" i="15"/>
  <c r="AF6" i="15"/>
  <c r="R3" i="15"/>
  <c r="AA3" i="15"/>
  <c r="S2" i="15"/>
  <c r="AH5" i="15"/>
  <c r="T2" i="15"/>
  <c r="H2" i="15"/>
  <c r="G2" i="15"/>
  <c r="AA5" i="15"/>
  <c r="S3" i="15"/>
  <c r="D2" i="6"/>
  <c r="D4" i="6"/>
  <c r="D6" i="6"/>
  <c r="D3" i="6"/>
  <c r="AD4" i="7"/>
  <c r="AD3" i="7"/>
  <c r="AD6" i="7"/>
  <c r="AD2" i="7"/>
  <c r="AC6" i="7"/>
  <c r="AC2" i="7"/>
  <c r="AC3" i="7"/>
  <c r="AC4" i="7"/>
  <c r="AA2" i="7"/>
  <c r="AA3" i="7"/>
  <c r="AA4" i="7"/>
  <c r="AA6" i="7"/>
  <c r="S2" i="7"/>
  <c r="S4" i="7"/>
  <c r="S3" i="7"/>
  <c r="S6" i="7"/>
  <c r="J4" i="7"/>
  <c r="J6" i="7"/>
  <c r="J2" i="7"/>
  <c r="J3" i="7"/>
  <c r="M2" i="7"/>
  <c r="M4" i="7"/>
  <c r="M3" i="7"/>
  <c r="M6" i="7"/>
  <c r="AD4" i="6"/>
  <c r="AD6" i="6"/>
  <c r="AD2" i="6"/>
  <c r="AD3" i="6"/>
  <c r="N3" i="6"/>
  <c r="N6" i="6"/>
  <c r="N4" i="6"/>
  <c r="N2" i="6"/>
  <c r="G3" i="6"/>
  <c r="G6" i="6"/>
  <c r="G4" i="6"/>
  <c r="G2" i="6"/>
  <c r="AH2" i="6"/>
  <c r="AH4" i="6"/>
  <c r="AH6" i="6"/>
  <c r="AH3" i="6"/>
  <c r="M4" i="6"/>
  <c r="M6" i="6"/>
  <c r="M3" i="6"/>
  <c r="M2" i="6"/>
  <c r="C2" i="6"/>
  <c r="C3" i="6"/>
  <c r="C6" i="6"/>
  <c r="C4" i="6"/>
  <c r="T2" i="7"/>
  <c r="T4" i="7"/>
  <c r="T3" i="7"/>
  <c r="T6" i="7"/>
  <c r="Q4" i="7"/>
  <c r="Q6" i="7"/>
  <c r="Q2" i="7"/>
  <c r="Q3" i="7"/>
  <c r="R4" i="7"/>
  <c r="R6" i="7"/>
  <c r="R2" i="7"/>
  <c r="R3" i="7"/>
  <c r="I3" i="7"/>
  <c r="I4" i="7"/>
  <c r="I6" i="7"/>
  <c r="I2" i="7"/>
  <c r="G4" i="7"/>
  <c r="G6" i="7"/>
  <c r="G2" i="7"/>
  <c r="G3" i="7"/>
  <c r="Z2" i="6"/>
  <c r="Z3" i="6"/>
  <c r="Z4" i="6"/>
  <c r="Z6" i="6"/>
  <c r="AI2" i="6"/>
  <c r="AI3" i="6"/>
  <c r="AI6" i="6"/>
  <c r="AI4" i="6"/>
  <c r="AA2" i="6"/>
  <c r="AA3" i="6"/>
  <c r="AA6" i="6"/>
  <c r="AA4" i="6"/>
  <c r="AF3" i="6"/>
  <c r="AF6" i="6"/>
  <c r="AF2" i="6"/>
  <c r="AF4" i="6"/>
  <c r="U4" i="6"/>
  <c r="U6" i="6"/>
  <c r="U3" i="6"/>
  <c r="U2" i="6"/>
  <c r="K2" i="6"/>
  <c r="K3" i="6"/>
  <c r="K4" i="6"/>
  <c r="K6" i="6"/>
  <c r="C2" i="7"/>
  <c r="C6" i="7"/>
  <c r="C3" i="7"/>
  <c r="C4" i="7"/>
  <c r="O3" i="7"/>
  <c r="O6" i="7"/>
  <c r="O2" i="7"/>
  <c r="O4" i="7"/>
  <c r="K2" i="7"/>
  <c r="K6" i="7"/>
  <c r="K3" i="7"/>
  <c r="K4" i="7"/>
  <c r="Y3" i="7"/>
  <c r="Y6" i="7"/>
  <c r="Y4" i="7"/>
  <c r="Y2" i="7"/>
  <c r="X3" i="7"/>
  <c r="X6" i="7"/>
  <c r="X2" i="7"/>
  <c r="X4" i="7"/>
  <c r="AE3" i="7"/>
  <c r="AE6" i="7"/>
  <c r="AE4" i="7"/>
  <c r="AE2" i="7"/>
  <c r="AI2" i="7"/>
  <c r="AI4" i="7"/>
  <c r="AI6" i="7"/>
  <c r="AI3" i="7"/>
  <c r="AF3" i="7"/>
  <c r="AF6" i="7"/>
  <c r="AF2" i="7"/>
  <c r="AF4" i="7"/>
  <c r="W3" i="6"/>
  <c r="W6" i="6"/>
  <c r="W2" i="6"/>
  <c r="W4" i="6"/>
  <c r="Q2" i="6"/>
  <c r="Q6" i="6"/>
  <c r="Q4" i="6"/>
  <c r="Q3" i="6"/>
  <c r="AB4" i="6"/>
  <c r="AB2" i="6"/>
  <c r="AB3" i="6"/>
  <c r="AB6" i="6"/>
  <c r="T4" i="6"/>
  <c r="T3" i="6"/>
  <c r="T2" i="6"/>
  <c r="T6" i="6"/>
  <c r="AC4" i="6"/>
  <c r="AC6" i="6"/>
  <c r="AC3" i="6"/>
  <c r="AC2" i="6"/>
  <c r="O3" i="6"/>
  <c r="O6" i="6"/>
  <c r="O2" i="6"/>
  <c r="O4" i="6"/>
  <c r="L3" i="6"/>
  <c r="L2" i="6"/>
  <c r="L6" i="6"/>
  <c r="L4" i="6"/>
  <c r="D2" i="7"/>
  <c r="D6" i="7"/>
  <c r="D4" i="7"/>
  <c r="D3" i="7"/>
  <c r="W3" i="7"/>
  <c r="W6" i="7"/>
  <c r="W4" i="7"/>
  <c r="W2" i="7"/>
  <c r="U2" i="7"/>
  <c r="U4" i="7"/>
  <c r="U3" i="7"/>
  <c r="U6" i="7"/>
  <c r="S2" i="6"/>
  <c r="S4" i="6"/>
  <c r="S3" i="6"/>
  <c r="S6" i="6"/>
  <c r="I2" i="6"/>
  <c r="I6" i="6"/>
  <c r="I4" i="6"/>
  <c r="I3" i="6"/>
  <c r="L2" i="7"/>
  <c r="L6" i="7"/>
  <c r="L4" i="7"/>
  <c r="L3" i="7"/>
  <c r="AH2" i="7"/>
  <c r="AH4" i="7"/>
  <c r="AH3" i="7"/>
  <c r="AH6" i="7"/>
  <c r="X2" i="6"/>
  <c r="X6" i="6"/>
  <c r="X4" i="6"/>
  <c r="X3" i="6"/>
  <c r="B3" i="6"/>
  <c r="B2" i="6"/>
  <c r="B4" i="6"/>
  <c r="B6" i="6"/>
  <c r="B2" i="7"/>
  <c r="B6" i="7"/>
  <c r="B4" i="7"/>
  <c r="B3" i="7"/>
  <c r="Z4" i="7"/>
  <c r="Z6" i="7"/>
  <c r="Z2" i="7"/>
  <c r="Z3" i="7"/>
  <c r="AG4" i="7"/>
  <c r="AG6" i="7"/>
  <c r="AG2" i="7"/>
  <c r="AG3" i="7"/>
  <c r="H2" i="7"/>
  <c r="H3" i="7"/>
  <c r="H6" i="7"/>
  <c r="H4" i="7"/>
  <c r="AB2" i="7"/>
  <c r="AB4" i="7"/>
  <c r="AB3" i="7"/>
  <c r="AB6" i="7"/>
  <c r="P2" i="7"/>
  <c r="P6" i="7"/>
  <c r="P4" i="7"/>
  <c r="P3" i="7"/>
  <c r="V4" i="7"/>
  <c r="V3" i="7"/>
  <c r="V2" i="7"/>
  <c r="V6" i="7"/>
  <c r="N4" i="7"/>
  <c r="N6" i="7"/>
  <c r="N3" i="7"/>
  <c r="N2" i="7"/>
  <c r="H3" i="6"/>
  <c r="H2" i="6"/>
  <c r="H4" i="6"/>
  <c r="H6" i="6"/>
  <c r="AE3" i="6"/>
  <c r="AE2" i="6"/>
  <c r="AE6" i="6"/>
  <c r="AE4" i="6"/>
  <c r="J2" i="6"/>
  <c r="J6" i="6"/>
  <c r="J3" i="6"/>
  <c r="J4" i="6"/>
  <c r="Y2" i="6"/>
  <c r="Y6" i="6"/>
  <c r="Y4" i="6"/>
  <c r="Y3" i="6"/>
  <c r="P2" i="6"/>
  <c r="P4" i="6"/>
  <c r="P3" i="6"/>
  <c r="P6" i="6"/>
  <c r="R2" i="6"/>
  <c r="R6" i="6"/>
  <c r="R4" i="6"/>
  <c r="R3" i="6"/>
  <c r="V3" i="6"/>
  <c r="V6" i="6"/>
  <c r="V4" i="6"/>
  <c r="V2" i="6"/>
  <c r="AG2" i="6"/>
  <c r="AG4" i="6"/>
  <c r="AG3" i="6"/>
  <c r="AG6" i="6"/>
  <c r="B3" i="2"/>
  <c r="B5" i="2"/>
  <c r="B6" i="2"/>
  <c r="C7" i="2"/>
  <c r="C6" i="2"/>
  <c r="C3" i="2"/>
  <c r="C2" i="2"/>
  <c r="C5" i="2"/>
  <c r="D7" i="2"/>
  <c r="D3" i="2"/>
  <c r="D2" i="2"/>
  <c r="D6" i="2"/>
  <c r="D5" i="2"/>
  <c r="E7" i="2"/>
  <c r="E6" i="2"/>
  <c r="E5" i="2"/>
  <c r="E3" i="2"/>
  <c r="E2" i="2"/>
  <c r="F7" i="2"/>
  <c r="F2" i="2"/>
  <c r="F3" i="2"/>
  <c r="F5" i="2"/>
  <c r="F6" i="2"/>
  <c r="R12" i="23"/>
  <c r="G4" i="2"/>
  <c r="G7" i="2"/>
  <c r="G2" i="2"/>
  <c r="G5" i="2"/>
  <c r="G3" i="2"/>
  <c r="G6" i="2"/>
  <c r="S12" i="23"/>
  <c r="H4" i="2"/>
  <c r="H7" i="2"/>
  <c r="H2" i="2"/>
  <c r="H5" i="2"/>
  <c r="H6" i="2"/>
  <c r="H3" i="2"/>
  <c r="T12" i="23"/>
  <c r="I4" i="2"/>
  <c r="I7" i="2"/>
  <c r="I6" i="2"/>
  <c r="I5" i="2"/>
  <c r="I3" i="2"/>
  <c r="I2" i="2"/>
  <c r="U12" i="23"/>
  <c r="J4" i="2"/>
  <c r="J7" i="2"/>
  <c r="J5" i="2"/>
  <c r="J3" i="2"/>
  <c r="J2" i="2"/>
  <c r="J6" i="2"/>
  <c r="V12" i="23"/>
  <c r="K4" i="2"/>
  <c r="K7" i="2"/>
  <c r="K6" i="2"/>
  <c r="K5" i="2"/>
  <c r="K2" i="2"/>
  <c r="K3" i="2"/>
  <c r="W12" i="23"/>
  <c r="L4" i="2"/>
  <c r="L7" i="2"/>
  <c r="L5" i="2"/>
  <c r="L6" i="2"/>
  <c r="L3" i="2"/>
  <c r="L2" i="2"/>
  <c r="X12" i="23"/>
  <c r="M4" i="2"/>
  <c r="M7" i="2"/>
  <c r="M2" i="2"/>
  <c r="M6" i="2"/>
  <c r="M5" i="2"/>
  <c r="M3" i="2"/>
  <c r="Y12" i="23"/>
  <c r="N4" i="2"/>
  <c r="N7" i="2"/>
  <c r="N2" i="2"/>
  <c r="N3" i="2"/>
  <c r="N6" i="2"/>
  <c r="N5" i="2"/>
  <c r="Z12" i="23"/>
  <c r="O4" i="2"/>
  <c r="O7" i="2"/>
  <c r="O6" i="2"/>
  <c r="O5" i="2"/>
  <c r="O3" i="2"/>
  <c r="O2" i="2"/>
  <c r="AA12" i="23"/>
  <c r="P4" i="2"/>
  <c r="P7" i="2"/>
  <c r="P2" i="2"/>
  <c r="P5" i="2"/>
  <c r="P6" i="2"/>
  <c r="P3" i="2"/>
  <c r="AB12" i="23"/>
  <c r="Q4" i="2"/>
  <c r="Q7" i="2"/>
  <c r="Q2" i="2"/>
  <c r="Q5" i="2"/>
  <c r="Q6" i="2"/>
  <c r="Q3" i="2"/>
  <c r="AC12" i="23"/>
  <c r="R4" i="2"/>
  <c r="R7" i="2"/>
  <c r="R2" i="2"/>
  <c r="R6" i="2"/>
  <c r="R5" i="2"/>
  <c r="R3" i="2"/>
  <c r="AD12" i="23"/>
  <c r="S4" i="2"/>
  <c r="S7" i="2"/>
  <c r="S5" i="2"/>
  <c r="S3" i="2"/>
  <c r="S6" i="2"/>
  <c r="S2" i="2"/>
  <c r="AE12" i="23"/>
  <c r="T4" i="2"/>
  <c r="T7" i="2"/>
  <c r="T3" i="2"/>
  <c r="T5" i="2"/>
  <c r="T2" i="2"/>
  <c r="T6" i="2"/>
  <c r="AF12" i="23"/>
  <c r="U4" i="2"/>
  <c r="U7" i="2"/>
  <c r="U2" i="2"/>
  <c r="U5" i="2"/>
  <c r="U3" i="2"/>
  <c r="U6" i="2"/>
  <c r="AG12" i="23"/>
  <c r="V4" i="2"/>
  <c r="V7" i="2"/>
  <c r="AH12" i="23"/>
  <c r="W4" i="2"/>
  <c r="W7" i="2"/>
  <c r="V5" i="2"/>
  <c r="V3" i="2"/>
  <c r="V2" i="2"/>
  <c r="V6" i="2"/>
  <c r="W6" i="2"/>
  <c r="W2" i="2"/>
  <c r="W3" i="2"/>
  <c r="W5" i="2"/>
  <c r="AI12" i="23"/>
  <c r="X4" i="2"/>
  <c r="X7" i="2"/>
  <c r="X6" i="2"/>
  <c r="X5" i="2"/>
  <c r="X2" i="2"/>
  <c r="X3" i="2"/>
  <c r="AJ12" i="23"/>
  <c r="Y4" i="2"/>
  <c r="Y7" i="2"/>
  <c r="Y2" i="2"/>
  <c r="Y3" i="2"/>
  <c r="Y5" i="2"/>
  <c r="Y6" i="2"/>
  <c r="AK12" i="23"/>
  <c r="Z4" i="2"/>
  <c r="Z7" i="2"/>
  <c r="Z2" i="2"/>
  <c r="Z5" i="2"/>
  <c r="Z6" i="2"/>
  <c r="Z3" i="2"/>
  <c r="AL12" i="23"/>
  <c r="AA4" i="2"/>
  <c r="AA7" i="2"/>
  <c r="AA5" i="2"/>
  <c r="AA2" i="2"/>
  <c r="AA6" i="2"/>
  <c r="AA3" i="2"/>
  <c r="AM12" i="23"/>
  <c r="AB4" i="2"/>
  <c r="AB7" i="2"/>
  <c r="AB6" i="2"/>
  <c r="AB5" i="2"/>
  <c r="AB2" i="2"/>
  <c r="AB3" i="2"/>
  <c r="AN12" i="23"/>
  <c r="AC4" i="2"/>
  <c r="AC7" i="2"/>
  <c r="AC5" i="2"/>
  <c r="AC3" i="2"/>
  <c r="AC6" i="2"/>
  <c r="AC2" i="2"/>
  <c r="AO12" i="23"/>
  <c r="AD4" i="2"/>
  <c r="AD7" i="2"/>
  <c r="AD6" i="2"/>
  <c r="AD3" i="2"/>
  <c r="AD2" i="2"/>
  <c r="AD5" i="2"/>
  <c r="AP12" i="23"/>
  <c r="AE4" i="2"/>
  <c r="AE7" i="2"/>
  <c r="AE5" i="2"/>
  <c r="AE6" i="2"/>
  <c r="AE3" i="2"/>
  <c r="AE2" i="2"/>
  <c r="AQ12" i="23"/>
  <c r="AF4" i="2"/>
  <c r="AF7" i="2"/>
  <c r="AF5" i="2"/>
  <c r="AF3" i="2"/>
  <c r="AF2" i="2"/>
  <c r="AF6" i="2"/>
  <c r="AR12" i="23"/>
  <c r="AG4" i="2"/>
  <c r="AG7" i="2"/>
  <c r="AG3" i="2"/>
  <c r="AG2" i="2"/>
  <c r="AG5" i="2"/>
  <c r="AG6" i="2"/>
  <c r="AS12" i="23"/>
  <c r="AH4" i="2"/>
  <c r="AH7" i="2"/>
  <c r="AH6" i="2"/>
  <c r="AH2" i="2"/>
  <c r="AH3" i="2"/>
  <c r="AH5" i="2"/>
  <c r="AT12" i="23"/>
  <c r="AI4" i="2"/>
  <c r="AI7" i="2"/>
  <c r="AI6" i="2"/>
  <c r="AI2" i="2"/>
  <c r="AI3" i="2"/>
  <c r="AI5" i="2"/>
</calcChain>
</file>

<file path=xl/sharedStrings.xml><?xml version="1.0" encoding="utf-8"?>
<sst xmlns="http://schemas.openxmlformats.org/spreadsheetml/2006/main" count="1688" uniqueCount="890">
  <si>
    <t>BNVFE BAU New Vehicle Fuel Economy</t>
  </si>
  <si>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</si>
  <si>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</si>
  <si>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</si>
  <si>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</si>
  <si>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</si>
  <si>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</si>
  <si>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</si>
  <si>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</si>
  <si>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</si>
  <si>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</si>
  <si>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</si>
  <si>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</si>
  <si>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</si>
  <si>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</si>
  <si>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</si>
  <si>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</si>
  <si>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</si>
  <si>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</si>
  <si>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</si>
  <si>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</si>
  <si>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</si>
  <si>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</si>
  <si>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</si>
  <si>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</si>
  <si>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</si>
  <si>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</si>
  <si>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</si>
  <si>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</si>
  <si>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</si>
  <si>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</si>
  <si>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</si>
  <si>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</si>
  <si>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</si>
  <si>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</si>
  <si>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</si>
  <si>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</si>
  <si>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</si>
  <si>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</si>
  <si>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</si>
  <si>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</si>
  <si>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</si>
  <si>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</si>
  <si>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</si>
  <si>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</si>
  <si>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</si>
  <si>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</si>
  <si>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</si>
  <si>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</si>
  <si>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</si>
  <si>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</si>
  <si>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</si>
  <si>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</si>
  <si>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</si>
  <si>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</si>
  <si>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</si>
  <si>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</si>
  <si>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</si>
  <si>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</si>
  <si>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</si>
  <si>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</si>
  <si>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</si>
  <si>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</si>
  <si>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</si>
  <si>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</si>
  <si>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</si>
  <si>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</si>
  <si>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</si>
  <si>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</si>
  <si>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</si>
  <si>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</si>
  <si>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</si>
  <si>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</si>
  <si>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</si>
  <si>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</si>
  <si>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</si>
  <si>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</si>
  <si>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</si>
  <si>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</si>
  <si>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</si>
  <si>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</si>
  <si>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</si>
  <si>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</si>
  <si>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</si>
  <si>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</si>
  <si>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</si>
  <si>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</si>
  <si>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</si>
  <si>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</si>
  <si>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</si>
  <si>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</si>
  <si>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</si>
  <si>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</si>
  <si>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</si>
  <si>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</si>
  <si>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</si>
  <si>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</si>
  <si>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</si>
  <si>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</si>
  <si>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</si>
  <si>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</si>
  <si>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</si>
  <si>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</si>
  <si>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</si>
  <si>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</si>
  <si>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</si>
  <si>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</si>
  <si>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</si>
  <si>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</si>
  <si>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</si>
  <si>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</si>
  <si>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</si>
  <si>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</si>
  <si>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</si>
  <si>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</si>
  <si>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</si>
  <si>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</si>
  <si>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</si>
  <si>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</si>
  <si>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</si>
  <si>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</si>
  <si>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</si>
  <si>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</si>
  <si>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</si>
  <si>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</si>
  <si>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</si>
  <si>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</si>
  <si>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</si>
  <si>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</si>
  <si>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</si>
  <si>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</si>
  <si>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</si>
  <si>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</si>
  <si>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</si>
  <si>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</si>
  <si>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</si>
  <si>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</si>
  <si>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</si>
  <si>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</si>
  <si>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battery electric vehicle</t>
  </si>
  <si>
    <t>natural gas vehicle</t>
  </si>
  <si>
    <t>gasoline vehicle</t>
  </si>
  <si>
    <t>diesel vehicle</t>
  </si>
  <si>
    <t>plugin hybrid vehicle</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</si>
  <si>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</si>
  <si>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</si>
  <si>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</si>
  <si>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</si>
  <si>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</si>
  <si>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</si>
  <si>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</si>
  <si>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</si>
  <si>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</si>
  <si>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</si>
  <si>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</si>
  <si>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</si>
  <si>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</si>
  <si>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</si>
  <si>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</si>
  <si>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</si>
  <si>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</si>
  <si>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</si>
  <si>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</si>
  <si>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</si>
  <si>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</si>
  <si>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</si>
  <si>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</si>
  <si>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</si>
  <si>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</si>
  <si>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</si>
  <si>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</si>
  <si>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</si>
  <si>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</si>
  <si>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</si>
  <si>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</si>
  <si>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</si>
  <si>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</si>
  <si>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</si>
  <si>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</si>
  <si>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</si>
  <si>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</si>
  <si>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</si>
  <si>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</si>
  <si>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</si>
  <si>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</si>
  <si>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</si>
  <si>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</si>
  <si>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</si>
  <si>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</si>
  <si>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</si>
  <si>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</si>
  <si>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</si>
  <si>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</si>
  <si>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</si>
  <si>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</si>
  <si>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</si>
  <si>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</si>
  <si>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</si>
  <si>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</si>
  <si>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</si>
  <si>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</si>
  <si>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</si>
  <si>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</si>
  <si>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</si>
  <si>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</si>
  <si>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</si>
  <si>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</si>
  <si>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</si>
  <si>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</si>
  <si>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</si>
  <si>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</si>
  <si>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</si>
  <si>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</si>
  <si>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</si>
  <si>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</si>
  <si>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</si>
  <si>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</si>
  <si>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</si>
  <si>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</si>
  <si>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</si>
  <si>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</si>
  <si>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</si>
  <si>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</si>
  <si>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</si>
  <si>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</si>
  <si>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</si>
  <si>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</si>
  <si>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</si>
  <si>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</si>
  <si>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</si>
  <si>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</si>
  <si>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</si>
  <si>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</si>
  <si>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</si>
  <si>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</si>
  <si>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</si>
  <si>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</si>
  <si>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</si>
  <si>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</si>
  <si>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</si>
  <si>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</si>
  <si>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</si>
  <si>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</si>
  <si>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</si>
  <si>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</si>
  <si>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</si>
  <si>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</si>
  <si>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</si>
  <si>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</si>
  <si>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</si>
  <si>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</si>
  <si>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</si>
  <si>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</si>
  <si>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</si>
  <si>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</si>
  <si>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</si>
  <si>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</si>
  <si>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</si>
  <si>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</si>
  <si>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</si>
  <si>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</si>
  <si>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</si>
  <si>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</si>
  <si>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</si>
  <si>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</si>
  <si>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</si>
  <si>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</si>
  <si>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</si>
  <si>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</si>
  <si>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</si>
  <si>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</si>
  <si>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</si>
  <si>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</si>
  <si>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</si>
  <si>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</si>
  <si>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</si>
  <si>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</si>
  <si>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</si>
  <si>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</si>
  <si>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</si>
  <si>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</si>
  <si>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</si>
  <si>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</si>
  <si>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</si>
  <si>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</si>
  <si>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</si>
  <si>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</si>
  <si>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</si>
  <si>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</si>
  <si>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</si>
  <si>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</si>
  <si>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</si>
  <si>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</si>
  <si>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</si>
  <si>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</si>
  <si>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</si>
  <si>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</si>
  <si>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</si>
  <si>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</si>
  <si>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</si>
  <si>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</si>
  <si>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</si>
  <si>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</si>
  <si>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</si>
  <si>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</si>
  <si>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</si>
  <si>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</si>
  <si>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</si>
  <si>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</si>
  <si>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</si>
  <si>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</si>
  <si>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</si>
  <si>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</si>
  <si>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</si>
  <si>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</si>
  <si>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</si>
  <si>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</si>
  <si>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</si>
  <si>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</si>
  <si>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</si>
  <si>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</si>
  <si>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</si>
  <si>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</si>
  <si>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</si>
  <si>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</si>
  <si>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</si>
  <si>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</si>
  <si>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</si>
  <si>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</si>
  <si>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</si>
  <si>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</si>
  <si>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</si>
  <si>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</si>
  <si>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</si>
  <si>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</si>
  <si>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</si>
  <si>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</si>
  <si>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</si>
  <si>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</si>
  <si>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</si>
  <si>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</si>
  <si>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</si>
  <si>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</si>
  <si>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</si>
  <si>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</si>
  <si>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</si>
  <si>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</si>
  <si>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</si>
  <si>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</si>
  <si>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</si>
  <si>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</si>
  <si>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</si>
  <si>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</si>
  <si>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</si>
  <si>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</si>
  <si>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</si>
  <si>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</si>
  <si>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</si>
  <si>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</si>
  <si>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</si>
  <si>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</si>
  <si>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</si>
  <si>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</si>
  <si>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</si>
  <si>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</si>
  <si>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</si>
  <si>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</si>
  <si>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</si>
  <si>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</si>
  <si>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</si>
  <si>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</si>
  <si>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</si>
  <si>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</si>
  <si>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</si>
  <si>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</si>
  <si>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</si>
  <si>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</si>
  <si>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</si>
  <si>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</si>
  <si>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</si>
  <si>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</si>
  <si>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</si>
  <si>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</si>
  <si>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</si>
  <si>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</si>
  <si>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</si>
  <si>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</si>
  <si>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</si>
  <si>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</si>
  <si>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</si>
  <si>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</si>
  <si>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</si>
  <si>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</si>
  <si>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</si>
  <si>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</si>
  <si>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</si>
  <si>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</si>
  <si>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</si>
  <si>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</si>
  <si>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2016 and projections:  EIA AEO2017 National Energy Modeling System run ref2017.d120816a.</t>
  </si>
  <si>
    <t xml:space="preserve">   Source: 2015 stock data:  Jet Inventory Services, World Jet Inventory:  Year-End 2015 (December 2015).</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</si>
  <si>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</si>
  <si>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</si>
  <si>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</si>
  <si>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</si>
  <si>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</si>
  <si>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</si>
  <si>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</si>
  <si>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</si>
  <si>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</si>
  <si>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</si>
  <si>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</si>
  <si>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</si>
  <si>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</si>
  <si>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</si>
  <si>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</si>
  <si>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</si>
  <si>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</si>
  <si>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</si>
  <si>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</si>
  <si>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</si>
  <si>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</si>
  <si>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</si>
  <si>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</si>
  <si>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</si>
  <si>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</si>
  <si>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</si>
  <si>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</si>
  <si>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</si>
  <si>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</si>
  <si>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</si>
  <si>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</si>
  <si>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</si>
  <si>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</si>
  <si>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</si>
  <si>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</si>
  <si>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</si>
  <si>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</si>
  <si>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</si>
  <si>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</si>
  <si>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</si>
  <si>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</si>
  <si>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</si>
  <si>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</si>
  <si>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</si>
  <si>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</si>
  <si>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</si>
  <si>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</si>
  <si>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</si>
  <si>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</si>
  <si>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</si>
  <si>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</si>
  <si>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</si>
  <si>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</si>
  <si>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</si>
  <si>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</si>
  <si>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</si>
  <si>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</si>
  <si>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</si>
  <si>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</si>
  <si>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</si>
  <si>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</si>
  <si>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</si>
  <si>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</si>
  <si>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</si>
  <si>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</si>
  <si>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</si>
  <si>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</si>
  <si>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</si>
  <si>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</si>
  <si>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</si>
  <si>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</si>
  <si>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</si>
  <si>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</si>
  <si>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</si>
  <si>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</si>
  <si>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</si>
  <si>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</si>
  <si>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</si>
  <si>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</si>
  <si>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</si>
  <si>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</si>
  <si>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</si>
  <si>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</si>
  <si>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</si>
  <si>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</si>
  <si>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</si>
  <si>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</si>
  <si>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</si>
  <si>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</si>
  <si>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</si>
  <si>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</si>
  <si>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</si>
  <si>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</si>
  <si>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</si>
  <si>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</si>
  <si>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</si>
  <si>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</si>
  <si>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</si>
  <si>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</si>
  <si>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</si>
  <si>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</si>
  <si>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</si>
  <si>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</si>
  <si>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</si>
  <si>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</si>
  <si>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</si>
  <si>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</si>
  <si>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</si>
  <si>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</si>
  <si>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</si>
  <si>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</si>
  <si>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</si>
  <si>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</si>
  <si>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</si>
  <si>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</si>
  <si>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</si>
  <si>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</si>
  <si>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</si>
  <si>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</si>
  <si>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</si>
  <si>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</si>
  <si>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</si>
  <si>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</si>
  <si>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</si>
  <si>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</si>
  <si>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</si>
  <si>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</si>
  <si>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</si>
  <si>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</si>
  <si>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</si>
  <si>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</si>
  <si>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</si>
  <si>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</si>
  <si>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</si>
  <si>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</si>
  <si>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</si>
  <si>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</si>
  <si>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</si>
  <si>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</si>
  <si>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</si>
  <si>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</si>
  <si>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</si>
  <si>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</si>
  <si>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</si>
  <si>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</si>
  <si>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</si>
  <si>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</si>
  <si>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</si>
  <si>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</si>
  <si>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</si>
  <si>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</si>
  <si>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</si>
  <si>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</si>
  <si>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</si>
  <si>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</si>
  <si>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</si>
  <si>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</si>
  <si>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</si>
  <si>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</si>
  <si>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</si>
  <si>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</si>
  <si>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</si>
  <si>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</si>
  <si>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</si>
  <si>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</si>
  <si>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</si>
  <si>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</si>
  <si>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</si>
  <si>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</si>
  <si>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</si>
  <si>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</si>
  <si>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</si>
  <si>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</si>
  <si>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</si>
  <si>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</si>
  <si>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</si>
  <si>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</si>
  <si>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</si>
  <si>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</si>
  <si>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</si>
  <si>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</si>
  <si>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</si>
  <si>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</si>
  <si>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</si>
  <si>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</si>
  <si>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</si>
  <si>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</si>
  <si>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</si>
  <si>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</si>
  <si>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</si>
  <si>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</si>
  <si>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</si>
  <si>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</si>
  <si>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</si>
  <si>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</si>
  <si>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</si>
  <si>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</si>
  <si>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</si>
  <si>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</si>
  <si>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</si>
  <si>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</si>
  <si>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</si>
  <si>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</si>
  <si>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</si>
  <si>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</si>
  <si>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</si>
  <si>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</si>
  <si>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</si>
  <si>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</si>
  <si>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</si>
  <si>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</si>
  <si>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</si>
  <si>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</si>
  <si>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</si>
  <si>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</si>
  <si>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</si>
  <si>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</si>
  <si>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</si>
  <si>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</si>
  <si>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</si>
  <si>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</si>
  <si>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</si>
  <si>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</si>
  <si>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</si>
  <si>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</si>
  <si>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</si>
  <si>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</si>
  <si>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</si>
  <si>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</si>
  <si>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</si>
  <si>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</si>
  <si>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</si>
  <si>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</si>
  <si>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</si>
  <si>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</si>
  <si>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</si>
  <si>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</si>
  <si>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</si>
  <si>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</si>
  <si>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</si>
  <si>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</si>
  <si>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</si>
  <si>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</si>
  <si>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</si>
  <si>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</si>
  <si>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</si>
  <si>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</si>
  <si>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</si>
  <si>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</si>
  <si>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</si>
  <si>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</si>
  <si>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</si>
  <si>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</si>
  <si>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</si>
  <si>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</si>
  <si>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</si>
  <si>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</si>
  <si>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</si>
  <si>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</si>
  <si>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</si>
  <si>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</si>
  <si>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</si>
  <si>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</si>
  <si>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</si>
  <si>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</si>
  <si>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</si>
  <si>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</si>
  <si>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Bureau of Transportation Statistics</t>
  </si>
  <si>
    <t>National Transportation Statistics</t>
  </si>
  <si>
    <t>Table 1-40</t>
  </si>
  <si>
    <t>https://www.rita.dot.gov/bts/sites/rita.dot.gov.bts/files/publications/national_transportation_statistics/index.html</t>
  </si>
  <si>
    <t>Perc Reduction in Fuel Use for Electricity</t>
  </si>
  <si>
    <t>Perc of Electricity Use for Plug-In Hybrid Vehicles</t>
  </si>
  <si>
    <t>electricity share</t>
  </si>
  <si>
    <t>For source, see the variable BPoEFUbVT.</t>
  </si>
  <si>
    <t>LDVs and motorbikes</t>
  </si>
  <si>
    <t>Source:</t>
  </si>
  <si>
    <t>LDVs</t>
  </si>
  <si>
    <t>Year</t>
  </si>
  <si>
    <t>g/km</t>
  </si>
  <si>
    <t>https://www.theicct.org/sites/default/files/India_PVstds-facts_dec2014.pdf</t>
  </si>
  <si>
    <t>l/100km (at 40 kph)</t>
  </si>
  <si>
    <t>HDV Type</t>
  </si>
  <si>
    <t>Two-wheeled Motorbikes (Psgr Motorbikes)</t>
  </si>
  <si>
    <t>Scooter, 75-125cc</t>
  </si>
  <si>
    <t>Motorcycle, 75-125cc</t>
  </si>
  <si>
    <t>Motorcycle, 125-250cc</t>
  </si>
  <si>
    <t>ICCT</t>
  </si>
  <si>
    <t>Fact Sheet: India Light Duty Vehicle Efficiency Standards</t>
  </si>
  <si>
    <t>https://www.theicct.org/sites/default/files/publications/ICCT_India-HDV-fuel-consumption_policy-update_20171207.pdf</t>
  </si>
  <si>
    <t>Passenger HDVs, Freight HDVs</t>
  </si>
  <si>
    <t>Pages 3-4, Tables 1-2</t>
  </si>
  <si>
    <t>Fuel Consumption Standards for Heavy-Duty Vehicles in India</t>
  </si>
  <si>
    <t>Passenger (2-wheel) Motorbikes, Freight (3-wheel) Motorbikes</t>
  </si>
  <si>
    <t>Motorcycle &gt;250cc</t>
  </si>
  <si>
    <t>Three-wheeled Motorbikes (Frgt Motorbikes)</t>
  </si>
  <si>
    <t>On-road fuel efficiency, km/l</t>
  </si>
  <si>
    <t>Post-2000, 2-stroke, carburetor</t>
  </si>
  <si>
    <t>Post-2000, 4-stroke, carburetor</t>
  </si>
  <si>
    <t>Post-2000, 4-stroke, indirect injection</t>
  </si>
  <si>
    <t>2007, 2-stroke, direct injection</t>
  </si>
  <si>
    <t>Page 111 (2-wheelers, Page 118 (three-wheelers)</t>
  </si>
  <si>
    <t>http://www.indiaenvironmentportal.org.in/files/file/Iyer_two-three-wheelers_India.pdf</t>
  </si>
  <si>
    <t>A Technical Assessment of Emissions and Fuel Consumption Reduction Potential from Two and Three Wheelers in India</t>
  </si>
  <si>
    <t>Narayan V. Iyer (for ICCT)</t>
  </si>
  <si>
    <t>BTU/gal</t>
  </si>
  <si>
    <t>https://www.afdc.energy.gov/fuels/fuel_comparison_chart.pdf</t>
  </si>
  <si>
    <t>Gasoline (petrol)</t>
  </si>
  <si>
    <t>g/gal</t>
  </si>
  <si>
    <t>https://www.aqua-calc.com/calculate/volume-to-weight</t>
  </si>
  <si>
    <t>BTU/g</t>
  </si>
  <si>
    <t>rail</t>
  </si>
  <si>
    <t>ships</t>
  </si>
  <si>
    <t>motorbikes</t>
  </si>
  <si>
    <t>passengers</t>
  </si>
  <si>
    <t>freight</t>
  </si>
  <si>
    <t>BTU/km</t>
  </si>
  <si>
    <t>BTU/ton-km</t>
  </si>
  <si>
    <t>BTU/psgr-km</t>
  </si>
  <si>
    <t>psgr-km/BTU</t>
  </si>
  <si>
    <t>Diesel</t>
  </si>
  <si>
    <t>Passenger LDVs (gasoline)</t>
  </si>
  <si>
    <t>Freight LDVs (diesel)</t>
  </si>
  <si>
    <t>Passenger and Freight HDVs (diesel)</t>
  </si>
  <si>
    <t>l/100km</t>
  </si>
  <si>
    <t>BTU/100km</t>
  </si>
  <si>
    <t>Any liquid</t>
  </si>
  <si>
    <t>l/gal</t>
  </si>
  <si>
    <t>https://www.google.com/search?q=liter+per+gallon</t>
  </si>
  <si>
    <t>Fuel Conversion Factors</t>
  </si>
  <si>
    <t>Fuel energy densities are based on higher heating values (HHVs)</t>
  </si>
  <si>
    <t>ton-km/BTU</t>
  </si>
  <si>
    <t>BTU/l</t>
  </si>
  <si>
    <t>M3 (Bus)</t>
  </si>
  <si>
    <t>Average Across Freight HDV Types</t>
  </si>
  <si>
    <t>Buses (M3 vehicles)</t>
  </si>
  <si>
    <t>Value at lower weight limit</t>
  </si>
  <si>
    <t>Average Road-tested Fuel Efficiency</t>
  </si>
  <si>
    <t>km/l</t>
  </si>
  <si>
    <t>km/BTU</t>
  </si>
  <si>
    <t>Average across 2-wheel motorbike types</t>
  </si>
  <si>
    <t>Average across 3-wheel motorbike types</t>
  </si>
  <si>
    <t>Distance</t>
  </si>
  <si>
    <t>km/mile</t>
  </si>
  <si>
    <t>https://www.google.com/search?q=km+per+mile</t>
  </si>
  <si>
    <t>psgr-mi/BTU</t>
  </si>
  <si>
    <t>Psgr LDVs, Gasoline (psgr-mi/BTU)</t>
  </si>
  <si>
    <t>ton-mi/BTU</t>
  </si>
  <si>
    <t>Psgr HDVs, Diesel (psgr-mi/BTU)</t>
  </si>
  <si>
    <t>Frgt HDVs, Diesel (ton-mi/BTU)</t>
  </si>
  <si>
    <t>Psgr LDV</t>
  </si>
  <si>
    <t>Frgt LDV</t>
  </si>
  <si>
    <t>Psgr HDV</t>
  </si>
  <si>
    <t>Frgt HDV</t>
  </si>
  <si>
    <t>Psgr Mtrbk</t>
  </si>
  <si>
    <t>Frgt Mtrbk</t>
  </si>
  <si>
    <t>Indian efficiency data are only available for the most common fuel type for</t>
  </si>
  <si>
    <t>each vehicle type.  We use these data to represent all combustion-based fuel</t>
  </si>
  <si>
    <t>types (which are reasonably close in heat rates), but we must adjust for</t>
  </si>
  <si>
    <t>electricity, which is used much more efficiently in vehicles than thermal fuels.</t>
  </si>
  <si>
    <t>We do not have Indian data for ships or aircraft.</t>
  </si>
  <si>
    <t>We mostly use U.S. data for these vehicle types.  However, in the U.S.</t>
  </si>
  <si>
    <t>model, passenger ships are recreational boats, not passenger ferries,</t>
  </si>
  <si>
    <t>as they are in the India model.  Therefore, we use Canadian data for</t>
  </si>
  <si>
    <t>passenger ships.  The Canadian passenger ship data are in this tab.</t>
  </si>
  <si>
    <t>Data are from this variable in eps-1.3.2-canada.</t>
  </si>
  <si>
    <t>Tables 7, 48, 49, 50</t>
  </si>
  <si>
    <t>Passenger Ships</t>
  </si>
  <si>
    <t>Taken from eps-1.3.2-Canada, see this variable in that model for source information</t>
  </si>
  <si>
    <t>Indian data are available for all six on-road modes (passenger LDVs, freight LDVs,</t>
  </si>
  <si>
    <t>We retain U.S. data for passenger aircraft, freight aircraft, passenger rail, and freight ships.</t>
  </si>
  <si>
    <t>We use Canadian data for passenger ships, as this subscript represents passenger ferries</t>
  </si>
  <si>
    <t>in Canada (as in India), but it represents recreational boats in the U.S. model.</t>
  </si>
  <si>
    <t>passenger HDVs, freight HDVs, passenger (2-wheel) motorbikes, and freight (3-wheel)</t>
  </si>
  <si>
    <t>motorbikes), plus freight rail.</t>
  </si>
  <si>
    <t>kt CO2/PJ</t>
  </si>
  <si>
    <t>CO2 per unit Diesel</t>
  </si>
  <si>
    <t>https://gains.iiasa.ac.at/gains/reporting/select?versionID=INN&amp;rtype=datatable</t>
  </si>
  <si>
    <t>Roadmap_2017</t>
  </si>
  <si>
    <t>Baseline</t>
  </si>
  <si>
    <t>India</t>
  </si>
  <si>
    <t>LHDT</t>
  </si>
  <si>
    <t>Source</t>
  </si>
  <si>
    <t>Roadmap_Region</t>
  </si>
  <si>
    <t>Mode</t>
  </si>
  <si>
    <t>TKM_billion</t>
  </si>
  <si>
    <t>Energy_PJ</t>
  </si>
  <si>
    <t>Passenger LDVs</t>
  </si>
  <si>
    <t>Freight LDVs</t>
  </si>
  <si>
    <t>Roadmap Model Results</t>
  </si>
  <si>
    <t>https://www.theicct.org/file/3037/download?token=6sQzGz6k</t>
  </si>
  <si>
    <t>Fuel Economy (thing*miles/BTU)</t>
  </si>
  <si>
    <t>LPG vehicle</t>
  </si>
  <si>
    <t>hydrogen vehicle</t>
  </si>
  <si>
    <t>This variable gives fuel economy for new vehicles in units of cargo distance per BTU.</t>
  </si>
  <si>
    <t>LPG</t>
  </si>
  <si>
    <t>kcal/kg</t>
  </si>
  <si>
    <t>kcal/ton</t>
  </si>
  <si>
    <t>BTU/ton</t>
  </si>
  <si>
    <t>See "conversion factors.xlsx"</t>
  </si>
  <si>
    <t>l/ton</t>
  </si>
  <si>
    <t>ton/l</t>
  </si>
  <si>
    <t>For sources and calculations, see the variable PTFURfE.</t>
  </si>
  <si>
    <t>We calculate the relationship between CO2 emissions rates (g/km) and fuel consumption from the ICCT study for passenger LDVs.</t>
  </si>
  <si>
    <t>For freight HDVs we calculate the average fleet efficiency in 2015 from ICCT's Roadmap model and use this value.</t>
  </si>
  <si>
    <t>ICCT loading - passenger LDVs</t>
  </si>
  <si>
    <t>Energy produced and required - Total Passenger Transport</t>
  </si>
  <si>
    <t>Vector</t>
  </si>
  <si>
    <t>Name</t>
  </si>
  <si>
    <t>2007</t>
  </si>
  <si>
    <t>2012</t>
  </si>
  <si>
    <t>2017</t>
  </si>
  <si>
    <t>2022</t>
  </si>
  <si>
    <t>2027</t>
  </si>
  <si>
    <t>2032</t>
  </si>
  <si>
    <t>2037</t>
  </si>
  <si>
    <t>2042</t>
  </si>
  <si>
    <t>2047</t>
  </si>
  <si>
    <t>T.01</t>
  </si>
  <si>
    <t>Road transport</t>
  </si>
  <si>
    <t>T.02</t>
  </si>
  <si>
    <t>Rail transport</t>
  </si>
  <si>
    <t>T.03</t>
  </si>
  <si>
    <t>Domestic aviation</t>
  </si>
  <si>
    <t>V.01</t>
  </si>
  <si>
    <t>Electricity (delivered to end user)</t>
  </si>
  <si>
    <t>V.04</t>
  </si>
  <si>
    <t>Liquid hydrocarbons</t>
  </si>
  <si>
    <t>V.05</t>
  </si>
  <si>
    <t>Gaseous hydrocarbons</t>
  </si>
  <si>
    <t>V.12</t>
  </si>
  <si>
    <t>H2</t>
  </si>
  <si>
    <t>Total</t>
  </si>
  <si>
    <t>2052</t>
  </si>
  <si>
    <t>Trajectory</t>
  </si>
  <si>
    <t>Comment</t>
  </si>
  <si>
    <t>BAU Level</t>
  </si>
  <si>
    <t>10% less than BAU by 2052</t>
  </si>
  <si>
    <t>20% less than BAU by 2052</t>
  </si>
  <si>
    <t>25% less than BAU by 2052</t>
  </si>
  <si>
    <t>Chosen</t>
  </si>
  <si>
    <t>Modal Shares for Passenger Transport Demand</t>
  </si>
  <si>
    <t>Description</t>
  </si>
  <si>
    <t>Delta</t>
  </si>
  <si>
    <t>ROAD</t>
  </si>
  <si>
    <t>RAIL</t>
  </si>
  <si>
    <t>AIR</t>
  </si>
  <si>
    <t>Total Passenger Transport Demand</t>
  </si>
  <si>
    <t>Total Freight Transport Demand</t>
  </si>
  <si>
    <t>BT-KM</t>
  </si>
  <si>
    <t>BAU</t>
  </si>
  <si>
    <t>10% less</t>
  </si>
  <si>
    <t>15% less</t>
  </si>
  <si>
    <t>Passenger</t>
  </si>
  <si>
    <t>Freight</t>
  </si>
  <si>
    <t>2018</t>
  </si>
  <si>
    <t>2019</t>
  </si>
  <si>
    <t>2020</t>
  </si>
  <si>
    <t>2021</t>
  </si>
  <si>
    <t>2023</t>
  </si>
  <si>
    <t>2024</t>
  </si>
  <si>
    <t>2025</t>
  </si>
  <si>
    <t>2026</t>
  </si>
  <si>
    <t>2028</t>
  </si>
  <si>
    <t>2029</t>
  </si>
  <si>
    <t>2030</t>
  </si>
  <si>
    <t>2031</t>
  </si>
  <si>
    <t>2033</t>
  </si>
  <si>
    <t>2034</t>
  </si>
  <si>
    <t>2035</t>
  </si>
  <si>
    <t>2036</t>
  </si>
  <si>
    <t>2038</t>
  </si>
  <si>
    <t>2039</t>
  </si>
  <si>
    <t>2040</t>
  </si>
  <si>
    <t>2041</t>
  </si>
  <si>
    <t>2043</t>
  </si>
  <si>
    <t>2044</t>
  </si>
  <si>
    <t>2045</t>
  </si>
  <si>
    <t>2046</t>
  </si>
  <si>
    <t>2048</t>
  </si>
  <si>
    <t>2049</t>
  </si>
  <si>
    <t>2050</t>
  </si>
  <si>
    <t>IESS Data</t>
  </si>
  <si>
    <t>Fuel Economy Calculations</t>
  </si>
  <si>
    <t>Passenger aircraft, Freight aircraft, Freight Ships</t>
  </si>
  <si>
    <t>NITI Aayog, Government of India</t>
  </si>
  <si>
    <t>India Energy Security Scenarios 2047 downloadable Excel model</t>
  </si>
  <si>
    <t>http://indiaenergy.gov.in/iess/docs/IESS_Version2.2.xlsx</t>
  </si>
  <si>
    <t>Tables XIIa and XIIb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</si>
</sst>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
    <numFmt numFmtId="171" formatCode="0.00000"/>
  </numFmts>
  <fonts count="58">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u/>
      <sz val="11"/>
      <color theme="10"/>
      <name val="Calibri"/>
      <family val="2"/>
      <scheme val="minor"/>
    </font>
    <font>
      <b/>
      <sz val="12"/>
      <color theme="1"/>
      <name val="Calibri"/>
      <family val="2"/>
      <scheme val="minor"/>
    </font>
  </fonts>
  <fills count="2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6" fillId="0" borderId="0" applyNumberFormat="0" applyFill="0" applyBorder="0" applyAlignment="0" applyProtection="0"/>
  </cellStyleXfs>
  <cellXfs count="85">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NumberFormat="1"/>
    <xf numFmtId="11" fontId="0" fillId="0" borderId="0" xfId="0" applyNumberFormat="1" applyFill="1"/>
    <xf numFmtId="0" fontId="0" fillId="0" borderId="0" xfId="0" applyAlignment="1">
      <alignment horizontal="right"/>
    </xf>
    <xf numFmtId="2" fontId="0" fillId="0" borderId="0" xfId="0" applyNumberFormat="1"/>
    <xf numFmtId="170" fontId="0" fillId="0" borderId="0" xfId="0" applyNumberFormat="1"/>
    <xf numFmtId="1" fontId="0" fillId="0" borderId="0" xfId="0" applyNumberFormat="1"/>
    <xf numFmtId="0" fontId="56" fillId="0" borderId="0" xfId="153"/>
    <xf numFmtId="11" fontId="0" fillId="28" borderId="0" xfId="0" applyNumberFormat="1" applyFill="1"/>
    <xf numFmtId="0" fontId="0" fillId="28" borderId="0" xfId="0" applyFill="1"/>
    <xf numFmtId="171" fontId="0" fillId="0" borderId="0" xfId="0" applyNumberFormat="1"/>
    <xf numFmtId="0" fontId="57" fillId="0" borderId="0" xfId="0" applyFont="1"/>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cellXfs>
  <cellStyles count="1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53" builtinId="8"/>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'ICCT emissions to fuel rates'!$B$1</c:f>
              <c:strCache>
                <c:ptCount val="1"/>
                <c:pt idx="0">
                  <c:v>km/l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1.5272965879265092E-2"/>
                  <c:y val="-0.37326151939340918"/>
                </c:manualLayout>
              </c:layout>
              <c:numFmt formatCode="#,##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'ICCT emissions to fuel rates'!$A$2:$A$8</c:f>
              <c:numCache>
                <c:formatCode>General</c:formatCode>
                <c:ptCount val="7"/>
                <c:pt idx="0">
                  <c:v>175</c:v>
                </c:pt>
                <c:pt idx="1">
                  <c:v>150</c:v>
                </c:pt>
                <c:pt idx="2">
                  <c:v>125</c:v>
                </c:pt>
                <c:pt idx="3">
                  <c:v>100</c:v>
                </c:pt>
                <c:pt idx="4">
                  <c:v>75</c:v>
                </c:pt>
                <c:pt idx="5">
                  <c:v>50</c:v>
                </c:pt>
                <c:pt idx="6">
                  <c:v>25</c:v>
                </c:pt>
              </c:numCache>
            </c:numRef>
          </c:xVal>
          <c:yVal>
            <c:numRef>
              <c:f>'ICCT emissions to fuel rates'!$B$2:$B$8</c:f>
              <c:numCache>
                <c:formatCode>General</c:formatCode>
                <c:ptCount val="7"/>
                <c:pt idx="0">
                  <c:v>13.4</c:v>
                </c:pt>
                <c:pt idx="1">
                  <c:v>15.6</c:v>
                </c:pt>
                <c:pt idx="2">
                  <c:v>18.7</c:v>
                </c:pt>
                <c:pt idx="3">
                  <c:v>23.4</c:v>
                </c:pt>
                <c:pt idx="4">
                  <c:v>31.2</c:v>
                </c:pt>
                <c:pt idx="5">
                  <c:v>46.7</c:v>
                </c:pt>
                <c:pt idx="6">
                  <c:v>93.5</c:v>
                </c:pt>
              </c:numCache>
            </c:numRef>
          </c:yVal>
          <c:smooth val="0"/>
          <c:extLst>
            <c:ext xmlns:c16="http://schemas.microsoft.com/office/drawing/2014/chart" uri="{C3380CC4-5D6E-409C-BE32-E72D297353CC}">
              <c16:uniqueId val="{00000000-E140-4A4F-95FB-B08CFB65649E}"/>
            </c:ext>
          </c:extLst>
        </c:ser>
        <c:dLbls>
          <c:showLegendKey val="0"/>
          <c:showVal val="0"/>
          <c:showCatName val="0"/>
          <c:showSerName val="0"/>
          <c:showPercent val="0"/>
          <c:showBubbleSize val="0"/>
        </c:dLbls>
        <c:axId val="1463224976"/>
        <c:axId val="1463228912"/>
      </c:scatterChart>
      <c:valAx>
        <c:axId val="1463224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g/km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28912"/>
        <c:crosses val="autoZero"/>
        <c:crossBetween val="midCat"/>
      </c:valAx>
      <c:valAx>
        <c:axId val="146322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km/L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24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457200</xdr:colOff>
      <xdr:row>1</xdr:row>
      <xdr:rowOff>0</xdr:rowOff>
    </xdr:from>
    <xdr:to>
      <xdr:col>11</xdr:col>
      <xdr:colOff>152400</xdr:colOff>
      <xdr:row>15</xdr:row>
      <xdr:rowOff>76200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nhts.ornl.gov/2009/pub/stt.pdf" TargetMode="External"/><Relationship Id="rId1" Type="http://schemas.openxmlformats.org/officeDocument/2006/relationships/hyperlink" Target="https://www.theicct.org/sites/default/files/India_PVstds-facts_dec2014.pdf"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afdc.energy.gov/fuels/fuel_comparison_chart.pdf" TargetMode="External"/><Relationship Id="rId7" Type="http://schemas.openxmlformats.org/officeDocument/2006/relationships/printerSettings" Target="../printerSettings/printerSettings2.bin"/><Relationship Id="rId2" Type="http://schemas.openxmlformats.org/officeDocument/2006/relationships/hyperlink" Target="https://www.aqua-calc.com/calculate/volume-to-weight" TargetMode="External"/><Relationship Id="rId1" Type="http://schemas.openxmlformats.org/officeDocument/2006/relationships/hyperlink" Target="https://www.aqua-calc.com/calculate/volume-to-weight" TargetMode="External"/><Relationship Id="rId6" Type="http://schemas.openxmlformats.org/officeDocument/2006/relationships/hyperlink" Target="https://www.google.com/search?q=km+per+mile" TargetMode="External"/><Relationship Id="rId5" Type="http://schemas.openxmlformats.org/officeDocument/2006/relationships/hyperlink" Target="https://www.google.com/search?q=liter+per+gallon" TargetMode="External"/><Relationship Id="rId4" Type="http://schemas.openxmlformats.org/officeDocument/2006/relationships/hyperlink" Target="https://www.afdc.energy.gov/fuels/fuel_comparison_chart.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4"/>
  <sheetViews>
    <sheetView tabSelected="1" workbookViewId="0">
      <selection activeCell="B30" sqref="B30:B34"/>
    </sheetView>
  </sheetViews>
  <sheetFormatPr defaultRowHeight="14.25"/>
  <cols>
    <col min="1" max="1" width="13.3984375" customWidth="1"/>
    <col min="2" max="2" width="107.3984375" customWidth="1"/>
  </cols>
  <sheetData>
    <row r="1" spans="1:2">
      <c r="A1" s="1" t="s">
        <v>0</v>
      </c>
    </row>
    <row r="3" spans="1:2">
      <c r="A3" s="1" t="s">
        <v>1</v>
      </c>
      <c r="B3" s="20" t="s">
        <v>788</v>
      </c>
    </row>
    <row r="4" spans="1:2">
      <c r="B4" t="s">
        <v>688</v>
      </c>
    </row>
    <row r="5" spans="1:2">
      <c r="B5" s="23">
        <v>2014</v>
      </c>
    </row>
    <row r="6" spans="1:2">
      <c r="B6" t="s">
        <v>689</v>
      </c>
    </row>
    <row r="7" spans="1:2">
      <c r="B7" s="60" t="s">
        <v>681</v>
      </c>
    </row>
    <row r="9" spans="1:2">
      <c r="B9" s="20" t="s">
        <v>789</v>
      </c>
    </row>
    <row r="10" spans="1:2">
      <c r="B10" t="s">
        <v>688</v>
      </c>
    </row>
    <row r="11" spans="1:2">
      <c r="B11" s="23">
        <v>2017</v>
      </c>
    </row>
    <row r="12" spans="1:2">
      <c r="B12" t="s">
        <v>790</v>
      </c>
    </row>
    <row r="13" spans="1:2">
      <c r="B13" t="s">
        <v>791</v>
      </c>
    </row>
    <row r="15" spans="1:2">
      <c r="B15" s="20" t="s">
        <v>691</v>
      </c>
    </row>
    <row r="16" spans="1:2">
      <c r="B16" t="s">
        <v>688</v>
      </c>
    </row>
    <row r="17" spans="2:2">
      <c r="B17" s="23">
        <v>2017</v>
      </c>
    </row>
    <row r="18" spans="2:2">
      <c r="B18" t="s">
        <v>693</v>
      </c>
    </row>
    <row r="19" spans="2:2">
      <c r="B19" t="s">
        <v>690</v>
      </c>
    </row>
    <row r="20" spans="2:2">
      <c r="B20" t="s">
        <v>692</v>
      </c>
    </row>
    <row r="22" spans="2:2">
      <c r="B22" s="20" t="s">
        <v>694</v>
      </c>
    </row>
    <row r="23" spans="2:2">
      <c r="B23" t="s">
        <v>705</v>
      </c>
    </row>
    <row r="24" spans="2:2">
      <c r="B24" s="23">
        <v>2012</v>
      </c>
    </row>
    <row r="25" spans="2:2">
      <c r="B25" t="s">
        <v>704</v>
      </c>
    </row>
    <row r="26" spans="2:2">
      <c r="B26" t="s">
        <v>703</v>
      </c>
    </row>
    <row r="27" spans="2:2">
      <c r="B27" t="s">
        <v>702</v>
      </c>
    </row>
    <row r="29" spans="2:2">
      <c r="B29" s="20" t="s">
        <v>646</v>
      </c>
    </row>
    <row r="30" spans="2:2">
      <c r="B30" t="s">
        <v>886</v>
      </c>
    </row>
    <row r="31" spans="2:2">
      <c r="B31" s="23">
        <v>2015</v>
      </c>
    </row>
    <row r="32" spans="2:2">
      <c r="B32" t="s">
        <v>887</v>
      </c>
    </row>
    <row r="33" spans="2:2">
      <c r="B33" t="s">
        <v>888</v>
      </c>
    </row>
    <row r="34" spans="2:2">
      <c r="B34" t="s">
        <v>889</v>
      </c>
    </row>
    <row r="36" spans="2:2">
      <c r="B36" s="20" t="s">
        <v>885</v>
      </c>
    </row>
    <row r="37" spans="2:2">
      <c r="B37" t="s">
        <v>585</v>
      </c>
    </row>
    <row r="38" spans="2:2">
      <c r="B38" s="23">
        <v>2017</v>
      </c>
    </row>
    <row r="39" spans="2:2">
      <c r="B39" t="s">
        <v>135</v>
      </c>
    </row>
    <row r="40" spans="2:2">
      <c r="B40" t="s">
        <v>586</v>
      </c>
    </row>
    <row r="41" spans="2:2">
      <c r="B41" t="s">
        <v>767</v>
      </c>
    </row>
    <row r="43" spans="2:2">
      <c r="B43" s="24" t="s">
        <v>668</v>
      </c>
    </row>
    <row r="44" spans="2:2">
      <c r="B44" s="23">
        <v>2017</v>
      </c>
    </row>
    <row r="45" spans="2:2">
      <c r="B45" t="s">
        <v>669</v>
      </c>
    </row>
    <row r="46" spans="2:2">
      <c r="B46" t="s">
        <v>671</v>
      </c>
    </row>
    <row r="47" spans="2:2">
      <c r="B47" t="s">
        <v>670</v>
      </c>
    </row>
    <row r="49" spans="1:2">
      <c r="B49" s="20" t="s">
        <v>768</v>
      </c>
    </row>
    <row r="50" spans="1:2">
      <c r="B50" s="25" t="s">
        <v>769</v>
      </c>
    </row>
    <row r="52" spans="1:2">
      <c r="A52" s="1" t="s">
        <v>138</v>
      </c>
    </row>
    <row r="53" spans="1:2">
      <c r="A53" t="s">
        <v>795</v>
      </c>
    </row>
    <row r="55" spans="1:2">
      <c r="A55" t="s">
        <v>770</v>
      </c>
    </row>
    <row r="56" spans="1:2">
      <c r="A56" t="s">
        <v>774</v>
      </c>
    </row>
    <row r="57" spans="1:2">
      <c r="A57" t="s">
        <v>775</v>
      </c>
    </row>
    <row r="59" spans="1:2">
      <c r="A59" t="s">
        <v>771</v>
      </c>
    </row>
    <row r="60" spans="1:2">
      <c r="A60" t="s">
        <v>772</v>
      </c>
    </row>
    <row r="61" spans="1:2">
      <c r="A61" t="s">
        <v>773</v>
      </c>
    </row>
    <row r="63" spans="1:2">
      <c r="A63" t="s">
        <v>804</v>
      </c>
    </row>
    <row r="64" spans="1:2">
      <c r="A64" t="s">
        <v>805</v>
      </c>
    </row>
  </sheetData>
  <hyperlinks>
    <hyperlink ref="B7" r:id="rId1"/>
    <hyperlink ref="B33" r:id="rId2" display="http://nhts.ornl.gov/2009/pub/stt.pdf"/>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4"/>
  <sheetViews>
    <sheetView workbookViewId="0">
      <pane xSplit="2" ySplit="1" topLeftCell="C71" activePane="bottomRight" state="frozen"/>
      <selection pane="topRight" activeCell="C1" sqref="C1"/>
      <selection pane="bottomLeft" activeCell="A2" sqref="A2"/>
      <selection pane="bottomRight" activeCell="D74" sqref="D74"/>
    </sheetView>
  </sheetViews>
  <sheetFormatPr defaultColWidth="9.265625" defaultRowHeight="15" customHeight="1"/>
  <cols>
    <col min="1" max="1" width="20.73046875" style="2" hidden="1" customWidth="1"/>
    <col min="2" max="2" width="45.73046875" style="2" customWidth="1"/>
    <col min="3" max="16384" width="9.26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398</v>
      </c>
      <c r="B10" s="16" t="s">
        <v>397</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396</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395</v>
      </c>
      <c r="B15" s="6" t="s">
        <v>394</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393</v>
      </c>
    </row>
    <row r="18" spans="1:39" ht="15" customHeight="1">
      <c r="A18" s="7" t="s">
        <v>392</v>
      </c>
      <c r="B18" s="10" t="s">
        <v>391</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390</v>
      </c>
      <c r="B19" s="10" t="s">
        <v>389</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388</v>
      </c>
      <c r="B20" s="10" t="s">
        <v>387</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386</v>
      </c>
    </row>
    <row r="23" spans="1:39" ht="15" customHeight="1">
      <c r="A23" s="7" t="s">
        <v>385</v>
      </c>
      <c r="B23" s="10" t="s">
        <v>384</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383</v>
      </c>
      <c r="B24" s="10" t="s">
        <v>382</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381</v>
      </c>
    </row>
    <row r="27" spans="1:39" ht="15" customHeight="1">
      <c r="B27" s="6" t="s">
        <v>380</v>
      </c>
    </row>
    <row r="28" spans="1:39" ht="15" customHeight="1">
      <c r="A28" s="7" t="s">
        <v>379</v>
      </c>
      <c r="B28" s="10" t="s">
        <v>183</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378</v>
      </c>
      <c r="B29" s="10" t="s">
        <v>181</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377</v>
      </c>
      <c r="B30" s="10" t="s">
        <v>179</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376</v>
      </c>
      <c r="B31" s="10" t="s">
        <v>177</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375</v>
      </c>
      <c r="B32" s="10" t="s">
        <v>175</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374</v>
      </c>
      <c r="B33" s="10" t="s">
        <v>173</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373</v>
      </c>
      <c r="B34" s="10" t="s">
        <v>171</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372</v>
      </c>
      <c r="B35" s="10" t="s">
        <v>169</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371</v>
      </c>
      <c r="B36" s="10" t="s">
        <v>167</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370</v>
      </c>
      <c r="B37" s="10" t="s">
        <v>165</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369</v>
      </c>
      <c r="B38" s="10" t="s">
        <v>163</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368</v>
      </c>
      <c r="B39" s="10" t="s">
        <v>161</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367</v>
      </c>
      <c r="B40" s="10" t="s">
        <v>159</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366</v>
      </c>
    </row>
    <row r="43" spans="1:39" ht="15" customHeight="1">
      <c r="B43" s="6" t="s">
        <v>365</v>
      </c>
    </row>
    <row r="44" spans="1:39" ht="15" customHeight="1">
      <c r="B44" s="6" t="s">
        <v>364</v>
      </c>
    </row>
    <row r="45" spans="1:39" ht="15" customHeight="1">
      <c r="A45" s="7" t="s">
        <v>363</v>
      </c>
      <c r="B45" s="10" t="s">
        <v>348</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362</v>
      </c>
      <c r="B46" s="10" t="s">
        <v>346</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361</v>
      </c>
      <c r="B47" s="10" t="s">
        <v>344</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360</v>
      </c>
      <c r="B48" s="10" t="s">
        <v>342</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359</v>
      </c>
      <c r="B49" s="10" t="s">
        <v>340</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358</v>
      </c>
      <c r="B50" s="10" t="s">
        <v>338</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357</v>
      </c>
      <c r="B51" s="10" t="s">
        <v>336</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356</v>
      </c>
      <c r="B52" s="10" t="s">
        <v>334</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355</v>
      </c>
      <c r="B53" s="10" t="s">
        <v>332</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354</v>
      </c>
      <c r="B54" s="10" t="s">
        <v>330</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353</v>
      </c>
      <c r="B55" s="10" t="s">
        <v>328</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352</v>
      </c>
      <c r="B56" s="10" t="s">
        <v>326</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351</v>
      </c>
      <c r="B57" s="10" t="s">
        <v>324</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350</v>
      </c>
    </row>
    <row r="59" spans="1:39" ht="15" customHeight="1">
      <c r="A59" s="7" t="s">
        <v>349</v>
      </c>
      <c r="B59" s="10" t="s">
        <v>348</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347</v>
      </c>
      <c r="B60" s="10" t="s">
        <v>346</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345</v>
      </c>
      <c r="B61" s="10" t="s">
        <v>344</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343</v>
      </c>
      <c r="B62" s="10" t="s">
        <v>342</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341</v>
      </c>
      <c r="B63" s="10" t="s">
        <v>340</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339</v>
      </c>
      <c r="B64" s="10" t="s">
        <v>338</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337</v>
      </c>
      <c r="B65" s="10" t="s">
        <v>336</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335</v>
      </c>
      <c r="B66" s="10" t="s">
        <v>334</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333</v>
      </c>
      <c r="B67" s="10" t="s">
        <v>332</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331</v>
      </c>
      <c r="B68" s="10" t="s">
        <v>330</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329</v>
      </c>
      <c r="B69" s="10" t="s">
        <v>328</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327</v>
      </c>
      <c r="B70" s="10" t="s">
        <v>326</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325</v>
      </c>
      <c r="B71" s="10" t="s">
        <v>324</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323</v>
      </c>
    </row>
    <row r="74" spans="1:39" ht="15" customHeight="1">
      <c r="A74" s="7" t="s">
        <v>322</v>
      </c>
      <c r="B74" s="10" t="s">
        <v>183</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321</v>
      </c>
      <c r="B75" s="10" t="s">
        <v>181</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320</v>
      </c>
      <c r="B76" s="10" t="s">
        <v>179</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319</v>
      </c>
      <c r="B77" s="10" t="s">
        <v>177</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318</v>
      </c>
      <c r="B78" s="10" t="s">
        <v>175</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317</v>
      </c>
      <c r="B79" s="10" t="s">
        <v>173</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316</v>
      </c>
      <c r="B80" s="10" t="s">
        <v>171</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315</v>
      </c>
      <c r="B81" s="10" t="s">
        <v>169</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314</v>
      </c>
      <c r="B82" s="10" t="s">
        <v>167</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313</v>
      </c>
      <c r="B83" s="10" t="s">
        <v>165</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312</v>
      </c>
      <c r="B84" s="10" t="s">
        <v>163</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311</v>
      </c>
      <c r="B85" s="10" t="s">
        <v>161</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310</v>
      </c>
      <c r="B86" s="10" t="s">
        <v>159</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309</v>
      </c>
      <c r="B87" s="10" t="s">
        <v>157</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308</v>
      </c>
    </row>
    <row r="90" spans="1:39" ht="15" customHeight="1">
      <c r="A90" s="7" t="s">
        <v>307</v>
      </c>
      <c r="B90" s="10" t="s">
        <v>287</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306</v>
      </c>
      <c r="B91" s="10" t="s">
        <v>193</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305</v>
      </c>
      <c r="B92" s="10" t="s">
        <v>191</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304</v>
      </c>
      <c r="B93" s="10" t="s">
        <v>189</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303</v>
      </c>
      <c r="B94" s="10" t="s">
        <v>282</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302</v>
      </c>
      <c r="B95" s="10" t="s">
        <v>277</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301</v>
      </c>
      <c r="B96" s="10" t="s">
        <v>272</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300</v>
      </c>
      <c r="B97" s="10" t="s">
        <v>267</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299</v>
      </c>
      <c r="B98" s="10" t="s">
        <v>262</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298</v>
      </c>
      <c r="B99" s="10" t="s">
        <v>257</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297</v>
      </c>
      <c r="B100" s="10" t="s">
        <v>252</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296</v>
      </c>
      <c r="B101" s="10" t="s">
        <v>247</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295</v>
      </c>
      <c r="B102" s="10" t="s">
        <v>242</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294</v>
      </c>
      <c r="B103" s="10" t="s">
        <v>237</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293</v>
      </c>
      <c r="B104" s="10" t="s">
        <v>232</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292</v>
      </c>
      <c r="B105" s="10" t="s">
        <v>227</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291</v>
      </c>
      <c r="B106" s="10" t="s">
        <v>290</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289</v>
      </c>
    </row>
    <row r="109" spans="1:39" ht="15" customHeight="1">
      <c r="A109" s="7" t="s">
        <v>288</v>
      </c>
      <c r="B109" s="10" t="s">
        <v>287</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286</v>
      </c>
      <c r="B110" s="10" t="s">
        <v>193</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285</v>
      </c>
      <c r="B111" s="10" t="s">
        <v>191</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284</v>
      </c>
      <c r="B112" s="10" t="s">
        <v>189</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283</v>
      </c>
      <c r="B113" s="10" t="s">
        <v>282</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281</v>
      </c>
      <c r="B114" s="10" t="s">
        <v>193</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280</v>
      </c>
      <c r="B115" s="10" t="s">
        <v>191</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279</v>
      </c>
      <c r="B116" s="10" t="s">
        <v>189</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278</v>
      </c>
      <c r="B117" s="10" t="s">
        <v>277</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276</v>
      </c>
      <c r="B118" s="10" t="s">
        <v>193</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275</v>
      </c>
      <c r="B119" s="10" t="s">
        <v>191</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274</v>
      </c>
      <c r="B120" s="10" t="s">
        <v>189</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273</v>
      </c>
      <c r="B121" s="10" t="s">
        <v>272</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271</v>
      </c>
      <c r="B122" s="10" t="s">
        <v>193</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270</v>
      </c>
      <c r="B123" s="10" t="s">
        <v>191</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269</v>
      </c>
      <c r="B124" s="10" t="s">
        <v>189</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268</v>
      </c>
      <c r="B125" s="10" t="s">
        <v>267</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266</v>
      </c>
      <c r="B126" s="10" t="s">
        <v>193</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265</v>
      </c>
      <c r="B127" s="10" t="s">
        <v>191</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264</v>
      </c>
      <c r="B128" s="10" t="s">
        <v>189</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263</v>
      </c>
      <c r="B129" s="10" t="s">
        <v>262</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261</v>
      </c>
      <c r="B130" s="10" t="s">
        <v>193</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260</v>
      </c>
      <c r="B131" s="10" t="s">
        <v>191</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259</v>
      </c>
      <c r="B132" s="10" t="s">
        <v>189</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258</v>
      </c>
      <c r="B133" s="10" t="s">
        <v>257</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256</v>
      </c>
      <c r="B134" s="10" t="s">
        <v>193</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255</v>
      </c>
      <c r="B135" s="10" t="s">
        <v>191</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254</v>
      </c>
      <c r="B136" s="10" t="s">
        <v>189</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253</v>
      </c>
      <c r="B137" s="10" t="s">
        <v>252</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251</v>
      </c>
      <c r="B138" s="10" t="s">
        <v>193</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250</v>
      </c>
      <c r="B139" s="10" t="s">
        <v>191</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249</v>
      </c>
      <c r="B140" s="10" t="s">
        <v>189</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248</v>
      </c>
      <c r="B141" s="10" t="s">
        <v>247</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246</v>
      </c>
      <c r="B142" s="10" t="s">
        <v>193</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245</v>
      </c>
      <c r="B143" s="10" t="s">
        <v>191</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244</v>
      </c>
      <c r="B144" s="10" t="s">
        <v>189</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243</v>
      </c>
      <c r="B145" s="10" t="s">
        <v>242</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241</v>
      </c>
      <c r="B146" s="10" t="s">
        <v>193</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240</v>
      </c>
      <c r="B147" s="10" t="s">
        <v>191</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239</v>
      </c>
      <c r="B148" s="10" t="s">
        <v>189</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238</v>
      </c>
      <c r="B149" s="10" t="s">
        <v>237</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236</v>
      </c>
      <c r="B150" s="10" t="s">
        <v>193</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235</v>
      </c>
      <c r="B151" s="10" t="s">
        <v>191</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234</v>
      </c>
      <c r="B152" s="10" t="s">
        <v>189</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233</v>
      </c>
      <c r="B153" s="10" t="s">
        <v>232</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231</v>
      </c>
      <c r="B154" s="10" t="s">
        <v>193</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230</v>
      </c>
      <c r="B155" s="10" t="s">
        <v>191</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229</v>
      </c>
      <c r="B156" s="10" t="s">
        <v>189</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228</v>
      </c>
      <c r="B157" s="10" t="s">
        <v>227</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226</v>
      </c>
      <c r="B158" s="10" t="s">
        <v>193</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225</v>
      </c>
      <c r="B159" s="10" t="s">
        <v>191</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224</v>
      </c>
      <c r="B160" s="10" t="s">
        <v>189</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223</v>
      </c>
      <c r="B161" s="6" t="s">
        <v>222</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221</v>
      </c>
    </row>
    <row r="164" spans="1:39" ht="15" customHeight="1">
      <c r="A164" s="7" t="s">
        <v>220</v>
      </c>
      <c r="B164" s="10" t="s">
        <v>219</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210</v>
      </c>
    </row>
    <row r="165" spans="1:39" ht="15" customHeight="1">
      <c r="A165" s="7" t="s">
        <v>218</v>
      </c>
      <c r="B165" s="10" t="s">
        <v>217</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210</v>
      </c>
    </row>
    <row r="166" spans="1:39" ht="15" customHeight="1">
      <c r="A166" s="7" t="s">
        <v>216</v>
      </c>
      <c r="B166" s="10" t="s">
        <v>215</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210</v>
      </c>
    </row>
    <row r="167" spans="1:39" ht="15" customHeight="1">
      <c r="A167" s="7" t="s">
        <v>214</v>
      </c>
      <c r="B167" s="10" t="s">
        <v>213</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210</v>
      </c>
    </row>
    <row r="168" spans="1:39" ht="15" customHeight="1">
      <c r="A168" s="7" t="s">
        <v>212</v>
      </c>
      <c r="B168" s="10" t="s">
        <v>211</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210</v>
      </c>
    </row>
    <row r="169" spans="1:39" ht="15" customHeight="1">
      <c r="A169" s="7" t="s">
        <v>209</v>
      </c>
      <c r="B169" s="10" t="s">
        <v>208</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207</v>
      </c>
      <c r="B170" s="10" t="s">
        <v>206</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205</v>
      </c>
      <c r="B171" s="10" t="s">
        <v>204</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203</v>
      </c>
      <c r="B172" s="10" t="s">
        <v>202</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201</v>
      </c>
    </row>
    <row r="175" spans="1:39" ht="15" customHeight="1">
      <c r="B175" s="6" t="s">
        <v>200</v>
      </c>
    </row>
    <row r="176" spans="1:39" ht="15" customHeight="1">
      <c r="A176" s="7" t="s">
        <v>199</v>
      </c>
      <c r="B176" s="10" t="s">
        <v>193</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198</v>
      </c>
      <c r="B177" s="10" t="s">
        <v>191</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197</v>
      </c>
      <c r="B178" s="10" t="s">
        <v>189</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196</v>
      </c>
      <c r="B179" s="10" t="s">
        <v>187</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195</v>
      </c>
    </row>
    <row r="181" spans="1:39" ht="15" customHeight="1">
      <c r="A181" s="7" t="s">
        <v>194</v>
      </c>
      <c r="B181" s="10" t="s">
        <v>193</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192</v>
      </c>
      <c r="B182" s="10" t="s">
        <v>191</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190</v>
      </c>
      <c r="B183" s="10" t="s">
        <v>189</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188</v>
      </c>
      <c r="B184" s="10" t="s">
        <v>187</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186</v>
      </c>
    </row>
    <row r="187" spans="1:39" ht="15" customHeight="1">
      <c r="B187" s="6" t="s">
        <v>185</v>
      </c>
    </row>
    <row r="188" spans="1:39" ht="15" customHeight="1">
      <c r="A188" s="7" t="s">
        <v>184</v>
      </c>
      <c r="B188" s="10" t="s">
        <v>183</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182</v>
      </c>
      <c r="B189" s="10" t="s">
        <v>181</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180</v>
      </c>
      <c r="B190" s="10" t="s">
        <v>179</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178</v>
      </c>
      <c r="B191" s="10" t="s">
        <v>177</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176</v>
      </c>
      <c r="B192" s="10" t="s">
        <v>175</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174</v>
      </c>
      <c r="B193" s="10" t="s">
        <v>173</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172</v>
      </c>
      <c r="B194" s="10" t="s">
        <v>171</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170</v>
      </c>
      <c r="B195" s="10" t="s">
        <v>169</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168</v>
      </c>
      <c r="B196" s="10" t="s">
        <v>167</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166</v>
      </c>
      <c r="B197" s="10" t="s">
        <v>165</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164</v>
      </c>
      <c r="B198" s="10" t="s">
        <v>163</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162</v>
      </c>
      <c r="B199" s="10" t="s">
        <v>161</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160</v>
      </c>
      <c r="B200" s="10" t="s">
        <v>159</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158</v>
      </c>
      <c r="B201" s="10" t="s">
        <v>157</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156</v>
      </c>
      <c r="B202" s="10" t="s">
        <v>155</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154</v>
      </c>
      <c r="B203" s="10" t="s">
        <v>153</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65" t="s">
        <v>152</v>
      </c>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c r="AK205" s="65"/>
      <c r="AL205" s="65"/>
      <c r="AM205" s="65"/>
    </row>
    <row r="206" spans="1:39" ht="15" customHeight="1">
      <c r="B206" s="3" t="s">
        <v>151</v>
      </c>
    </row>
    <row r="207" spans="1:39" ht="15" customHeight="1">
      <c r="B207" s="3" t="s">
        <v>13</v>
      </c>
    </row>
    <row r="208" spans="1:39" ht="15" customHeight="1">
      <c r="B208" s="3" t="s">
        <v>150</v>
      </c>
    </row>
    <row r="209" spans="2:2" ht="15" customHeight="1">
      <c r="B209" s="3" t="s">
        <v>149</v>
      </c>
    </row>
    <row r="210" spans="2:2" ht="15" customHeight="1">
      <c r="B210" s="3" t="s">
        <v>148</v>
      </c>
    </row>
    <row r="211" spans="2:2" ht="15" customHeight="1">
      <c r="B211" s="3" t="s">
        <v>147</v>
      </c>
    </row>
    <row r="212" spans="2:2" ht="15" customHeight="1">
      <c r="B212" s="3" t="s">
        <v>146</v>
      </c>
    </row>
    <row r="213" spans="2:2" ht="15" customHeight="1">
      <c r="B213" s="3" t="s">
        <v>145</v>
      </c>
    </row>
    <row r="214" spans="2:2" ht="15" customHeight="1">
      <c r="B214" s="3" t="s">
        <v>144</v>
      </c>
    </row>
  </sheetData>
  <mergeCells count="1">
    <mergeCell ref="B205:AM205"/>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265625" defaultRowHeight="15" customHeight="1"/>
  <cols>
    <col min="1" max="1" width="20.73046875" style="2" hidden="1" customWidth="1"/>
    <col min="2" max="2" width="45.73046875" style="2" customWidth="1"/>
    <col min="3" max="16384" width="9.26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580</v>
      </c>
      <c r="B10" s="16" t="s">
        <v>579</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578</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577</v>
      </c>
    </row>
    <row r="16" spans="1:39" ht="15" customHeight="1">
      <c r="A16" s="7" t="s">
        <v>576</v>
      </c>
      <c r="B16" s="10" t="s">
        <v>287</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575</v>
      </c>
      <c r="B17" s="10" t="s">
        <v>193</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574</v>
      </c>
      <c r="B18" s="10" t="s">
        <v>191</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573</v>
      </c>
      <c r="B19" s="10" t="s">
        <v>189</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572</v>
      </c>
      <c r="B20" s="10" t="s">
        <v>282</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571</v>
      </c>
      <c r="B21" s="10" t="s">
        <v>193</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570</v>
      </c>
      <c r="B22" s="10" t="s">
        <v>191</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569</v>
      </c>
      <c r="B23" s="10" t="s">
        <v>189</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568</v>
      </c>
      <c r="B24" s="10" t="s">
        <v>277</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567</v>
      </c>
      <c r="B25" s="10" t="s">
        <v>193</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566</v>
      </c>
      <c r="B26" s="10" t="s">
        <v>191</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565</v>
      </c>
      <c r="B27" s="10" t="s">
        <v>189</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564</v>
      </c>
      <c r="B28" s="10" t="s">
        <v>272</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563</v>
      </c>
      <c r="B29" s="10" t="s">
        <v>193</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562</v>
      </c>
      <c r="B30" s="10" t="s">
        <v>191</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561</v>
      </c>
      <c r="B31" s="10" t="s">
        <v>189</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560</v>
      </c>
      <c r="B32" s="10" t="s">
        <v>267</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559</v>
      </c>
      <c r="B33" s="10" t="s">
        <v>193</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558</v>
      </c>
      <c r="B34" s="10" t="s">
        <v>191</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557</v>
      </c>
      <c r="B35" s="10" t="s">
        <v>189</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556</v>
      </c>
      <c r="B36" s="10" t="s">
        <v>262</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555</v>
      </c>
      <c r="B37" s="10" t="s">
        <v>193</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554</v>
      </c>
      <c r="B38" s="10" t="s">
        <v>191</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553</v>
      </c>
      <c r="B39" s="10" t="s">
        <v>189</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552</v>
      </c>
      <c r="B40" s="10" t="s">
        <v>257</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551</v>
      </c>
      <c r="B41" s="10" t="s">
        <v>193</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550</v>
      </c>
      <c r="B42" s="10" t="s">
        <v>191</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549</v>
      </c>
      <c r="B43" s="10" t="s">
        <v>189</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548</v>
      </c>
      <c r="B44" s="10" t="s">
        <v>252</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547</v>
      </c>
      <c r="B45" s="10" t="s">
        <v>193</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546</v>
      </c>
      <c r="B46" s="10" t="s">
        <v>191</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545</v>
      </c>
      <c r="B47" s="10" t="s">
        <v>189</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544</v>
      </c>
      <c r="B48" s="10" t="s">
        <v>247</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543</v>
      </c>
      <c r="B49" s="10" t="s">
        <v>193</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542</v>
      </c>
      <c r="B50" s="10" t="s">
        <v>191</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541</v>
      </c>
      <c r="B51" s="10" t="s">
        <v>189</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540</v>
      </c>
      <c r="B52" s="10" t="s">
        <v>242</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539</v>
      </c>
      <c r="B53" s="10" t="s">
        <v>193</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538</v>
      </c>
      <c r="B54" s="10" t="s">
        <v>191</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537</v>
      </c>
      <c r="B55" s="10" t="s">
        <v>189</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536</v>
      </c>
      <c r="B56" s="10" t="s">
        <v>237</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535</v>
      </c>
      <c r="B57" s="10" t="s">
        <v>193</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534</v>
      </c>
      <c r="B58" s="10" t="s">
        <v>191</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533</v>
      </c>
      <c r="B59" s="10" t="s">
        <v>189</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532</v>
      </c>
      <c r="B60" s="10" t="s">
        <v>232</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531</v>
      </c>
      <c r="B61" s="10" t="s">
        <v>193</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530</v>
      </c>
      <c r="B62" s="10" t="s">
        <v>191</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529</v>
      </c>
      <c r="B63" s="10" t="s">
        <v>189</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528</v>
      </c>
      <c r="B64" s="10" t="s">
        <v>227</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527</v>
      </c>
      <c r="B65" s="10" t="s">
        <v>193</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526</v>
      </c>
      <c r="B66" s="10" t="s">
        <v>191</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525</v>
      </c>
      <c r="B67" s="10" t="s">
        <v>189</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524</v>
      </c>
      <c r="B68" s="6" t="s">
        <v>222</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523</v>
      </c>
    </row>
    <row r="72" spans="1:39" ht="15" customHeight="1">
      <c r="A72" s="7" t="s">
        <v>522</v>
      </c>
      <c r="B72" s="10" t="s">
        <v>287</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521</v>
      </c>
      <c r="B73" s="10" t="s">
        <v>193</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520</v>
      </c>
      <c r="B74" s="10" t="s">
        <v>191</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519</v>
      </c>
      <c r="B75" s="10" t="s">
        <v>189</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518</v>
      </c>
      <c r="B76" s="10" t="s">
        <v>282</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517</v>
      </c>
      <c r="B77" s="10" t="s">
        <v>193</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516</v>
      </c>
      <c r="B78" s="10" t="s">
        <v>191</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515</v>
      </c>
      <c r="B79" s="10" t="s">
        <v>189</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514</v>
      </c>
      <c r="B80" s="10" t="s">
        <v>277</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513</v>
      </c>
      <c r="B81" s="10" t="s">
        <v>193</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512</v>
      </c>
      <c r="B82" s="10" t="s">
        <v>191</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511</v>
      </c>
      <c r="B83" s="10" t="s">
        <v>189</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510</v>
      </c>
      <c r="B84" s="10" t="s">
        <v>272</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509</v>
      </c>
      <c r="B85" s="10" t="s">
        <v>193</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508</v>
      </c>
      <c r="B86" s="10" t="s">
        <v>191</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507</v>
      </c>
      <c r="B87" s="10" t="s">
        <v>189</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506</v>
      </c>
      <c r="B88" s="10" t="s">
        <v>267</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505</v>
      </c>
      <c r="B89" s="10" t="s">
        <v>193</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504</v>
      </c>
      <c r="B90" s="10" t="s">
        <v>191</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503</v>
      </c>
      <c r="B91" s="10" t="s">
        <v>189</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502</v>
      </c>
      <c r="B92" s="10" t="s">
        <v>262</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501</v>
      </c>
      <c r="B93" s="10" t="s">
        <v>193</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500</v>
      </c>
      <c r="B94" s="10" t="s">
        <v>191</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499</v>
      </c>
      <c r="B95" s="10" t="s">
        <v>189</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498</v>
      </c>
      <c r="B96" s="10" t="s">
        <v>257</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497</v>
      </c>
      <c r="B97" s="10" t="s">
        <v>193</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496</v>
      </c>
      <c r="B98" s="10" t="s">
        <v>191</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495</v>
      </c>
      <c r="B99" s="10" t="s">
        <v>189</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494</v>
      </c>
      <c r="B100" s="10" t="s">
        <v>252</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493</v>
      </c>
      <c r="B101" s="10" t="s">
        <v>193</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492</v>
      </c>
      <c r="B102" s="10" t="s">
        <v>191</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491</v>
      </c>
      <c r="B103" s="10" t="s">
        <v>189</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490</v>
      </c>
      <c r="B104" s="10" t="s">
        <v>247</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489</v>
      </c>
      <c r="B105" s="10" t="s">
        <v>193</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488</v>
      </c>
      <c r="B106" s="10" t="s">
        <v>191</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487</v>
      </c>
      <c r="B107" s="10" t="s">
        <v>189</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486</v>
      </c>
      <c r="B108" s="10" t="s">
        <v>242</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485</v>
      </c>
      <c r="B109" s="10" t="s">
        <v>193</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484</v>
      </c>
      <c r="B110" s="10" t="s">
        <v>191</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483</v>
      </c>
      <c r="B111" s="10" t="s">
        <v>189</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482</v>
      </c>
      <c r="B112" s="10" t="s">
        <v>237</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481</v>
      </c>
      <c r="B113" s="10" t="s">
        <v>193</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480</v>
      </c>
      <c r="B114" s="10" t="s">
        <v>191</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479</v>
      </c>
      <c r="B115" s="10" t="s">
        <v>189</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478</v>
      </c>
      <c r="B116" s="10" t="s">
        <v>232</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477</v>
      </c>
      <c r="B117" s="10" t="s">
        <v>193</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476</v>
      </c>
      <c r="B118" s="10" t="s">
        <v>191</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475</v>
      </c>
      <c r="B119" s="10" t="s">
        <v>189</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474</v>
      </c>
      <c r="B120" s="10" t="s">
        <v>227</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473</v>
      </c>
      <c r="B121" s="10" t="s">
        <v>193</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472</v>
      </c>
      <c r="B122" s="10" t="s">
        <v>191</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471</v>
      </c>
      <c r="B123" s="10" t="s">
        <v>189</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470</v>
      </c>
      <c r="B124" s="6" t="s">
        <v>222</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469</v>
      </c>
    </row>
    <row r="128" spans="1:39" ht="15" customHeight="1">
      <c r="A128" s="7" t="s">
        <v>468</v>
      </c>
      <c r="B128" s="10" t="s">
        <v>287</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210</v>
      </c>
    </row>
    <row r="129" spans="1:39" ht="15" customHeight="1">
      <c r="A129" s="7" t="s">
        <v>467</v>
      </c>
      <c r="B129" s="10" t="s">
        <v>193</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210</v>
      </c>
    </row>
    <row r="130" spans="1:39" ht="15" customHeight="1">
      <c r="A130" s="7" t="s">
        <v>466</v>
      </c>
      <c r="B130" s="10" t="s">
        <v>191</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210</v>
      </c>
    </row>
    <row r="131" spans="1:39" ht="15" customHeight="1">
      <c r="A131" s="7" t="s">
        <v>465</v>
      </c>
      <c r="B131" s="10" t="s">
        <v>189</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210</v>
      </c>
    </row>
    <row r="132" spans="1:39" ht="15" customHeight="1">
      <c r="A132" s="7" t="s">
        <v>464</v>
      </c>
      <c r="B132" s="10" t="s">
        <v>282</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210</v>
      </c>
    </row>
    <row r="133" spans="1:39" ht="15" customHeight="1">
      <c r="A133" s="7" t="s">
        <v>463</v>
      </c>
      <c r="B133" s="10" t="s">
        <v>193</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210</v>
      </c>
    </row>
    <row r="134" spans="1:39" ht="15" customHeight="1">
      <c r="A134" s="7" t="s">
        <v>462</v>
      </c>
      <c r="B134" s="10" t="s">
        <v>191</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210</v>
      </c>
    </row>
    <row r="135" spans="1:39" ht="15" customHeight="1">
      <c r="A135" s="7" t="s">
        <v>461</v>
      </c>
      <c r="B135" s="10" t="s">
        <v>189</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210</v>
      </c>
    </row>
    <row r="136" spans="1:39" ht="15" customHeight="1">
      <c r="A136" s="7" t="s">
        <v>460</v>
      </c>
      <c r="B136" s="10" t="s">
        <v>277</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210</v>
      </c>
    </row>
    <row r="137" spans="1:39" ht="15" customHeight="1">
      <c r="A137" s="7" t="s">
        <v>459</v>
      </c>
      <c r="B137" s="10" t="s">
        <v>193</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210</v>
      </c>
    </row>
    <row r="138" spans="1:39" ht="15" customHeight="1">
      <c r="A138" s="7" t="s">
        <v>458</v>
      </c>
      <c r="B138" s="10" t="s">
        <v>191</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210</v>
      </c>
    </row>
    <row r="139" spans="1:39" ht="15" customHeight="1">
      <c r="A139" s="7" t="s">
        <v>457</v>
      </c>
      <c r="B139" s="10" t="s">
        <v>189</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210</v>
      </c>
    </row>
    <row r="140" spans="1:39" ht="15" customHeight="1">
      <c r="A140" s="7" t="s">
        <v>456</v>
      </c>
      <c r="B140" s="10" t="s">
        <v>272</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210</v>
      </c>
    </row>
    <row r="141" spans="1:39" ht="15" customHeight="1">
      <c r="A141" s="7" t="s">
        <v>455</v>
      </c>
      <c r="B141" s="10" t="s">
        <v>193</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210</v>
      </c>
    </row>
    <row r="142" spans="1:39" ht="15" customHeight="1">
      <c r="A142" s="7" t="s">
        <v>454</v>
      </c>
      <c r="B142" s="10" t="s">
        <v>191</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210</v>
      </c>
    </row>
    <row r="143" spans="1:39" ht="15" customHeight="1">
      <c r="A143" s="7" t="s">
        <v>453</v>
      </c>
      <c r="B143" s="10" t="s">
        <v>189</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210</v>
      </c>
    </row>
    <row r="144" spans="1:39" ht="15" customHeight="1">
      <c r="A144" s="7" t="s">
        <v>452</v>
      </c>
      <c r="B144" s="10" t="s">
        <v>267</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451</v>
      </c>
      <c r="B145" s="10" t="s">
        <v>193</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450</v>
      </c>
      <c r="B146" s="10" t="s">
        <v>191</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210</v>
      </c>
    </row>
    <row r="147" spans="1:39" ht="15" customHeight="1">
      <c r="A147" s="7" t="s">
        <v>449</v>
      </c>
      <c r="B147" s="10" t="s">
        <v>189</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210</v>
      </c>
    </row>
    <row r="148" spans="1:39" ht="15" customHeight="1">
      <c r="A148" s="7" t="s">
        <v>448</v>
      </c>
      <c r="B148" s="10" t="s">
        <v>262</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210</v>
      </c>
    </row>
    <row r="149" spans="1:39" ht="15" customHeight="1">
      <c r="A149" s="7" t="s">
        <v>447</v>
      </c>
      <c r="B149" s="10" t="s">
        <v>193</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210</v>
      </c>
    </row>
    <row r="150" spans="1:39" ht="15" customHeight="1">
      <c r="A150" s="7" t="s">
        <v>446</v>
      </c>
      <c r="B150" s="10" t="s">
        <v>191</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210</v>
      </c>
    </row>
    <row r="151" spans="1:39" ht="15" customHeight="1">
      <c r="A151" s="7" t="s">
        <v>445</v>
      </c>
      <c r="B151" s="10" t="s">
        <v>189</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210</v>
      </c>
    </row>
    <row r="152" spans="1:39" ht="15" customHeight="1">
      <c r="A152" s="7" t="s">
        <v>444</v>
      </c>
      <c r="B152" s="10" t="s">
        <v>257</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443</v>
      </c>
      <c r="B153" s="10" t="s">
        <v>193</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442</v>
      </c>
      <c r="B154" s="10" t="s">
        <v>191</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441</v>
      </c>
      <c r="B155" s="10" t="s">
        <v>189</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210</v>
      </c>
    </row>
    <row r="156" spans="1:39" ht="15" customHeight="1">
      <c r="A156" s="7" t="s">
        <v>440</v>
      </c>
      <c r="B156" s="10" t="s">
        <v>252</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210</v>
      </c>
    </row>
    <row r="157" spans="1:39" ht="15" customHeight="1">
      <c r="A157" s="7" t="s">
        <v>439</v>
      </c>
      <c r="B157" s="10" t="s">
        <v>193</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210</v>
      </c>
    </row>
    <row r="158" spans="1:39" ht="15" customHeight="1">
      <c r="A158" s="7" t="s">
        <v>438</v>
      </c>
      <c r="B158" s="10" t="s">
        <v>191</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210</v>
      </c>
    </row>
    <row r="159" spans="1:39" ht="15" customHeight="1">
      <c r="A159" s="7" t="s">
        <v>437</v>
      </c>
      <c r="B159" s="10" t="s">
        <v>189</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210</v>
      </c>
    </row>
    <row r="160" spans="1:39" ht="15" customHeight="1">
      <c r="A160" s="7" t="s">
        <v>436</v>
      </c>
      <c r="B160" s="10" t="s">
        <v>247</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435</v>
      </c>
      <c r="B161" s="10" t="s">
        <v>193</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210</v>
      </c>
    </row>
    <row r="162" spans="1:39" ht="15" customHeight="1">
      <c r="A162" s="7" t="s">
        <v>434</v>
      </c>
      <c r="B162" s="10" t="s">
        <v>191</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433</v>
      </c>
      <c r="B163" s="10" t="s">
        <v>189</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210</v>
      </c>
    </row>
    <row r="164" spans="1:39" ht="15" customHeight="1">
      <c r="A164" s="7" t="s">
        <v>432</v>
      </c>
      <c r="B164" s="10" t="s">
        <v>242</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431</v>
      </c>
      <c r="B165" s="10" t="s">
        <v>193</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430</v>
      </c>
      <c r="B166" s="10" t="s">
        <v>191</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210</v>
      </c>
    </row>
    <row r="167" spans="1:39" ht="15" customHeight="1">
      <c r="A167" s="7" t="s">
        <v>429</v>
      </c>
      <c r="B167" s="10" t="s">
        <v>189</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210</v>
      </c>
    </row>
    <row r="168" spans="1:39" ht="15" customHeight="1">
      <c r="A168" s="7" t="s">
        <v>428</v>
      </c>
      <c r="B168" s="10" t="s">
        <v>237</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427</v>
      </c>
      <c r="B169" s="10" t="s">
        <v>193</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210</v>
      </c>
    </row>
    <row r="170" spans="1:39" ht="15" customHeight="1">
      <c r="A170" s="7" t="s">
        <v>426</v>
      </c>
      <c r="B170" s="10" t="s">
        <v>191</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425</v>
      </c>
      <c r="B171" s="10" t="s">
        <v>189</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210</v>
      </c>
    </row>
    <row r="172" spans="1:39" ht="15" customHeight="1">
      <c r="A172" s="7" t="s">
        <v>424</v>
      </c>
      <c r="B172" s="10" t="s">
        <v>232</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210</v>
      </c>
    </row>
    <row r="173" spans="1:39" ht="15" customHeight="1">
      <c r="A173" s="7" t="s">
        <v>423</v>
      </c>
      <c r="B173" s="10" t="s">
        <v>193</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210</v>
      </c>
    </row>
    <row r="174" spans="1:39" ht="15" customHeight="1">
      <c r="A174" s="7" t="s">
        <v>422</v>
      </c>
      <c r="B174" s="10" t="s">
        <v>191</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210</v>
      </c>
    </row>
    <row r="175" spans="1:39" ht="15" customHeight="1">
      <c r="A175" s="7" t="s">
        <v>421</v>
      </c>
      <c r="B175" s="10" t="s">
        <v>189</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210</v>
      </c>
    </row>
    <row r="176" spans="1:39" ht="15" customHeight="1">
      <c r="A176" s="7" t="s">
        <v>420</v>
      </c>
      <c r="B176" s="10" t="s">
        <v>227</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210</v>
      </c>
    </row>
    <row r="177" spans="1:39" ht="15" customHeight="1">
      <c r="A177" s="7" t="s">
        <v>419</v>
      </c>
      <c r="B177" s="10" t="s">
        <v>193</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210</v>
      </c>
    </row>
    <row r="178" spans="1:39" ht="15" customHeight="1">
      <c r="A178" s="7" t="s">
        <v>418</v>
      </c>
      <c r="B178" s="10" t="s">
        <v>191</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210</v>
      </c>
    </row>
    <row r="179" spans="1:39" ht="15" customHeight="1">
      <c r="A179" s="7" t="s">
        <v>417</v>
      </c>
      <c r="B179" s="10" t="s">
        <v>189</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210</v>
      </c>
    </row>
    <row r="180" spans="1:39" ht="15" customHeight="1">
      <c r="A180" s="7" t="s">
        <v>416</v>
      </c>
      <c r="B180" s="6" t="s">
        <v>222</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415</v>
      </c>
    </row>
    <row r="184" spans="1:39" ht="15" customHeight="1">
      <c r="A184" s="7" t="s">
        <v>414</v>
      </c>
      <c r="B184" s="10" t="s">
        <v>287</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413</v>
      </c>
      <c r="B185" s="10" t="s">
        <v>282</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412</v>
      </c>
      <c r="B186" s="10" t="s">
        <v>277</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411</v>
      </c>
      <c r="B187" s="10" t="s">
        <v>272</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410</v>
      </c>
      <c r="B188" s="10" t="s">
        <v>267</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409</v>
      </c>
      <c r="B189" s="10" t="s">
        <v>262</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408</v>
      </c>
      <c r="B190" s="10" t="s">
        <v>257</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407</v>
      </c>
      <c r="B191" s="10" t="s">
        <v>252</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406</v>
      </c>
      <c r="B192" s="10" t="s">
        <v>247</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405</v>
      </c>
      <c r="B193" s="10" t="s">
        <v>242</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404</v>
      </c>
      <c r="B194" s="10" t="s">
        <v>237</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403</v>
      </c>
      <c r="B195" s="10" t="s">
        <v>232</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402</v>
      </c>
      <c r="B196" s="10" t="s">
        <v>227</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401</v>
      </c>
      <c r="B197" s="6" t="s">
        <v>222</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65" t="s">
        <v>400</v>
      </c>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c r="AK198" s="65"/>
      <c r="AL198" s="65"/>
      <c r="AM198" s="65"/>
    </row>
    <row r="199" spans="1:39" ht="15" customHeight="1">
      <c r="B199" s="3" t="s">
        <v>399</v>
      </c>
    </row>
  </sheetData>
  <mergeCells count="1">
    <mergeCell ref="B198:AM198"/>
  </mergeCells>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84"/>
  <sheetViews>
    <sheetView zoomScaleNormal="100" workbookViewId="0">
      <selection activeCell="AF24" sqref="AF24:AF27"/>
    </sheetView>
  </sheetViews>
  <sheetFormatPr defaultColWidth="9.265625" defaultRowHeight="12.75"/>
  <cols>
    <col min="1" max="1" width="37.73046875" style="26" customWidth="1"/>
    <col min="2" max="33" width="8.73046875" style="26" customWidth="1"/>
    <col min="34" max="16384" width="9.265625" style="26"/>
  </cols>
  <sheetData>
    <row r="1" spans="1:33" s="52" customFormat="1" ht="16.5" customHeight="1" thickBot="1">
      <c r="A1" s="66" t="s">
        <v>667</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row>
    <row r="2" spans="1:33" s="29" customFormat="1" ht="16.5" customHeight="1">
      <c r="A2" s="50"/>
      <c r="B2" s="49">
        <v>1960</v>
      </c>
      <c r="C2" s="49">
        <v>1965</v>
      </c>
      <c r="D2" s="49">
        <v>1970</v>
      </c>
      <c r="E2" s="49">
        <v>1975</v>
      </c>
      <c r="F2" s="49">
        <v>1980</v>
      </c>
      <c r="G2" s="49">
        <v>1985</v>
      </c>
      <c r="H2" s="49">
        <v>1990</v>
      </c>
      <c r="I2" s="49">
        <v>1991</v>
      </c>
      <c r="J2" s="49">
        <v>1992</v>
      </c>
      <c r="K2" s="49">
        <v>1993</v>
      </c>
      <c r="L2" s="49">
        <v>1994</v>
      </c>
      <c r="M2" s="49">
        <v>1995</v>
      </c>
      <c r="N2" s="49">
        <v>1996</v>
      </c>
      <c r="O2" s="49">
        <v>1997</v>
      </c>
      <c r="P2" s="49">
        <v>1998</v>
      </c>
      <c r="Q2" s="49">
        <v>1999</v>
      </c>
      <c r="R2" s="49">
        <v>2000</v>
      </c>
      <c r="S2" s="49">
        <v>2001</v>
      </c>
      <c r="T2" s="50">
        <v>2002</v>
      </c>
      <c r="U2" s="50">
        <v>2003</v>
      </c>
      <c r="V2" s="51">
        <v>2004</v>
      </c>
      <c r="W2" s="50">
        <v>2005</v>
      </c>
      <c r="X2" s="50">
        <v>2006</v>
      </c>
      <c r="Y2" s="50">
        <v>2007</v>
      </c>
      <c r="Z2" s="50">
        <v>2008</v>
      </c>
      <c r="AA2" s="50">
        <v>2009</v>
      </c>
      <c r="AB2" s="50">
        <v>2010</v>
      </c>
      <c r="AC2" s="49">
        <v>2011</v>
      </c>
      <c r="AD2" s="49">
        <v>2012</v>
      </c>
      <c r="AE2" s="50">
        <v>2013</v>
      </c>
      <c r="AF2" s="49">
        <v>2014</v>
      </c>
      <c r="AG2" s="49">
        <v>2015</v>
      </c>
    </row>
    <row r="3" spans="1:33" ht="16.5" customHeight="1">
      <c r="A3" s="39" t="s">
        <v>666</v>
      </c>
      <c r="B3" s="41"/>
      <c r="C3" s="41"/>
      <c r="D3" s="41"/>
      <c r="E3" s="48"/>
      <c r="F3" s="48"/>
      <c r="G3" s="48"/>
      <c r="H3" s="48"/>
      <c r="I3" s="48"/>
      <c r="J3" s="48"/>
      <c r="K3" s="48"/>
      <c r="L3" s="48"/>
      <c r="M3" s="48"/>
      <c r="N3" s="48"/>
      <c r="O3" s="48"/>
      <c r="P3" s="48"/>
      <c r="Q3" s="48"/>
      <c r="R3" s="48"/>
      <c r="S3" s="41"/>
      <c r="T3" s="48"/>
      <c r="U3" s="48"/>
      <c r="V3" s="48"/>
      <c r="W3" s="48"/>
      <c r="X3" s="48"/>
      <c r="Y3" s="48"/>
      <c r="Z3" s="48"/>
      <c r="AA3" s="41"/>
      <c r="AB3" s="41"/>
      <c r="AC3" s="41"/>
      <c r="AD3" s="41"/>
      <c r="AE3" s="36"/>
      <c r="AF3" s="36"/>
      <c r="AG3" s="36"/>
    </row>
    <row r="4" spans="1:33" ht="16.5" customHeight="1">
      <c r="A4" s="34" t="s">
        <v>665</v>
      </c>
      <c r="B4" s="33">
        <v>31099</v>
      </c>
      <c r="C4" s="33">
        <v>53226</v>
      </c>
      <c r="D4" s="33">
        <v>108442</v>
      </c>
      <c r="E4" s="33">
        <v>119591.474</v>
      </c>
      <c r="F4" s="33">
        <v>190765.929</v>
      </c>
      <c r="G4" s="33">
        <v>275863.54700000002</v>
      </c>
      <c r="H4" s="33">
        <v>345872.95</v>
      </c>
      <c r="I4" s="33">
        <v>338085.364</v>
      </c>
      <c r="J4" s="33">
        <v>354764.451</v>
      </c>
      <c r="K4" s="33">
        <v>362227.03499999997</v>
      </c>
      <c r="L4" s="33">
        <v>388410.21</v>
      </c>
      <c r="M4" s="33">
        <v>403911.65600000002</v>
      </c>
      <c r="N4" s="33">
        <v>434651.68699999998</v>
      </c>
      <c r="O4" s="33">
        <v>450673.04100000003</v>
      </c>
      <c r="P4" s="33">
        <v>462753.505</v>
      </c>
      <c r="Q4" s="33">
        <v>487939.58</v>
      </c>
      <c r="R4" s="33">
        <v>515598.02299999999</v>
      </c>
      <c r="S4" s="33">
        <v>486506.04300000001</v>
      </c>
      <c r="T4" s="33">
        <v>483524.62777100003</v>
      </c>
      <c r="U4" s="33">
        <v>505601.66788299999</v>
      </c>
      <c r="V4" s="33">
        <v>558194.24092400004</v>
      </c>
      <c r="W4" s="33">
        <v>583771.28671300004</v>
      </c>
      <c r="X4" s="33">
        <v>588471.09679600003</v>
      </c>
      <c r="Y4" s="33">
        <v>607563.97572700004</v>
      </c>
      <c r="Z4" s="33">
        <v>583291.96259100002</v>
      </c>
      <c r="AA4" s="35">
        <v>551740.66534499999</v>
      </c>
      <c r="AB4" s="35">
        <v>564694.67509300006</v>
      </c>
      <c r="AC4" s="35">
        <v>575612.989375</v>
      </c>
      <c r="AD4" s="35">
        <v>580501.41025399999</v>
      </c>
      <c r="AE4" s="35">
        <v>589692.37678699999</v>
      </c>
      <c r="AF4" s="35">
        <v>607771.65507500002</v>
      </c>
      <c r="AG4" s="35">
        <v>641905.41639999999</v>
      </c>
    </row>
    <row r="5" spans="1:33" ht="16.5" customHeight="1">
      <c r="A5" s="47" t="s">
        <v>664</v>
      </c>
      <c r="B5" s="40">
        <f t="shared" ref="B5:AD5" si="0">SUM(B6:B13)</f>
        <v>1272078.3999999999</v>
      </c>
      <c r="C5" s="40">
        <f t="shared" si="0"/>
        <v>1555237.28</v>
      </c>
      <c r="D5" s="40">
        <f t="shared" si="0"/>
        <v>2042002.2799999998</v>
      </c>
      <c r="E5" s="40">
        <f t="shared" si="0"/>
        <v>2404954.4</v>
      </c>
      <c r="F5" s="40">
        <f t="shared" si="0"/>
        <v>2653510.21</v>
      </c>
      <c r="G5" s="40">
        <f t="shared" si="0"/>
        <v>3012952.8</v>
      </c>
      <c r="H5" s="40">
        <f t="shared" si="0"/>
        <v>3561208.56</v>
      </c>
      <c r="I5" s="40">
        <f t="shared" si="0"/>
        <v>3600322.4400000004</v>
      </c>
      <c r="J5" s="40">
        <f t="shared" si="0"/>
        <v>3697719.44</v>
      </c>
      <c r="K5" s="40">
        <f t="shared" si="0"/>
        <v>3768065.87</v>
      </c>
      <c r="L5" s="40">
        <f t="shared" si="0"/>
        <v>3837512.2399999998</v>
      </c>
      <c r="M5" s="40">
        <f t="shared" si="0"/>
        <v>3868070</v>
      </c>
      <c r="N5" s="40">
        <f t="shared" si="0"/>
        <v>3968386</v>
      </c>
      <c r="O5" s="40">
        <f t="shared" si="0"/>
        <v>4089366</v>
      </c>
      <c r="P5" s="40">
        <f t="shared" si="0"/>
        <v>4200634</v>
      </c>
      <c r="Q5" s="40">
        <f t="shared" si="0"/>
        <v>4304270</v>
      </c>
      <c r="R5" s="40">
        <f t="shared" si="0"/>
        <v>4550574.411335703</v>
      </c>
      <c r="S5" s="40">
        <f t="shared" si="0"/>
        <v>4589048.6739452155</v>
      </c>
      <c r="T5" s="40">
        <f t="shared" si="0"/>
        <v>4689938.0405192655</v>
      </c>
      <c r="U5" s="40">
        <f t="shared" si="0"/>
        <v>4740738.7675735131</v>
      </c>
      <c r="V5" s="40">
        <f t="shared" si="0"/>
        <v>4867747.968034571</v>
      </c>
      <c r="W5" s="40">
        <f t="shared" si="0"/>
        <v>4901210.7622080967</v>
      </c>
      <c r="X5" s="40">
        <f t="shared" si="0"/>
        <v>4955063.3849412324</v>
      </c>
      <c r="Y5" s="40">
        <f t="shared" si="0"/>
        <v>4981088.2827633303</v>
      </c>
      <c r="Z5" s="40">
        <f t="shared" si="0"/>
        <v>4900170.6582708275</v>
      </c>
      <c r="AA5" s="40">
        <f t="shared" si="0"/>
        <v>4241346.0069170976</v>
      </c>
      <c r="AB5" s="40">
        <f t="shared" si="0"/>
        <v>4244833.2903487347</v>
      </c>
      <c r="AC5" s="40">
        <f t="shared" si="0"/>
        <v>4230459.6708372645</v>
      </c>
      <c r="AD5" s="40">
        <f t="shared" si="0"/>
        <v>4274877.0108786002</v>
      </c>
      <c r="AE5" s="40">
        <v>4306653.2092234604</v>
      </c>
      <c r="AF5" s="40">
        <v>4371706.4749352001</v>
      </c>
      <c r="AG5" s="40">
        <v>4473336.330688606</v>
      </c>
    </row>
    <row r="6" spans="1:33" ht="16.5" customHeight="1">
      <c r="A6" s="38" t="s">
        <v>663</v>
      </c>
      <c r="B6" s="36" t="s">
        <v>658</v>
      </c>
      <c r="C6" s="36" t="s">
        <v>658</v>
      </c>
      <c r="D6" s="36" t="s">
        <v>658</v>
      </c>
      <c r="E6" s="36" t="s">
        <v>658</v>
      </c>
      <c r="F6" s="36" t="s">
        <v>658</v>
      </c>
      <c r="G6" s="36" t="s">
        <v>658</v>
      </c>
      <c r="H6" s="36" t="s">
        <v>658</v>
      </c>
      <c r="I6" s="36" t="s">
        <v>658</v>
      </c>
      <c r="J6" s="36" t="s">
        <v>658</v>
      </c>
      <c r="K6" s="36" t="s">
        <v>658</v>
      </c>
      <c r="L6" s="36" t="s">
        <v>658</v>
      </c>
      <c r="M6" s="36" t="s">
        <v>658</v>
      </c>
      <c r="N6" s="36" t="s">
        <v>658</v>
      </c>
      <c r="O6" s="36" t="s">
        <v>658</v>
      </c>
      <c r="P6" s="36" t="s">
        <v>658</v>
      </c>
      <c r="Q6" s="36" t="s">
        <v>658</v>
      </c>
      <c r="R6" s="46" t="s">
        <v>658</v>
      </c>
      <c r="S6" s="46" t="s">
        <v>658</v>
      </c>
      <c r="T6" s="46" t="s">
        <v>658</v>
      </c>
      <c r="U6" s="46" t="s">
        <v>658</v>
      </c>
      <c r="V6" s="46" t="s">
        <v>658</v>
      </c>
      <c r="W6" s="46" t="s">
        <v>658</v>
      </c>
      <c r="X6" s="46" t="s">
        <v>658</v>
      </c>
      <c r="Y6" s="35">
        <v>3324976.9724416146</v>
      </c>
      <c r="Z6" s="35">
        <v>3199116.0453116009</v>
      </c>
      <c r="AA6" s="35">
        <v>2800603.3813226186</v>
      </c>
      <c r="AB6" s="35">
        <v>2814539.6008469323</v>
      </c>
      <c r="AC6" s="35">
        <v>2843074.6112777242</v>
      </c>
      <c r="AD6" s="43">
        <v>2866062.4574685842</v>
      </c>
      <c r="AE6" s="43">
        <v>2882172.7915729396</v>
      </c>
      <c r="AF6" s="44">
        <v>2878905.4187674453</v>
      </c>
      <c r="AG6" s="44">
        <v>2984177.8606386106</v>
      </c>
    </row>
    <row r="7" spans="1:33" ht="16.5" customHeight="1">
      <c r="A7" s="45" t="s">
        <v>662</v>
      </c>
      <c r="B7" s="36">
        <v>1144673.3999999999</v>
      </c>
      <c r="C7" s="36">
        <v>1394803.28</v>
      </c>
      <c r="D7" s="36">
        <v>1750897</v>
      </c>
      <c r="E7" s="36">
        <v>1954165.5</v>
      </c>
      <c r="F7" s="36">
        <v>2011988.76</v>
      </c>
      <c r="G7" s="36">
        <v>2094620.64</v>
      </c>
      <c r="H7" s="36">
        <v>2281390.92</v>
      </c>
      <c r="I7" s="36">
        <v>2200259.7000000002</v>
      </c>
      <c r="J7" s="36">
        <v>2208226.09</v>
      </c>
      <c r="K7" s="36">
        <v>2213281.4900000002</v>
      </c>
      <c r="L7" s="36">
        <v>2249742.4</v>
      </c>
      <c r="M7" s="36">
        <v>2286887</v>
      </c>
      <c r="N7" s="36">
        <v>2337068</v>
      </c>
      <c r="O7" s="36">
        <v>2389065</v>
      </c>
      <c r="P7" s="36">
        <v>2463828</v>
      </c>
      <c r="Q7" s="35">
        <v>2494870</v>
      </c>
      <c r="R7" s="35">
        <v>3107729.4184393021</v>
      </c>
      <c r="S7" s="35">
        <v>3139120.3449245607</v>
      </c>
      <c r="T7" s="35">
        <v>3216786.1714053932</v>
      </c>
      <c r="U7" s="35">
        <v>3240359.1957990401</v>
      </c>
      <c r="V7" s="35">
        <v>3290560.3545328677</v>
      </c>
      <c r="W7" s="35">
        <v>3312355.1511198673</v>
      </c>
      <c r="X7" s="35">
        <v>3235752.3978471048</v>
      </c>
      <c r="Y7" s="35" t="s">
        <v>658</v>
      </c>
      <c r="Z7" s="35" t="s">
        <v>658</v>
      </c>
      <c r="AA7" s="35" t="s">
        <v>658</v>
      </c>
      <c r="AB7" s="35" t="s">
        <v>658</v>
      </c>
      <c r="AC7" s="35" t="s">
        <v>658</v>
      </c>
      <c r="AD7" s="35" t="s">
        <v>658</v>
      </c>
      <c r="AE7" s="35" t="s">
        <v>658</v>
      </c>
      <c r="AF7" s="35" t="s">
        <v>658</v>
      </c>
      <c r="AG7" s="35" t="s">
        <v>658</v>
      </c>
    </row>
    <row r="8" spans="1:33" ht="16.5" customHeight="1">
      <c r="A8" s="38" t="s">
        <v>661</v>
      </c>
      <c r="B8" s="33" t="s">
        <v>641</v>
      </c>
      <c r="C8" s="33" t="s">
        <v>641</v>
      </c>
      <c r="D8" s="33">
        <v>3276.9</v>
      </c>
      <c r="E8" s="33">
        <v>6191.9</v>
      </c>
      <c r="F8" s="33">
        <v>12256.8</v>
      </c>
      <c r="G8" s="33">
        <v>11811.8</v>
      </c>
      <c r="H8" s="33">
        <v>12424.1</v>
      </c>
      <c r="I8" s="33">
        <v>11656.06</v>
      </c>
      <c r="J8" s="33">
        <v>11946.25</v>
      </c>
      <c r="K8" s="33">
        <v>12184.38</v>
      </c>
      <c r="L8" s="33">
        <v>12390.4</v>
      </c>
      <c r="M8" s="33">
        <v>10777</v>
      </c>
      <c r="N8" s="33">
        <v>10912</v>
      </c>
      <c r="O8" s="33">
        <v>11089</v>
      </c>
      <c r="P8" s="33">
        <v>11311</v>
      </c>
      <c r="Q8" s="35">
        <v>11642</v>
      </c>
      <c r="R8" s="35">
        <v>15462.865940149295</v>
      </c>
      <c r="S8" s="35">
        <v>14122.993532173001</v>
      </c>
      <c r="T8" s="35">
        <v>14186.932382421695</v>
      </c>
      <c r="U8" s="35">
        <v>14457.287271927125</v>
      </c>
      <c r="V8" s="35">
        <v>19018.549413498804</v>
      </c>
      <c r="W8" s="35">
        <v>17491.706195615443</v>
      </c>
      <c r="X8" s="35">
        <v>24329.167219781142</v>
      </c>
      <c r="Y8" s="35">
        <v>27173.153303934443</v>
      </c>
      <c r="Z8" s="35">
        <v>26429.597949972125</v>
      </c>
      <c r="AA8" s="35">
        <v>22427.775946999154</v>
      </c>
      <c r="AB8" s="35">
        <v>19940.561624896218</v>
      </c>
      <c r="AC8" s="35">
        <v>19926.696602990502</v>
      </c>
      <c r="AD8" s="43">
        <v>23034.485668256286</v>
      </c>
      <c r="AE8" s="43">
        <v>21936.758607248372</v>
      </c>
      <c r="AF8" s="43">
        <v>21509.668518659528</v>
      </c>
      <c r="AG8" s="43">
        <v>21118.295118226415</v>
      </c>
    </row>
    <row r="9" spans="1:33" ht="16.5" customHeight="1">
      <c r="A9" s="38" t="s">
        <v>660</v>
      </c>
      <c r="B9" s="36" t="s">
        <v>658</v>
      </c>
      <c r="C9" s="36" t="s">
        <v>658</v>
      </c>
      <c r="D9" s="36" t="s">
        <v>658</v>
      </c>
      <c r="E9" s="36" t="s">
        <v>658</v>
      </c>
      <c r="F9" s="36" t="s">
        <v>658</v>
      </c>
      <c r="G9" s="36" t="s">
        <v>658</v>
      </c>
      <c r="H9" s="36" t="s">
        <v>658</v>
      </c>
      <c r="I9" s="36" t="s">
        <v>658</v>
      </c>
      <c r="J9" s="36" t="s">
        <v>658</v>
      </c>
      <c r="K9" s="36" t="s">
        <v>658</v>
      </c>
      <c r="L9" s="36" t="s">
        <v>658</v>
      </c>
      <c r="M9" s="36" t="s">
        <v>658</v>
      </c>
      <c r="N9" s="36" t="s">
        <v>658</v>
      </c>
      <c r="O9" s="36" t="s">
        <v>658</v>
      </c>
      <c r="P9" s="36" t="s">
        <v>658</v>
      </c>
      <c r="Q9" s="36" t="s">
        <v>658</v>
      </c>
      <c r="R9" s="46" t="s">
        <v>658</v>
      </c>
      <c r="S9" s="46" t="s">
        <v>658</v>
      </c>
      <c r="T9" s="46" t="s">
        <v>658</v>
      </c>
      <c r="U9" s="46" t="s">
        <v>658</v>
      </c>
      <c r="V9" s="46" t="s">
        <v>658</v>
      </c>
      <c r="W9" s="46" t="s">
        <v>658</v>
      </c>
      <c r="X9" s="46" t="s">
        <v>658</v>
      </c>
      <c r="Y9" s="35">
        <v>1017007.4140728711</v>
      </c>
      <c r="Z9" s="35">
        <v>1049666.5159177505</v>
      </c>
      <c r="AA9" s="35">
        <v>824994.16830024554</v>
      </c>
      <c r="AB9" s="35">
        <v>831911.86597376282</v>
      </c>
      <c r="AC9" s="35">
        <v>807148.31967479293</v>
      </c>
      <c r="AD9" s="43">
        <v>803215.85137046059</v>
      </c>
      <c r="AE9" s="43">
        <v>805987.83740306878</v>
      </c>
      <c r="AF9" s="43">
        <v>852983.03366414621</v>
      </c>
      <c r="AG9" s="43">
        <v>844123.37401817658</v>
      </c>
    </row>
    <row r="10" spans="1:33" ht="16.5" customHeight="1">
      <c r="A10" s="45" t="s">
        <v>659</v>
      </c>
      <c r="B10" s="33" t="s">
        <v>641</v>
      </c>
      <c r="C10" s="33" t="s">
        <v>641</v>
      </c>
      <c r="D10" s="33">
        <v>225613.38</v>
      </c>
      <c r="E10" s="33">
        <v>363267</v>
      </c>
      <c r="F10" s="33">
        <v>520773.65</v>
      </c>
      <c r="G10" s="33">
        <v>688091.36</v>
      </c>
      <c r="H10" s="33">
        <v>999753.54</v>
      </c>
      <c r="I10" s="33">
        <v>1116957.68</v>
      </c>
      <c r="J10" s="33">
        <v>1201667.1000000001</v>
      </c>
      <c r="K10" s="33">
        <v>1252860</v>
      </c>
      <c r="L10" s="33">
        <v>1269292.44</v>
      </c>
      <c r="M10" s="33">
        <v>1256146</v>
      </c>
      <c r="N10" s="33">
        <v>1298299</v>
      </c>
      <c r="O10" s="33">
        <v>1352675</v>
      </c>
      <c r="P10" s="33">
        <v>1380557</v>
      </c>
      <c r="Q10" s="35">
        <v>1432625</v>
      </c>
      <c r="R10" s="35">
        <v>851761.95053358725</v>
      </c>
      <c r="S10" s="35">
        <v>888134.69778220274</v>
      </c>
      <c r="T10" s="35">
        <v>900692.79297885078</v>
      </c>
      <c r="U10" s="35">
        <v>915961.78558151587</v>
      </c>
      <c r="V10" s="35">
        <v>987257.59250088199</v>
      </c>
      <c r="W10" s="35">
        <v>1007637.3759072456</v>
      </c>
      <c r="X10" s="35">
        <v>1096712.1670610246</v>
      </c>
      <c r="Y10" s="35" t="s">
        <v>658</v>
      </c>
      <c r="Z10" s="35" t="s">
        <v>658</v>
      </c>
      <c r="AA10" s="35" t="s">
        <v>658</v>
      </c>
      <c r="AB10" s="35" t="s">
        <v>658</v>
      </c>
      <c r="AC10" s="35" t="s">
        <v>658</v>
      </c>
      <c r="AD10" s="35" t="s">
        <v>658</v>
      </c>
      <c r="AE10" s="35" t="s">
        <v>658</v>
      </c>
      <c r="AF10" s="35" t="s">
        <v>658</v>
      </c>
      <c r="AG10" s="35" t="s">
        <v>658</v>
      </c>
    </row>
    <row r="11" spans="1:33" ht="16.5" customHeight="1">
      <c r="A11" s="34" t="s">
        <v>657</v>
      </c>
      <c r="B11" s="33">
        <v>98551</v>
      </c>
      <c r="C11" s="33">
        <v>128769</v>
      </c>
      <c r="D11" s="33">
        <v>27081</v>
      </c>
      <c r="E11" s="33">
        <v>34606</v>
      </c>
      <c r="F11" s="33">
        <v>39813</v>
      </c>
      <c r="G11" s="33">
        <v>45441</v>
      </c>
      <c r="H11" s="33">
        <v>51901</v>
      </c>
      <c r="I11" s="33">
        <v>52898</v>
      </c>
      <c r="J11" s="33">
        <v>53874</v>
      </c>
      <c r="K11" s="33">
        <v>56772</v>
      </c>
      <c r="L11" s="33">
        <v>61284</v>
      </c>
      <c r="M11" s="33">
        <v>62705</v>
      </c>
      <c r="N11" s="33">
        <v>64072</v>
      </c>
      <c r="O11" s="33">
        <v>66893</v>
      </c>
      <c r="P11" s="33">
        <v>68021</v>
      </c>
      <c r="Q11" s="35">
        <v>70304</v>
      </c>
      <c r="R11" s="35">
        <v>100485.61766309441</v>
      </c>
      <c r="S11" s="35">
        <v>103469.81987011855</v>
      </c>
      <c r="T11" s="35">
        <v>107316.81733066414</v>
      </c>
      <c r="U11" s="35">
        <v>112722.6657018261</v>
      </c>
      <c r="V11" s="35">
        <v>111237.70972009751</v>
      </c>
      <c r="W11" s="35">
        <v>109735.09502401376</v>
      </c>
      <c r="X11" s="35">
        <v>123317.5825311543</v>
      </c>
      <c r="Y11" s="35">
        <v>119978.83837834008</v>
      </c>
      <c r="Z11" s="35">
        <v>126854.67714199767</v>
      </c>
      <c r="AA11" s="35">
        <v>120206.75691287633</v>
      </c>
      <c r="AB11" s="35">
        <v>110738.2452064016</v>
      </c>
      <c r="AC11" s="35">
        <v>103803.03027298137</v>
      </c>
      <c r="AD11" s="43">
        <v>105605.2225970268</v>
      </c>
      <c r="AE11" s="44">
        <v>106581.57890487878</v>
      </c>
      <c r="AF11" s="43">
        <v>109301.40619692924</v>
      </c>
      <c r="AG11" s="43">
        <v>109597.31844960712</v>
      </c>
    </row>
    <row r="12" spans="1:33" ht="16.5" customHeight="1">
      <c r="A12" s="34" t="s">
        <v>656</v>
      </c>
      <c r="B12" s="33">
        <v>28854</v>
      </c>
      <c r="C12" s="33">
        <v>31665</v>
      </c>
      <c r="D12" s="33">
        <v>35134</v>
      </c>
      <c r="E12" s="33">
        <v>46724</v>
      </c>
      <c r="F12" s="33">
        <v>68678</v>
      </c>
      <c r="G12" s="33">
        <v>78063</v>
      </c>
      <c r="H12" s="33">
        <v>94341</v>
      </c>
      <c r="I12" s="33">
        <v>96645</v>
      </c>
      <c r="J12" s="33">
        <v>99510</v>
      </c>
      <c r="K12" s="33">
        <v>103116</v>
      </c>
      <c r="L12" s="33">
        <v>108932</v>
      </c>
      <c r="M12" s="33">
        <v>115451</v>
      </c>
      <c r="N12" s="33">
        <v>118899</v>
      </c>
      <c r="O12" s="33">
        <v>124584</v>
      </c>
      <c r="P12" s="33">
        <v>128359</v>
      </c>
      <c r="Q12" s="35">
        <v>132384</v>
      </c>
      <c r="R12" s="35">
        <v>161237.6335393647</v>
      </c>
      <c r="S12" s="35">
        <v>168969.39215705439</v>
      </c>
      <c r="T12" s="35">
        <v>168216.76129200601</v>
      </c>
      <c r="U12" s="35">
        <v>173538.81507410944</v>
      </c>
      <c r="V12" s="35">
        <v>172960.13261476057</v>
      </c>
      <c r="W12" s="35">
        <v>175127.84138610313</v>
      </c>
      <c r="X12" s="35">
        <v>177320.99547171814</v>
      </c>
      <c r="Y12" s="35">
        <v>184199.09137989173</v>
      </c>
      <c r="Z12" s="35">
        <v>183825.72418631049</v>
      </c>
      <c r="AA12" s="35">
        <v>168099.53433899098</v>
      </c>
      <c r="AB12" s="35">
        <v>175788.97173715092</v>
      </c>
      <c r="AC12" s="35">
        <v>163791.29311902044</v>
      </c>
      <c r="AD12" s="43">
        <v>163601.73110557569</v>
      </c>
      <c r="AE12" s="43">
        <v>168435.63414130086</v>
      </c>
      <c r="AF12" s="43">
        <v>169830.17838475661</v>
      </c>
      <c r="AG12" s="43">
        <v>170246.27799988686</v>
      </c>
    </row>
    <row r="13" spans="1:33" ht="16.5" customHeight="1">
      <c r="A13" s="34" t="s">
        <v>655</v>
      </c>
      <c r="B13" s="33" t="s">
        <v>641</v>
      </c>
      <c r="C13" s="33" t="s">
        <v>641</v>
      </c>
      <c r="D13" s="33" t="s">
        <v>641</v>
      </c>
      <c r="E13" s="33" t="s">
        <v>641</v>
      </c>
      <c r="F13" s="33" t="s">
        <v>641</v>
      </c>
      <c r="G13" s="33">
        <v>94925</v>
      </c>
      <c r="H13" s="33">
        <v>121398</v>
      </c>
      <c r="I13" s="33">
        <v>121906</v>
      </c>
      <c r="J13" s="33">
        <v>122496</v>
      </c>
      <c r="K13" s="33">
        <v>129852</v>
      </c>
      <c r="L13" s="33">
        <v>135871</v>
      </c>
      <c r="M13" s="33">
        <v>136104</v>
      </c>
      <c r="N13" s="33">
        <v>139136</v>
      </c>
      <c r="O13" s="33">
        <v>145060</v>
      </c>
      <c r="P13" s="33">
        <v>148558</v>
      </c>
      <c r="Q13" s="35">
        <v>162445</v>
      </c>
      <c r="R13" s="35">
        <v>313896.92522020405</v>
      </c>
      <c r="S13" s="35">
        <v>275231.42567910667</v>
      </c>
      <c r="T13" s="35">
        <v>282738.56512992969</v>
      </c>
      <c r="U13" s="35">
        <v>283699.01814509422</v>
      </c>
      <c r="V13" s="35">
        <v>286713.62925246486</v>
      </c>
      <c r="W13" s="35">
        <v>278863.59257525147</v>
      </c>
      <c r="X13" s="35">
        <v>297631.07481044956</v>
      </c>
      <c r="Y13" s="35">
        <v>307752.81318667787</v>
      </c>
      <c r="Z13" s="35">
        <v>314278.09776319546</v>
      </c>
      <c r="AA13" s="35">
        <v>305014.39009536692</v>
      </c>
      <c r="AB13" s="35">
        <v>291914.04495959118</v>
      </c>
      <c r="AC13" s="35">
        <v>292715.71988975571</v>
      </c>
      <c r="AD13" s="43">
        <v>313357.26266869658</v>
      </c>
      <c r="AE13" s="43">
        <v>321538.60859402397</v>
      </c>
      <c r="AF13" s="43">
        <v>339176.76940326387</v>
      </c>
      <c r="AG13" s="43">
        <v>344073.2044640985</v>
      </c>
    </row>
    <row r="14" spans="1:33" s="30" customFormat="1" ht="16.5" customHeight="1">
      <c r="A14" s="42" t="s">
        <v>654</v>
      </c>
      <c r="B14" s="41" t="s">
        <v>641</v>
      </c>
      <c r="C14" s="41" t="s">
        <v>641</v>
      </c>
      <c r="D14" s="41" t="s">
        <v>641</v>
      </c>
      <c r="E14" s="41" t="s">
        <v>641</v>
      </c>
      <c r="F14" s="40">
        <f t="shared" ref="F14:AD14" si="1">SUM(F15:F22)</f>
        <v>39854</v>
      </c>
      <c r="G14" s="40">
        <f t="shared" si="1"/>
        <v>39581</v>
      </c>
      <c r="H14" s="40">
        <f t="shared" si="1"/>
        <v>41143</v>
      </c>
      <c r="I14" s="40">
        <f t="shared" si="1"/>
        <v>40703</v>
      </c>
      <c r="J14" s="40">
        <f t="shared" si="1"/>
        <v>40241</v>
      </c>
      <c r="K14" s="40">
        <f t="shared" si="1"/>
        <v>39384</v>
      </c>
      <c r="L14" s="40">
        <f t="shared" si="1"/>
        <v>39585</v>
      </c>
      <c r="M14" s="40">
        <f t="shared" si="1"/>
        <v>39808</v>
      </c>
      <c r="N14" s="40">
        <f t="shared" si="1"/>
        <v>38984.124200000006</v>
      </c>
      <c r="O14" s="40">
        <f t="shared" si="1"/>
        <v>40180.218951999996</v>
      </c>
      <c r="P14" s="40">
        <f t="shared" si="1"/>
        <v>41605.038687999993</v>
      </c>
      <c r="Q14" s="40">
        <f t="shared" si="1"/>
        <v>43278.862481000004</v>
      </c>
      <c r="R14" s="40">
        <f t="shared" si="1"/>
        <v>45100.241891000005</v>
      </c>
      <c r="S14" s="40">
        <f t="shared" si="1"/>
        <v>46507.533026999998</v>
      </c>
      <c r="T14" s="40">
        <f t="shared" si="1"/>
        <v>46096.088878999995</v>
      </c>
      <c r="U14" s="40">
        <f t="shared" si="1"/>
        <v>45676.831126000005</v>
      </c>
      <c r="V14" s="40">
        <f t="shared" si="1"/>
        <v>46545.783080000001</v>
      </c>
      <c r="W14" s="40">
        <f t="shared" si="1"/>
        <v>47124.653055000002</v>
      </c>
      <c r="X14" s="40">
        <f t="shared" si="1"/>
        <v>49504.172899999998</v>
      </c>
      <c r="Y14" s="40">
        <f t="shared" si="1"/>
        <v>51873.259700000002</v>
      </c>
      <c r="Z14" s="40">
        <f t="shared" si="1"/>
        <v>53712.078799999996</v>
      </c>
      <c r="AA14" s="40">
        <f t="shared" si="1"/>
        <v>53898.382540000013</v>
      </c>
      <c r="AB14" s="40">
        <f t="shared" si="1"/>
        <v>52627.181348999991</v>
      </c>
      <c r="AC14" s="40">
        <f t="shared" si="1"/>
        <v>54328.134432999992</v>
      </c>
      <c r="AD14" s="40">
        <f t="shared" si="1"/>
        <v>55169.258447999993</v>
      </c>
      <c r="AE14" s="40">
        <v>56467.102654000009</v>
      </c>
      <c r="AF14" s="40">
        <v>57012.094199999992</v>
      </c>
      <c r="AG14" s="40" t="s">
        <v>641</v>
      </c>
    </row>
    <row r="15" spans="1:33" s="30" customFormat="1" ht="16.5" customHeight="1">
      <c r="A15" s="34" t="s">
        <v>653</v>
      </c>
      <c r="B15" s="33" t="s">
        <v>641</v>
      </c>
      <c r="C15" s="33" t="s">
        <v>641</v>
      </c>
      <c r="D15" s="33" t="s">
        <v>641</v>
      </c>
      <c r="E15" s="33" t="s">
        <v>641</v>
      </c>
      <c r="F15" s="33">
        <v>21790</v>
      </c>
      <c r="G15" s="33">
        <v>21161</v>
      </c>
      <c r="H15" s="33">
        <v>20981</v>
      </c>
      <c r="I15" s="33">
        <v>21090</v>
      </c>
      <c r="J15" s="33">
        <v>20336</v>
      </c>
      <c r="K15" s="33">
        <v>20247</v>
      </c>
      <c r="L15" s="33">
        <v>18832</v>
      </c>
      <c r="M15" s="33">
        <v>18818</v>
      </c>
      <c r="N15" s="33">
        <v>16802.168100000003</v>
      </c>
      <c r="O15" s="33">
        <v>17509.219211999996</v>
      </c>
      <c r="P15" s="33">
        <v>17873.721648999999</v>
      </c>
      <c r="Q15" s="33">
        <v>18683.797939</v>
      </c>
      <c r="R15" s="33">
        <v>18807.334752999999</v>
      </c>
      <c r="S15" s="33">
        <v>19582.868181999998</v>
      </c>
      <c r="T15" s="33">
        <v>19678.689117000002</v>
      </c>
      <c r="U15" s="33">
        <v>19178.851354999999</v>
      </c>
      <c r="V15" s="33">
        <v>18920.853862999997</v>
      </c>
      <c r="W15" s="33">
        <v>19424.922553999997</v>
      </c>
      <c r="X15" s="33">
        <v>20390.185932999997</v>
      </c>
      <c r="Y15" s="33">
        <v>20388.053</v>
      </c>
      <c r="Z15" s="33">
        <v>21198.100300000002</v>
      </c>
      <c r="AA15" s="33">
        <v>21099.988628999999</v>
      </c>
      <c r="AB15" s="33">
        <v>20569.726839999999</v>
      </c>
      <c r="AC15" s="35">
        <v>20558.575434999999</v>
      </c>
      <c r="AD15" s="35">
        <v>21142.192439999999</v>
      </c>
      <c r="AE15" s="35">
        <v>21257.402984</v>
      </c>
      <c r="AF15" s="35">
        <v>21428.948799999998</v>
      </c>
      <c r="AG15" s="35" t="s">
        <v>641</v>
      </c>
    </row>
    <row r="16" spans="1:33" ht="16.5" customHeight="1">
      <c r="A16" s="34" t="s">
        <v>652</v>
      </c>
      <c r="B16" s="33" t="s">
        <v>641</v>
      </c>
      <c r="C16" s="33" t="s">
        <v>641</v>
      </c>
      <c r="D16" s="33" t="s">
        <v>641</v>
      </c>
      <c r="E16" s="33" t="s">
        <v>641</v>
      </c>
      <c r="F16" s="33">
        <v>381</v>
      </c>
      <c r="G16" s="33">
        <v>350</v>
      </c>
      <c r="H16" s="33">
        <v>571</v>
      </c>
      <c r="I16" s="33">
        <v>662</v>
      </c>
      <c r="J16" s="33">
        <v>701</v>
      </c>
      <c r="K16" s="33">
        <v>705</v>
      </c>
      <c r="L16" s="33">
        <v>833</v>
      </c>
      <c r="M16" s="33">
        <v>860</v>
      </c>
      <c r="N16" s="33">
        <v>955.24509999999998</v>
      </c>
      <c r="O16" s="33">
        <v>1023.7081319999999</v>
      </c>
      <c r="P16" s="33">
        <v>1115.35194</v>
      </c>
      <c r="Q16" s="33">
        <v>1190.168551</v>
      </c>
      <c r="R16" s="33">
        <v>1339.431795</v>
      </c>
      <c r="S16" s="33">
        <v>1427.305259</v>
      </c>
      <c r="T16" s="33">
        <v>1431.6725369999999</v>
      </c>
      <c r="U16" s="33">
        <v>1476.0326319999997</v>
      </c>
      <c r="V16" s="33">
        <v>1576.197658</v>
      </c>
      <c r="W16" s="33">
        <v>1699.5838489999999</v>
      </c>
      <c r="X16" s="33">
        <v>1865.7201999999997</v>
      </c>
      <c r="Y16" s="33">
        <v>1930.2944</v>
      </c>
      <c r="Z16" s="33">
        <v>2081.0625999999997</v>
      </c>
      <c r="AA16" s="33">
        <v>2196.117518</v>
      </c>
      <c r="AB16" s="33">
        <v>2172.7471529999998</v>
      </c>
      <c r="AC16" s="36">
        <v>2363.430715</v>
      </c>
      <c r="AD16" s="35">
        <v>2488.8479259999999</v>
      </c>
      <c r="AE16" s="35">
        <v>2564.6256590000003</v>
      </c>
      <c r="AF16" s="35">
        <v>2674.5208000000002</v>
      </c>
      <c r="AG16" s="35" t="s">
        <v>641</v>
      </c>
    </row>
    <row r="17" spans="1:33" ht="16.5" customHeight="1">
      <c r="A17" s="34" t="s">
        <v>651</v>
      </c>
      <c r="B17" s="33" t="s">
        <v>641</v>
      </c>
      <c r="C17" s="33" t="s">
        <v>641</v>
      </c>
      <c r="D17" s="33" t="s">
        <v>641</v>
      </c>
      <c r="E17" s="33" t="s">
        <v>641</v>
      </c>
      <c r="F17" s="33">
        <v>10558</v>
      </c>
      <c r="G17" s="33">
        <v>10427</v>
      </c>
      <c r="H17" s="33">
        <v>11475</v>
      </c>
      <c r="I17" s="33">
        <v>10528</v>
      </c>
      <c r="J17" s="33">
        <v>10737</v>
      </c>
      <c r="K17" s="33">
        <v>10231</v>
      </c>
      <c r="L17" s="33">
        <v>10668</v>
      </c>
      <c r="M17" s="33">
        <v>10559</v>
      </c>
      <c r="N17" s="33">
        <v>11530.220300000001</v>
      </c>
      <c r="O17" s="33">
        <v>12056.0676</v>
      </c>
      <c r="P17" s="33">
        <v>12284.382321999999</v>
      </c>
      <c r="Q17" s="33">
        <v>12902.056581000001</v>
      </c>
      <c r="R17" s="33">
        <v>13843.512074999999</v>
      </c>
      <c r="S17" s="33">
        <v>14178.091572000001</v>
      </c>
      <c r="T17" s="33">
        <v>13663.224326</v>
      </c>
      <c r="U17" s="33">
        <v>13606.195594000001</v>
      </c>
      <c r="V17" s="33">
        <v>14354.281087000001</v>
      </c>
      <c r="W17" s="33">
        <v>14417.698761</v>
      </c>
      <c r="X17" s="33">
        <v>14721.465516</v>
      </c>
      <c r="Y17" s="33">
        <v>16137.9522</v>
      </c>
      <c r="Z17" s="33">
        <v>16849.9198</v>
      </c>
      <c r="AA17" s="33">
        <v>16805.109970000001</v>
      </c>
      <c r="AB17" s="33">
        <v>16406.938677999999</v>
      </c>
      <c r="AC17" s="36">
        <v>17316.613255</v>
      </c>
      <c r="AD17" s="35">
        <v>17516.432841999998</v>
      </c>
      <c r="AE17" s="35">
        <v>18004.627035000001</v>
      </c>
      <c r="AF17" s="35">
        <v>18339.048699999999</v>
      </c>
      <c r="AG17" s="35" t="s">
        <v>641</v>
      </c>
    </row>
    <row r="18" spans="1:33" ht="16.5" customHeight="1">
      <c r="A18" s="34" t="s">
        <v>650</v>
      </c>
      <c r="B18" s="33" t="s">
        <v>641</v>
      </c>
      <c r="C18" s="33" t="s">
        <v>641</v>
      </c>
      <c r="D18" s="33" t="s">
        <v>641</v>
      </c>
      <c r="E18" s="33" t="s">
        <v>641</v>
      </c>
      <c r="F18" s="33">
        <v>219</v>
      </c>
      <c r="G18" s="33">
        <v>306</v>
      </c>
      <c r="H18" s="33">
        <v>193</v>
      </c>
      <c r="I18" s="33">
        <v>195</v>
      </c>
      <c r="J18" s="33">
        <v>199</v>
      </c>
      <c r="K18" s="33">
        <v>188</v>
      </c>
      <c r="L18" s="33">
        <v>187</v>
      </c>
      <c r="M18" s="33">
        <v>187</v>
      </c>
      <c r="N18" s="33">
        <v>184.16370000000001</v>
      </c>
      <c r="O18" s="33">
        <v>189.170345</v>
      </c>
      <c r="P18" s="33">
        <v>181.71669800000001</v>
      </c>
      <c r="Q18" s="33">
        <v>186.10567</v>
      </c>
      <c r="R18" s="33">
        <v>191.89107100000004</v>
      </c>
      <c r="S18" s="33">
        <v>186.99797199999998</v>
      </c>
      <c r="T18" s="33">
        <v>187.793553</v>
      </c>
      <c r="U18" s="33">
        <v>176.144657</v>
      </c>
      <c r="V18" s="33">
        <v>173.21470899999997</v>
      </c>
      <c r="W18" s="33">
        <v>172.98174700000001</v>
      </c>
      <c r="X18" s="33">
        <v>163.88912900000003</v>
      </c>
      <c r="Y18" s="33">
        <v>155.51650000000001</v>
      </c>
      <c r="Z18" s="33">
        <v>160.68529999999998</v>
      </c>
      <c r="AA18" s="33">
        <v>168.066937</v>
      </c>
      <c r="AB18" s="33">
        <v>158.87200799999999</v>
      </c>
      <c r="AC18" s="36">
        <v>160.306691</v>
      </c>
      <c r="AD18" s="35">
        <v>161.88904700000001</v>
      </c>
      <c r="AE18" s="35">
        <v>156.31329400000001</v>
      </c>
      <c r="AF18" s="35">
        <v>157.73150000000001</v>
      </c>
      <c r="AG18" s="35" t="s">
        <v>641</v>
      </c>
    </row>
    <row r="19" spans="1:33" ht="16.5" customHeight="1">
      <c r="A19" s="34" t="s">
        <v>644</v>
      </c>
      <c r="B19" s="33">
        <v>4197</v>
      </c>
      <c r="C19" s="33">
        <v>4128</v>
      </c>
      <c r="D19" s="33">
        <v>4592</v>
      </c>
      <c r="E19" s="33">
        <v>4513</v>
      </c>
      <c r="F19" s="33">
        <v>6516</v>
      </c>
      <c r="G19" s="33">
        <v>6534</v>
      </c>
      <c r="H19" s="33">
        <v>7082</v>
      </c>
      <c r="I19" s="33">
        <v>7344</v>
      </c>
      <c r="J19" s="33">
        <v>7320</v>
      </c>
      <c r="K19" s="33">
        <v>6940</v>
      </c>
      <c r="L19" s="33">
        <v>7996</v>
      </c>
      <c r="M19" s="33">
        <v>8244</v>
      </c>
      <c r="N19" s="33">
        <v>8350.4012999999995</v>
      </c>
      <c r="O19" s="33">
        <v>8037.4858980000008</v>
      </c>
      <c r="P19" s="33">
        <v>8702.2589120000011</v>
      </c>
      <c r="Q19" s="33">
        <v>8764.0169889999997</v>
      </c>
      <c r="R19" s="33">
        <v>9399.8729629999998</v>
      </c>
      <c r="S19" s="33">
        <v>9543.5642550000011</v>
      </c>
      <c r="T19" s="33">
        <v>9499.8287029999992</v>
      </c>
      <c r="U19" s="33">
        <v>9555.383124</v>
      </c>
      <c r="V19" s="33">
        <v>9715.2788890000011</v>
      </c>
      <c r="W19" s="33">
        <v>9470.1332469999998</v>
      </c>
      <c r="X19" s="33">
        <v>10358.926487000002</v>
      </c>
      <c r="Y19" s="33">
        <v>11136.821900000001</v>
      </c>
      <c r="Z19" s="33">
        <v>11031.9995</v>
      </c>
      <c r="AA19" s="33">
        <v>11129.418953</v>
      </c>
      <c r="AB19" s="33">
        <v>10773.7353</v>
      </c>
      <c r="AC19" s="36">
        <v>11314.228574000001</v>
      </c>
      <c r="AD19" s="35">
        <v>11120.63185</v>
      </c>
      <c r="AE19" s="35">
        <v>11735.558829</v>
      </c>
      <c r="AF19" s="35">
        <v>11599.8469</v>
      </c>
      <c r="AG19" s="35" t="s">
        <v>641</v>
      </c>
    </row>
    <row r="20" spans="1:33" ht="16.5" customHeight="1">
      <c r="A20" s="38" t="s">
        <v>649</v>
      </c>
      <c r="B20" s="33" t="s">
        <v>641</v>
      </c>
      <c r="C20" s="33" t="s">
        <v>641</v>
      </c>
      <c r="D20" s="33" t="s">
        <v>641</v>
      </c>
      <c r="E20" s="33" t="s">
        <v>641</v>
      </c>
      <c r="F20" s="33" t="s">
        <v>641</v>
      </c>
      <c r="G20" s="33">
        <v>364</v>
      </c>
      <c r="H20" s="33">
        <v>431</v>
      </c>
      <c r="I20" s="33">
        <v>454</v>
      </c>
      <c r="J20" s="33">
        <v>495</v>
      </c>
      <c r="K20" s="33">
        <v>562</v>
      </c>
      <c r="L20" s="33">
        <v>577</v>
      </c>
      <c r="M20" s="33">
        <v>607</v>
      </c>
      <c r="N20" s="33">
        <v>390.9409</v>
      </c>
      <c r="O20" s="33">
        <v>531.07757100000003</v>
      </c>
      <c r="P20" s="33">
        <v>513.41098099999999</v>
      </c>
      <c r="Q20" s="33">
        <v>558.98629999999991</v>
      </c>
      <c r="R20" s="33">
        <v>587.65657799999997</v>
      </c>
      <c r="S20" s="33">
        <v>625.77712400000007</v>
      </c>
      <c r="T20" s="33">
        <v>650.98968500000001</v>
      </c>
      <c r="U20" s="33">
        <v>688.58305900000005</v>
      </c>
      <c r="V20" s="33">
        <v>703.84377199999994</v>
      </c>
      <c r="W20" s="33">
        <v>738.47902800000008</v>
      </c>
      <c r="X20" s="33">
        <v>753.30440099999998</v>
      </c>
      <c r="Y20" s="33">
        <v>777.72930000000008</v>
      </c>
      <c r="Z20" s="33">
        <v>843.92600000000004</v>
      </c>
      <c r="AA20" s="33">
        <v>881.04851499999995</v>
      </c>
      <c r="AB20" s="33">
        <v>841.18544899999995</v>
      </c>
      <c r="AC20" s="36">
        <v>846.28385000000003</v>
      </c>
      <c r="AD20" s="35">
        <v>851.33871699999997</v>
      </c>
      <c r="AE20" s="35">
        <v>851.65238199999999</v>
      </c>
      <c r="AF20" s="35">
        <v>863.76990000000001</v>
      </c>
      <c r="AG20" s="35" t="s">
        <v>641</v>
      </c>
    </row>
    <row r="21" spans="1:33" ht="16.5" customHeight="1">
      <c r="A21" s="34" t="s">
        <v>648</v>
      </c>
      <c r="B21" s="33" t="s">
        <v>641</v>
      </c>
      <c r="C21" s="33" t="s">
        <v>641</v>
      </c>
      <c r="D21" s="33" t="s">
        <v>641</v>
      </c>
      <c r="E21" s="33" t="s">
        <v>641</v>
      </c>
      <c r="F21" s="33" t="s">
        <v>641</v>
      </c>
      <c r="G21" s="33" t="s">
        <v>641</v>
      </c>
      <c r="H21" s="33">
        <v>286</v>
      </c>
      <c r="I21" s="33">
        <v>282</v>
      </c>
      <c r="J21" s="33">
        <v>271</v>
      </c>
      <c r="K21" s="33">
        <v>260</v>
      </c>
      <c r="L21" s="33">
        <v>260</v>
      </c>
      <c r="M21" s="33">
        <v>260</v>
      </c>
      <c r="N21" s="33">
        <v>255.38840000000002</v>
      </c>
      <c r="O21" s="33">
        <v>254.21924200000004</v>
      </c>
      <c r="P21" s="33">
        <v>280.125878</v>
      </c>
      <c r="Q21" s="33">
        <v>294.71404899999999</v>
      </c>
      <c r="R21" s="33">
        <v>298.132858</v>
      </c>
      <c r="S21" s="33">
        <v>295.33117599999997</v>
      </c>
      <c r="T21" s="33">
        <v>301.363563</v>
      </c>
      <c r="U21" s="33">
        <v>366.84362800000002</v>
      </c>
      <c r="V21" s="33">
        <v>356.984306</v>
      </c>
      <c r="W21" s="33">
        <v>359.19848399999995</v>
      </c>
      <c r="X21" s="33">
        <v>359.85686900000002</v>
      </c>
      <c r="Y21" s="33">
        <v>380.78190000000001</v>
      </c>
      <c r="Z21" s="33">
        <v>390.4581</v>
      </c>
      <c r="AA21" s="33">
        <v>364.67172900000003</v>
      </c>
      <c r="AB21" s="33">
        <v>389.20500600000003</v>
      </c>
      <c r="AC21" s="36">
        <v>389.38419099999999</v>
      </c>
      <c r="AD21" s="35">
        <v>402.115701</v>
      </c>
      <c r="AE21" s="35">
        <v>402.30593399999998</v>
      </c>
      <c r="AF21" s="35">
        <v>414.20960000000002</v>
      </c>
      <c r="AG21" s="35" t="s">
        <v>641</v>
      </c>
    </row>
    <row r="22" spans="1:33" s="30" customFormat="1" ht="16.5" customHeight="1">
      <c r="A22" s="34" t="s">
        <v>647</v>
      </c>
      <c r="B22" s="33" t="s">
        <v>641</v>
      </c>
      <c r="C22" s="33" t="s">
        <v>641</v>
      </c>
      <c r="D22" s="33" t="s">
        <v>641</v>
      </c>
      <c r="E22" s="33" t="s">
        <v>641</v>
      </c>
      <c r="F22" s="33">
        <v>390</v>
      </c>
      <c r="G22" s="33">
        <v>439</v>
      </c>
      <c r="H22" s="33">
        <v>124</v>
      </c>
      <c r="I22" s="33">
        <v>148</v>
      </c>
      <c r="J22" s="33">
        <v>182</v>
      </c>
      <c r="K22" s="33">
        <v>251</v>
      </c>
      <c r="L22" s="33">
        <v>232</v>
      </c>
      <c r="M22" s="33">
        <v>273</v>
      </c>
      <c r="N22" s="33">
        <v>515.5963999999949</v>
      </c>
      <c r="O22" s="33">
        <v>579.27095199999894</v>
      </c>
      <c r="P22" s="33">
        <v>654.07030799999484</v>
      </c>
      <c r="Q22" s="33">
        <v>699.01640200000111</v>
      </c>
      <c r="R22" s="33">
        <v>632.40979800000787</v>
      </c>
      <c r="S22" s="33">
        <v>667.59748699999909</v>
      </c>
      <c r="T22" s="33">
        <v>682.52739499999007</v>
      </c>
      <c r="U22" s="33">
        <v>628.79707700001018</v>
      </c>
      <c r="V22" s="33">
        <v>745.12879600000451</v>
      </c>
      <c r="W22" s="33">
        <v>841.65538500000548</v>
      </c>
      <c r="X22" s="33">
        <v>890.82436499999312</v>
      </c>
      <c r="Y22" s="33">
        <v>966.1105000000025</v>
      </c>
      <c r="Z22" s="33">
        <v>1155.9271999999999</v>
      </c>
      <c r="AA22" s="33">
        <v>1253.9602890000001</v>
      </c>
      <c r="AB22" s="33">
        <v>1314.7709150000001</v>
      </c>
      <c r="AC22" s="35">
        <v>1379.3117219999999</v>
      </c>
      <c r="AD22" s="35">
        <v>1485.809925</v>
      </c>
      <c r="AE22" s="35">
        <v>1494.6165369999999</v>
      </c>
      <c r="AF22" s="35">
        <v>1534.018</v>
      </c>
      <c r="AG22" s="35" t="s">
        <v>641</v>
      </c>
    </row>
    <row r="23" spans="1:33" ht="16.5" customHeight="1">
      <c r="A23" s="39" t="s">
        <v>646</v>
      </c>
      <c r="B23" s="33"/>
      <c r="C23" s="33"/>
      <c r="D23" s="33"/>
      <c r="E23" s="33"/>
      <c r="F23" s="33"/>
      <c r="G23" s="33"/>
      <c r="H23" s="33"/>
      <c r="I23" s="33"/>
      <c r="J23" s="33"/>
      <c r="K23" s="33"/>
      <c r="L23" s="33"/>
      <c r="M23" s="33"/>
      <c r="N23" s="33"/>
      <c r="O23" s="33"/>
      <c r="P23" s="33"/>
      <c r="Q23" s="35"/>
      <c r="R23" s="35"/>
      <c r="S23" s="35"/>
      <c r="T23" s="35"/>
      <c r="U23" s="35"/>
      <c r="V23" s="35"/>
      <c r="W23" s="35"/>
      <c r="X23" s="35"/>
      <c r="Y23" s="35"/>
      <c r="Z23" s="35"/>
      <c r="AA23" s="35"/>
      <c r="AB23" s="35"/>
      <c r="AC23" s="35"/>
      <c r="AD23" s="35"/>
      <c r="AE23" s="35"/>
      <c r="AF23" s="35"/>
      <c r="AG23" s="35"/>
    </row>
    <row r="24" spans="1:33" ht="16.5" customHeight="1">
      <c r="A24" s="38" t="s">
        <v>645</v>
      </c>
      <c r="B24" s="33">
        <v>17064</v>
      </c>
      <c r="C24" s="33">
        <v>13260</v>
      </c>
      <c r="D24" s="33">
        <v>6179</v>
      </c>
      <c r="E24" s="33">
        <v>3931</v>
      </c>
      <c r="F24" s="33">
        <v>4503</v>
      </c>
      <c r="G24" s="33">
        <v>4825</v>
      </c>
      <c r="H24" s="33">
        <v>6057</v>
      </c>
      <c r="I24" s="33">
        <v>6273</v>
      </c>
      <c r="J24" s="33">
        <v>6091</v>
      </c>
      <c r="K24" s="33">
        <v>6199</v>
      </c>
      <c r="L24" s="33">
        <v>5921</v>
      </c>
      <c r="M24" s="33">
        <v>5545</v>
      </c>
      <c r="N24" s="33">
        <v>5050</v>
      </c>
      <c r="O24" s="33">
        <v>5166</v>
      </c>
      <c r="P24" s="33">
        <v>5304</v>
      </c>
      <c r="Q24" s="35">
        <v>5330</v>
      </c>
      <c r="R24" s="37">
        <v>5573.9916949999997</v>
      </c>
      <c r="S24" s="37">
        <v>5570.5677539999997</v>
      </c>
      <c r="T24" s="37">
        <v>5337.8184959999999</v>
      </c>
      <c r="U24" s="35">
        <v>5679.9327190000004</v>
      </c>
      <c r="V24" s="35">
        <v>5510.8824969999996</v>
      </c>
      <c r="W24" s="35">
        <v>5381.3696630000004</v>
      </c>
      <c r="X24" s="35">
        <v>5409.8024230000001</v>
      </c>
      <c r="Y24" s="35">
        <v>5784.2503559999996</v>
      </c>
      <c r="Z24" s="33">
        <v>6178.5061949999999</v>
      </c>
      <c r="AA24" s="33">
        <v>5914.0960670000004</v>
      </c>
      <c r="AB24" s="33">
        <v>6419.7054660000003</v>
      </c>
      <c r="AC24" s="35">
        <v>6567.8390909999998</v>
      </c>
      <c r="AD24" s="35">
        <v>6752.432476</v>
      </c>
      <c r="AE24" s="35">
        <v>7283.1049199999998</v>
      </c>
      <c r="AF24" s="35">
        <v>6674.6818009999997</v>
      </c>
      <c r="AG24" s="35">
        <v>6535.9028010000002</v>
      </c>
    </row>
    <row r="25" spans="1:33" s="30" customFormat="1" ht="16.5" customHeight="1">
      <c r="A25" s="34" t="s">
        <v>644</v>
      </c>
      <c r="B25" s="33">
        <v>4197</v>
      </c>
      <c r="C25" s="33">
        <v>4128</v>
      </c>
      <c r="D25" s="33">
        <v>4592</v>
      </c>
      <c r="E25" s="33">
        <v>4513</v>
      </c>
      <c r="F25" s="33">
        <v>6516</v>
      </c>
      <c r="G25" s="33">
        <v>6534</v>
      </c>
      <c r="H25" s="33">
        <v>7082</v>
      </c>
      <c r="I25" s="33">
        <v>7344</v>
      </c>
      <c r="J25" s="33">
        <v>7320</v>
      </c>
      <c r="K25" s="33">
        <v>6940</v>
      </c>
      <c r="L25" s="33">
        <v>7996</v>
      </c>
      <c r="M25" s="33">
        <v>8244</v>
      </c>
      <c r="N25" s="33">
        <v>8350.4012999999995</v>
      </c>
      <c r="O25" s="33">
        <v>8037.4858980000008</v>
      </c>
      <c r="P25" s="33">
        <v>8702.2589120000011</v>
      </c>
      <c r="Q25" s="33">
        <v>8764.0169889999997</v>
      </c>
      <c r="R25" s="33">
        <v>9399.8729629999998</v>
      </c>
      <c r="S25" s="33">
        <v>9543.5642550000011</v>
      </c>
      <c r="T25" s="33">
        <v>9499.8287029999992</v>
      </c>
      <c r="U25" s="33">
        <v>9555.383124</v>
      </c>
      <c r="V25" s="33">
        <v>9715.2788890000011</v>
      </c>
      <c r="W25" s="33">
        <v>9470.1332469999998</v>
      </c>
      <c r="X25" s="33">
        <v>10358.926487000002</v>
      </c>
      <c r="Y25" s="33">
        <v>11136.821900000001</v>
      </c>
      <c r="Z25" s="33">
        <v>11031.9995</v>
      </c>
      <c r="AA25" s="33">
        <v>11129.418953</v>
      </c>
      <c r="AB25" s="33">
        <v>10773.7353</v>
      </c>
      <c r="AC25" s="36">
        <v>11314.228574000001</v>
      </c>
      <c r="AD25" s="35">
        <v>11120.63185</v>
      </c>
      <c r="AE25" s="35">
        <v>11735.558829</v>
      </c>
      <c r="AF25" s="35">
        <v>11599.8469</v>
      </c>
      <c r="AG25" s="35" t="s">
        <v>641</v>
      </c>
    </row>
    <row r="26" spans="1:33" s="30" customFormat="1" ht="16.5" customHeight="1">
      <c r="A26" s="34" t="s">
        <v>643</v>
      </c>
      <c r="B26" s="33" t="s">
        <v>641</v>
      </c>
      <c r="C26" s="33" t="s">
        <v>641</v>
      </c>
      <c r="D26" s="33" t="s">
        <v>641</v>
      </c>
      <c r="E26" s="33" t="s">
        <v>641</v>
      </c>
      <c r="F26" s="33">
        <v>381</v>
      </c>
      <c r="G26" s="33">
        <v>350</v>
      </c>
      <c r="H26" s="33">
        <v>571</v>
      </c>
      <c r="I26" s="33">
        <v>662</v>
      </c>
      <c r="J26" s="33">
        <v>701</v>
      </c>
      <c r="K26" s="33">
        <v>705</v>
      </c>
      <c r="L26" s="33">
        <v>833</v>
      </c>
      <c r="M26" s="33">
        <v>860</v>
      </c>
      <c r="N26" s="33">
        <v>955.24509999999998</v>
      </c>
      <c r="O26" s="33">
        <v>1023.7081319999999</v>
      </c>
      <c r="P26" s="33">
        <v>1115.35194</v>
      </c>
      <c r="Q26" s="33">
        <v>1190.168551</v>
      </c>
      <c r="R26" s="33">
        <v>1339.431795</v>
      </c>
      <c r="S26" s="33">
        <v>1427.305259</v>
      </c>
      <c r="T26" s="33">
        <v>1431.6725369999999</v>
      </c>
      <c r="U26" s="33">
        <v>1476.0326319999997</v>
      </c>
      <c r="V26" s="33">
        <v>1576.197658</v>
      </c>
      <c r="W26" s="33">
        <v>1699.5838489999999</v>
      </c>
      <c r="X26" s="33">
        <v>1865.7201999999997</v>
      </c>
      <c r="Y26" s="33">
        <v>1930.2944</v>
      </c>
      <c r="Z26" s="33">
        <v>2081.0625999999997</v>
      </c>
      <c r="AA26" s="33">
        <v>2196.117518</v>
      </c>
      <c r="AB26" s="33">
        <v>2172.7471529999998</v>
      </c>
      <c r="AC26" s="36">
        <v>2363.430715</v>
      </c>
      <c r="AD26" s="35">
        <v>2488.8479259999999</v>
      </c>
      <c r="AE26" s="35">
        <v>2564.6256590000003</v>
      </c>
      <c r="AF26" s="35">
        <v>2674.5208000000002</v>
      </c>
      <c r="AG26" s="35" t="s">
        <v>641</v>
      </c>
    </row>
    <row r="27" spans="1:33" s="30" customFormat="1" ht="16.5" customHeight="1" thickBot="1">
      <c r="A27" s="34" t="s">
        <v>642</v>
      </c>
      <c r="B27" s="33" t="s">
        <v>641</v>
      </c>
      <c r="C27" s="33" t="s">
        <v>641</v>
      </c>
      <c r="D27" s="33" t="s">
        <v>641</v>
      </c>
      <c r="E27" s="33" t="s">
        <v>641</v>
      </c>
      <c r="F27" s="33">
        <v>10558</v>
      </c>
      <c r="G27" s="33">
        <v>10427</v>
      </c>
      <c r="H27" s="33">
        <v>11475</v>
      </c>
      <c r="I27" s="33">
        <v>10528</v>
      </c>
      <c r="J27" s="33">
        <v>10737</v>
      </c>
      <c r="K27" s="33">
        <v>10231</v>
      </c>
      <c r="L27" s="33">
        <v>10668</v>
      </c>
      <c r="M27" s="33">
        <v>10559</v>
      </c>
      <c r="N27" s="33">
        <v>11530.220300000001</v>
      </c>
      <c r="O27" s="33">
        <v>12056.0676</v>
      </c>
      <c r="P27" s="33">
        <v>12284.382321999999</v>
      </c>
      <c r="Q27" s="33">
        <v>12902.056581000001</v>
      </c>
      <c r="R27" s="32">
        <v>13843.512074999999</v>
      </c>
      <c r="S27" s="32">
        <v>14178.091572000001</v>
      </c>
      <c r="T27" s="32">
        <v>13663.224326</v>
      </c>
      <c r="U27" s="32">
        <v>13606.195594000001</v>
      </c>
      <c r="V27" s="32">
        <v>14354.281087000001</v>
      </c>
      <c r="W27" s="32">
        <v>14417.698761</v>
      </c>
      <c r="X27" s="32">
        <v>14721.465516</v>
      </c>
      <c r="Y27" s="32">
        <v>16137.9522</v>
      </c>
      <c r="Z27" s="32">
        <v>16849.9198</v>
      </c>
      <c r="AA27" s="32">
        <v>16805.109970000001</v>
      </c>
      <c r="AB27" s="32">
        <v>16406.938677999999</v>
      </c>
      <c r="AC27" s="31">
        <v>17316.613255</v>
      </c>
      <c r="AD27" s="31">
        <v>17516.432841999998</v>
      </c>
      <c r="AE27" s="31">
        <v>18004.627035000001</v>
      </c>
      <c r="AF27" s="31">
        <v>18339.048699999999</v>
      </c>
      <c r="AG27" s="31" t="s">
        <v>641</v>
      </c>
    </row>
    <row r="28" spans="1:33" s="27" customFormat="1" ht="12.75" customHeight="1">
      <c r="A28" s="70" t="s">
        <v>640</v>
      </c>
      <c r="B28" s="70"/>
      <c r="C28" s="70"/>
      <c r="D28" s="70"/>
      <c r="E28" s="70"/>
      <c r="F28" s="70"/>
      <c r="G28" s="70"/>
      <c r="H28" s="70"/>
      <c r="I28" s="70"/>
      <c r="J28" s="70"/>
      <c r="K28" s="70"/>
      <c r="L28" s="70"/>
      <c r="M28" s="70"/>
      <c r="N28" s="70"/>
      <c r="O28" s="70"/>
      <c r="P28" s="70"/>
      <c r="Q28" s="70"/>
      <c r="R28" s="70"/>
      <c r="S28" s="70"/>
      <c r="T28" s="70"/>
      <c r="U28" s="70"/>
      <c r="V28" s="70"/>
      <c r="W28" s="70"/>
      <c r="X28" s="70"/>
      <c r="Y28" s="70"/>
      <c r="Z28" s="70"/>
    </row>
    <row r="29" spans="1:33" s="29" customFormat="1" ht="12.75" customHeight="1">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row>
    <row r="30" spans="1:33" s="27" customFormat="1" ht="12.75" customHeight="1">
      <c r="A30" s="72" t="s">
        <v>639</v>
      </c>
      <c r="B30" s="72"/>
      <c r="C30" s="72"/>
      <c r="D30" s="72"/>
      <c r="E30" s="72"/>
      <c r="F30" s="72"/>
      <c r="G30" s="72"/>
      <c r="H30" s="72"/>
      <c r="I30" s="72"/>
      <c r="J30" s="72"/>
      <c r="K30" s="72"/>
      <c r="L30" s="72"/>
      <c r="M30" s="72"/>
      <c r="N30" s="72"/>
      <c r="O30" s="72"/>
      <c r="P30" s="72"/>
      <c r="Q30" s="72"/>
      <c r="R30" s="72"/>
      <c r="S30" s="72"/>
      <c r="T30" s="72"/>
      <c r="U30" s="72"/>
      <c r="V30" s="72"/>
      <c r="W30" s="72"/>
      <c r="X30" s="72"/>
      <c r="Y30" s="72"/>
      <c r="Z30" s="72"/>
    </row>
    <row r="31" spans="1:33" s="27" customFormat="1" ht="38.25" customHeight="1">
      <c r="A31" s="72" t="s">
        <v>638</v>
      </c>
      <c r="B31" s="72"/>
      <c r="C31" s="72"/>
      <c r="D31" s="72"/>
      <c r="E31" s="72"/>
      <c r="F31" s="72"/>
      <c r="G31" s="72"/>
      <c r="H31" s="72"/>
      <c r="I31" s="72"/>
      <c r="J31" s="72"/>
      <c r="K31" s="72"/>
      <c r="L31" s="72"/>
      <c r="M31" s="72"/>
      <c r="N31" s="72"/>
      <c r="O31" s="72"/>
      <c r="P31" s="72"/>
      <c r="Q31" s="72"/>
      <c r="R31" s="72"/>
      <c r="S31" s="72"/>
      <c r="T31" s="72"/>
      <c r="U31" s="72"/>
      <c r="V31" s="72"/>
      <c r="W31" s="72"/>
      <c r="X31" s="72"/>
      <c r="Y31" s="72"/>
      <c r="Z31" s="72"/>
    </row>
    <row r="32" spans="1:33" s="27" customFormat="1" ht="12.75" customHeight="1">
      <c r="A32" s="73" t="s">
        <v>637</v>
      </c>
      <c r="B32" s="73"/>
      <c r="C32" s="73"/>
      <c r="D32" s="73"/>
      <c r="E32" s="73"/>
      <c r="F32" s="73"/>
      <c r="G32" s="73"/>
      <c r="H32" s="73"/>
      <c r="I32" s="73"/>
      <c r="J32" s="73"/>
      <c r="K32" s="73"/>
      <c r="L32" s="73"/>
      <c r="M32" s="73"/>
      <c r="N32" s="73"/>
      <c r="O32" s="73"/>
      <c r="P32" s="73"/>
      <c r="Q32" s="73"/>
      <c r="R32" s="73"/>
      <c r="S32" s="73"/>
      <c r="T32" s="73"/>
      <c r="U32" s="73"/>
      <c r="V32" s="73"/>
      <c r="W32" s="73"/>
      <c r="X32" s="73"/>
      <c r="Y32" s="73"/>
      <c r="Z32" s="73"/>
    </row>
    <row r="33" spans="1:26" s="27" customFormat="1" ht="12.75" customHeight="1">
      <c r="A33" s="73" t="s">
        <v>636</v>
      </c>
      <c r="B33" s="73"/>
      <c r="C33" s="73"/>
      <c r="D33" s="73"/>
      <c r="E33" s="73"/>
      <c r="F33" s="73"/>
      <c r="G33" s="73"/>
      <c r="H33" s="73"/>
      <c r="I33" s="73"/>
      <c r="J33" s="73"/>
      <c r="K33" s="73"/>
      <c r="L33" s="73"/>
      <c r="M33" s="73"/>
      <c r="N33" s="73"/>
      <c r="O33" s="73"/>
      <c r="P33" s="73"/>
      <c r="Q33" s="73"/>
      <c r="R33" s="73"/>
      <c r="S33" s="73"/>
      <c r="T33" s="73"/>
      <c r="U33" s="73"/>
      <c r="V33" s="73"/>
      <c r="W33" s="73"/>
      <c r="X33" s="73"/>
      <c r="Y33" s="73"/>
      <c r="Z33" s="73"/>
    </row>
    <row r="34" spans="1:26" s="27" customFormat="1" ht="12.75" customHeight="1">
      <c r="A34" s="73" t="s">
        <v>635</v>
      </c>
      <c r="B34" s="73"/>
      <c r="C34" s="73"/>
      <c r="D34" s="73"/>
      <c r="E34" s="73"/>
      <c r="F34" s="73"/>
      <c r="G34" s="73"/>
      <c r="H34" s="73"/>
      <c r="I34" s="73"/>
      <c r="J34" s="73"/>
      <c r="K34" s="73"/>
      <c r="L34" s="73"/>
      <c r="M34" s="73"/>
      <c r="N34" s="73"/>
      <c r="O34" s="73"/>
      <c r="P34" s="73"/>
      <c r="Q34" s="73"/>
      <c r="R34" s="73"/>
      <c r="S34" s="73"/>
      <c r="T34" s="73"/>
      <c r="U34" s="73"/>
      <c r="V34" s="73"/>
      <c r="W34" s="73"/>
      <c r="X34" s="73"/>
      <c r="Y34" s="73"/>
      <c r="Z34" s="73"/>
    </row>
    <row r="35" spans="1:26" s="27" customFormat="1" ht="25.5" customHeight="1">
      <c r="A35" s="72" t="s">
        <v>634</v>
      </c>
      <c r="B35" s="72"/>
      <c r="C35" s="72"/>
      <c r="D35" s="72"/>
      <c r="E35" s="72"/>
      <c r="F35" s="72"/>
      <c r="G35" s="72"/>
      <c r="H35" s="72"/>
      <c r="I35" s="72"/>
      <c r="J35" s="72"/>
      <c r="K35" s="72"/>
      <c r="L35" s="72"/>
      <c r="M35" s="72"/>
      <c r="N35" s="72"/>
      <c r="O35" s="72"/>
      <c r="P35" s="72"/>
      <c r="Q35" s="72"/>
      <c r="R35" s="72"/>
      <c r="S35" s="72"/>
      <c r="T35" s="72"/>
      <c r="U35" s="72"/>
      <c r="V35" s="72"/>
      <c r="W35" s="72"/>
      <c r="X35" s="72"/>
      <c r="Y35" s="72"/>
      <c r="Z35" s="72"/>
    </row>
    <row r="36" spans="1:26" s="27" customFormat="1" ht="12.75" customHeight="1">
      <c r="A36" s="74" t="s">
        <v>633</v>
      </c>
      <c r="B36" s="74"/>
      <c r="C36" s="74"/>
      <c r="D36" s="74"/>
      <c r="E36" s="74"/>
      <c r="F36" s="74"/>
      <c r="G36" s="74"/>
      <c r="H36" s="74"/>
      <c r="I36" s="74"/>
      <c r="J36" s="74"/>
      <c r="K36" s="74"/>
      <c r="L36" s="74"/>
      <c r="M36" s="74"/>
      <c r="N36" s="74"/>
      <c r="O36" s="74"/>
      <c r="P36" s="74"/>
      <c r="Q36" s="74"/>
      <c r="R36" s="74"/>
      <c r="S36" s="74"/>
      <c r="T36" s="74"/>
      <c r="U36" s="74"/>
      <c r="V36" s="74"/>
      <c r="W36" s="74"/>
      <c r="X36" s="74"/>
      <c r="Y36" s="74"/>
      <c r="Z36" s="74"/>
    </row>
    <row r="37" spans="1:26" s="27" customFormat="1" ht="12.75" customHeight="1">
      <c r="A37" s="73" t="s">
        <v>632</v>
      </c>
      <c r="B37" s="73"/>
      <c r="C37" s="73"/>
      <c r="D37" s="73"/>
      <c r="E37" s="73"/>
      <c r="F37" s="73"/>
      <c r="G37" s="73"/>
      <c r="H37" s="73"/>
      <c r="I37" s="73"/>
      <c r="J37" s="73"/>
      <c r="K37" s="73"/>
      <c r="L37" s="73"/>
      <c r="M37" s="73"/>
      <c r="N37" s="73"/>
      <c r="O37" s="73"/>
      <c r="P37" s="73"/>
      <c r="Q37" s="73"/>
      <c r="R37" s="73"/>
      <c r="S37" s="73"/>
      <c r="T37" s="73"/>
      <c r="U37" s="73"/>
      <c r="V37" s="73"/>
      <c r="W37" s="73"/>
      <c r="X37" s="73"/>
      <c r="Y37" s="73"/>
      <c r="Z37" s="73"/>
    </row>
    <row r="38" spans="1:26" s="27" customFormat="1" ht="12.75" customHeight="1">
      <c r="A38" s="73" t="s">
        <v>631</v>
      </c>
      <c r="B38" s="73"/>
      <c r="C38" s="73"/>
      <c r="D38" s="73"/>
      <c r="E38" s="73"/>
      <c r="F38" s="73"/>
      <c r="G38" s="73"/>
      <c r="H38" s="73"/>
      <c r="I38" s="73"/>
      <c r="J38" s="73"/>
      <c r="K38" s="73"/>
      <c r="L38" s="73"/>
      <c r="M38" s="73"/>
      <c r="N38" s="73"/>
      <c r="O38" s="73"/>
      <c r="P38" s="73"/>
      <c r="Q38" s="73"/>
      <c r="R38" s="73"/>
      <c r="S38" s="73"/>
      <c r="T38" s="73"/>
      <c r="U38" s="73"/>
      <c r="V38" s="73"/>
      <c r="W38" s="73"/>
      <c r="X38" s="73"/>
      <c r="Y38" s="73"/>
      <c r="Z38" s="73"/>
    </row>
    <row r="39" spans="1:26" s="27" customFormat="1" ht="12.75" customHeight="1">
      <c r="A39" s="73" t="s">
        <v>630</v>
      </c>
      <c r="B39" s="73"/>
      <c r="C39" s="73"/>
      <c r="D39" s="73"/>
      <c r="E39" s="73"/>
      <c r="F39" s="73"/>
      <c r="G39" s="73"/>
      <c r="H39" s="73"/>
      <c r="I39" s="73"/>
      <c r="J39" s="73"/>
      <c r="K39" s="73"/>
      <c r="L39" s="73"/>
      <c r="M39" s="73"/>
      <c r="N39" s="73"/>
      <c r="O39" s="73"/>
      <c r="P39" s="73"/>
      <c r="Q39" s="73"/>
      <c r="R39" s="73"/>
      <c r="S39" s="73"/>
      <c r="T39" s="73"/>
      <c r="U39" s="73"/>
      <c r="V39" s="73"/>
      <c r="W39" s="73"/>
      <c r="X39" s="73"/>
      <c r="Y39" s="73"/>
      <c r="Z39" s="73"/>
    </row>
    <row r="40" spans="1:26" s="27" customFormat="1" ht="12.75" customHeight="1">
      <c r="A40" s="78"/>
      <c r="B40" s="78"/>
      <c r="C40" s="78"/>
      <c r="D40" s="78"/>
      <c r="E40" s="78"/>
      <c r="F40" s="78"/>
      <c r="G40" s="78"/>
      <c r="H40" s="78"/>
      <c r="I40" s="78"/>
      <c r="J40" s="78"/>
      <c r="K40" s="78"/>
      <c r="L40" s="78"/>
      <c r="M40" s="78"/>
      <c r="N40" s="78"/>
      <c r="O40" s="78"/>
      <c r="P40" s="78"/>
      <c r="Q40" s="78"/>
      <c r="R40" s="78"/>
      <c r="S40" s="78"/>
      <c r="T40" s="78"/>
      <c r="U40" s="78"/>
      <c r="V40" s="78"/>
      <c r="W40" s="78"/>
      <c r="X40" s="78"/>
      <c r="Y40" s="78"/>
      <c r="Z40" s="78"/>
    </row>
    <row r="41" spans="1:26" s="27" customFormat="1" ht="12.75" customHeight="1">
      <c r="A41" s="79" t="s">
        <v>629</v>
      </c>
      <c r="B41" s="79"/>
      <c r="C41" s="79"/>
      <c r="D41" s="79"/>
      <c r="E41" s="79"/>
      <c r="F41" s="79"/>
      <c r="G41" s="79"/>
      <c r="H41" s="79"/>
      <c r="I41" s="79"/>
      <c r="J41" s="79"/>
      <c r="K41" s="79"/>
      <c r="L41" s="79"/>
      <c r="M41" s="79"/>
      <c r="N41" s="79"/>
      <c r="O41" s="79"/>
      <c r="P41" s="79"/>
      <c r="Q41" s="79"/>
      <c r="R41" s="79"/>
      <c r="S41" s="79"/>
      <c r="T41" s="79"/>
      <c r="U41" s="79"/>
      <c r="V41" s="79"/>
      <c r="W41" s="79"/>
      <c r="X41" s="79"/>
      <c r="Y41" s="79"/>
      <c r="Z41" s="79"/>
    </row>
    <row r="42" spans="1:26" s="27" customFormat="1" ht="38.25" customHeight="1">
      <c r="A42" s="75" t="s">
        <v>628</v>
      </c>
      <c r="B42" s="75"/>
      <c r="C42" s="75"/>
      <c r="D42" s="75"/>
      <c r="E42" s="75"/>
      <c r="F42" s="75"/>
      <c r="G42" s="75"/>
      <c r="H42" s="75"/>
      <c r="I42" s="75"/>
      <c r="J42" s="75"/>
      <c r="K42" s="75"/>
      <c r="L42" s="75"/>
      <c r="M42" s="75"/>
      <c r="N42" s="75"/>
      <c r="O42" s="75"/>
      <c r="P42" s="75"/>
      <c r="Q42" s="75"/>
      <c r="R42" s="75"/>
      <c r="S42" s="75"/>
      <c r="T42" s="75"/>
      <c r="U42" s="75"/>
      <c r="V42" s="75"/>
      <c r="W42" s="75"/>
      <c r="X42" s="75"/>
      <c r="Y42" s="75"/>
      <c r="Z42" s="75"/>
    </row>
    <row r="43" spans="1:26" s="27" customFormat="1" ht="51" customHeight="1">
      <c r="A43" s="75" t="s">
        <v>627</v>
      </c>
      <c r="B43" s="75"/>
      <c r="C43" s="75"/>
      <c r="D43" s="75"/>
      <c r="E43" s="75"/>
      <c r="F43" s="75"/>
      <c r="G43" s="75"/>
      <c r="H43" s="75"/>
      <c r="I43" s="75"/>
      <c r="J43" s="75"/>
      <c r="K43" s="75"/>
      <c r="L43" s="75"/>
      <c r="M43" s="75"/>
      <c r="N43" s="75"/>
      <c r="O43" s="75"/>
      <c r="P43" s="75"/>
      <c r="Q43" s="75"/>
      <c r="R43" s="75"/>
      <c r="S43" s="75"/>
      <c r="T43" s="75"/>
      <c r="U43" s="75"/>
      <c r="V43" s="75"/>
      <c r="W43" s="75"/>
      <c r="X43" s="75"/>
      <c r="Y43" s="75"/>
      <c r="Z43" s="75"/>
    </row>
    <row r="44" spans="1:26" s="27" customFormat="1" ht="12.75" customHeight="1">
      <c r="A44" s="81" t="s">
        <v>626</v>
      </c>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spans="1:26" s="27" customFormat="1" ht="12.75" customHeight="1">
      <c r="A45" s="82" t="s">
        <v>625</v>
      </c>
      <c r="B45" s="82"/>
      <c r="C45" s="82"/>
      <c r="D45" s="82"/>
      <c r="E45" s="82"/>
      <c r="F45" s="82"/>
      <c r="G45" s="82"/>
      <c r="H45" s="82"/>
      <c r="I45" s="82"/>
      <c r="J45" s="82"/>
      <c r="K45" s="82"/>
      <c r="L45" s="82"/>
      <c r="M45" s="82"/>
      <c r="N45" s="82"/>
      <c r="O45" s="82"/>
      <c r="P45" s="82"/>
      <c r="Q45" s="82"/>
      <c r="R45" s="82"/>
      <c r="S45" s="82"/>
      <c r="T45" s="82"/>
      <c r="U45" s="82"/>
      <c r="V45" s="82"/>
      <c r="W45" s="82"/>
      <c r="X45" s="82"/>
      <c r="Y45" s="82"/>
      <c r="Z45" s="82"/>
    </row>
    <row r="46" spans="1:26" s="27" customFormat="1" ht="12.75" customHeight="1">
      <c r="A46" s="83" t="s">
        <v>624</v>
      </c>
      <c r="B46" s="83"/>
      <c r="C46" s="83"/>
      <c r="D46" s="83"/>
      <c r="E46" s="83"/>
      <c r="F46" s="83"/>
      <c r="G46" s="83"/>
      <c r="H46" s="83"/>
      <c r="I46" s="83"/>
      <c r="J46" s="83"/>
      <c r="K46" s="83"/>
      <c r="L46" s="83"/>
      <c r="M46" s="83"/>
      <c r="N46" s="83"/>
      <c r="O46" s="83"/>
      <c r="P46" s="83"/>
      <c r="Q46" s="83"/>
      <c r="R46" s="83"/>
      <c r="S46" s="83"/>
      <c r="T46" s="83"/>
      <c r="U46" s="83"/>
      <c r="V46" s="83"/>
      <c r="W46" s="83"/>
      <c r="X46" s="83"/>
      <c r="Y46" s="83"/>
      <c r="Z46" s="83"/>
    </row>
    <row r="47" spans="1:26" s="27" customFormat="1" ht="12.75" customHeight="1">
      <c r="A47" s="75" t="s">
        <v>623</v>
      </c>
      <c r="B47" s="75"/>
      <c r="C47" s="75"/>
      <c r="D47" s="75"/>
      <c r="E47" s="75"/>
      <c r="F47" s="75"/>
      <c r="G47" s="75"/>
      <c r="H47" s="75"/>
      <c r="I47" s="75"/>
      <c r="J47" s="75"/>
      <c r="K47" s="75"/>
      <c r="L47" s="75"/>
      <c r="M47" s="75"/>
      <c r="N47" s="75"/>
      <c r="O47" s="75"/>
      <c r="P47" s="75"/>
      <c r="Q47" s="75"/>
      <c r="R47" s="75"/>
      <c r="S47" s="75"/>
      <c r="T47" s="75"/>
      <c r="U47" s="75"/>
      <c r="V47" s="75"/>
      <c r="W47" s="75"/>
      <c r="X47" s="75"/>
      <c r="Y47" s="75"/>
      <c r="Z47" s="75"/>
    </row>
    <row r="48" spans="1:26" s="27" customFormat="1" ht="12.75" customHeight="1">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spans="1:26" s="27" customFormat="1" ht="12.75" customHeight="1">
      <c r="A49" s="76" t="s">
        <v>622</v>
      </c>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spans="1:26" s="27" customFormat="1" ht="12.75" customHeight="1">
      <c r="A50" s="76" t="s">
        <v>621</v>
      </c>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spans="1:26" s="27" customFormat="1" ht="12.75" customHeight="1">
      <c r="A51" s="77" t="s">
        <v>620</v>
      </c>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spans="1:26" s="27" customFormat="1" ht="12.75" customHeight="1">
      <c r="A52" s="67" t="s">
        <v>619</v>
      </c>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spans="1:26" s="27" customFormat="1" ht="12.75" customHeight="1">
      <c r="A53" s="67" t="s">
        <v>618</v>
      </c>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spans="1:26" s="27" customFormat="1" ht="12.75" customHeight="1">
      <c r="A54" s="68" t="s">
        <v>617</v>
      </c>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spans="1:26" s="27" customFormat="1" ht="12.75" customHeight="1">
      <c r="A55" s="69" t="s">
        <v>616</v>
      </c>
      <c r="B55" s="69"/>
      <c r="C55" s="69"/>
      <c r="D55" s="69"/>
      <c r="E55" s="69"/>
      <c r="F55" s="69"/>
      <c r="G55" s="69"/>
      <c r="H55" s="69"/>
      <c r="I55" s="69"/>
      <c r="J55" s="69"/>
      <c r="K55" s="69"/>
      <c r="L55" s="69"/>
      <c r="M55" s="69"/>
      <c r="N55" s="69"/>
      <c r="O55" s="69"/>
      <c r="P55" s="69"/>
      <c r="Q55" s="69"/>
      <c r="R55" s="69"/>
      <c r="S55" s="69"/>
      <c r="T55" s="69"/>
      <c r="U55" s="69"/>
      <c r="V55" s="69"/>
      <c r="W55" s="69"/>
      <c r="X55" s="69"/>
      <c r="Y55" s="69"/>
      <c r="Z55" s="69"/>
    </row>
    <row r="56" spans="1:26" s="27" customFormat="1" ht="12.75" customHeight="1">
      <c r="A56" s="77" t="s">
        <v>615</v>
      </c>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spans="1:26" s="27" customFormat="1" ht="12.75" customHeight="1">
      <c r="A57" s="68" t="s">
        <v>614</v>
      </c>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spans="1:26" s="27" customFormat="1" ht="12.75" customHeight="1">
      <c r="A58" s="67" t="s">
        <v>606</v>
      </c>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spans="1:26" s="27" customFormat="1" ht="12.75" customHeight="1">
      <c r="A59" s="77" t="s">
        <v>613</v>
      </c>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spans="1:26" s="27" customFormat="1" ht="12.75" customHeight="1">
      <c r="A60" s="67" t="s">
        <v>612</v>
      </c>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spans="1:26" s="27" customFormat="1" ht="12.75" customHeight="1">
      <c r="A61" s="77" t="s">
        <v>611</v>
      </c>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spans="1:26" s="27" customFormat="1" ht="12.75" customHeight="1">
      <c r="A62" s="67" t="s">
        <v>610</v>
      </c>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spans="1:26" s="27" customFormat="1" ht="12.75" customHeight="1">
      <c r="A63" s="67" t="s">
        <v>609</v>
      </c>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spans="1:26" s="27" customFormat="1" ht="12.75" customHeight="1">
      <c r="A64" s="77" t="s">
        <v>608</v>
      </c>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spans="1:26" s="27" customFormat="1" ht="12.75" customHeight="1">
      <c r="A65" s="68" t="s">
        <v>607</v>
      </c>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spans="1:26" s="27" customFormat="1" ht="12.75" customHeight="1">
      <c r="A66" s="67" t="s">
        <v>606</v>
      </c>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spans="1:26" s="27" customFormat="1" ht="12.75" customHeight="1">
      <c r="A67" s="77" t="s">
        <v>605</v>
      </c>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spans="1:26" s="27" customFormat="1" ht="12.75" customHeight="1">
      <c r="A68" s="67" t="s">
        <v>604</v>
      </c>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spans="1:26" s="27" customFormat="1" ht="12.75" customHeight="1">
      <c r="A69" s="77" t="s">
        <v>603</v>
      </c>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spans="1:26" s="27" customFormat="1" ht="12.75" customHeight="1">
      <c r="A70" s="68" t="s">
        <v>602</v>
      </c>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spans="1:26" s="27" customFormat="1" ht="12.75" customHeight="1">
      <c r="A71" s="67" t="s">
        <v>601</v>
      </c>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spans="1:26" s="28" customFormat="1" ht="12.75" customHeight="1">
      <c r="A72" s="69" t="s">
        <v>600</v>
      </c>
      <c r="B72" s="69"/>
      <c r="C72" s="69"/>
      <c r="D72" s="69"/>
      <c r="E72" s="69"/>
      <c r="F72" s="69"/>
      <c r="G72" s="69"/>
      <c r="H72" s="69"/>
      <c r="I72" s="69"/>
      <c r="J72" s="69"/>
      <c r="K72" s="69"/>
      <c r="L72" s="69"/>
      <c r="M72" s="69"/>
      <c r="N72" s="69"/>
      <c r="O72" s="69"/>
      <c r="P72" s="69"/>
      <c r="Q72" s="69"/>
      <c r="R72" s="69"/>
      <c r="S72" s="69"/>
      <c r="T72" s="69"/>
      <c r="U72" s="69"/>
      <c r="V72" s="69"/>
      <c r="W72" s="69"/>
      <c r="X72" s="69"/>
      <c r="Y72" s="69"/>
      <c r="Z72" s="69"/>
    </row>
    <row r="73" spans="1:26" s="28" customFormat="1" ht="12.75" customHeight="1">
      <c r="A73" s="77" t="s">
        <v>599</v>
      </c>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spans="1:26" s="28" customFormat="1" ht="12.75" customHeight="1">
      <c r="A74" s="67" t="s">
        <v>598</v>
      </c>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spans="1:26" s="28" customFormat="1" ht="12.75" customHeight="1">
      <c r="A75" s="67" t="s">
        <v>597</v>
      </c>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spans="1:26" s="27" customFormat="1" ht="12.75" customHeight="1">
      <c r="A76" s="67" t="s">
        <v>594</v>
      </c>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spans="1:26" ht="12.75" customHeight="1">
      <c r="A77" s="77" t="s">
        <v>596</v>
      </c>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spans="1:26" s="27" customFormat="1" ht="12.75" customHeight="1">
      <c r="A78" s="67" t="s">
        <v>595</v>
      </c>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spans="1:26" s="28" customFormat="1" ht="12.75" customHeight="1">
      <c r="A79" s="67" t="s">
        <v>594</v>
      </c>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spans="1:26" s="27" customFormat="1" ht="12.75" customHeight="1">
      <c r="A80" s="69" t="s">
        <v>593</v>
      </c>
      <c r="B80" s="69"/>
      <c r="C80" s="69"/>
      <c r="D80" s="69"/>
      <c r="E80" s="69"/>
      <c r="F80" s="69"/>
      <c r="G80" s="69"/>
      <c r="H80" s="69"/>
      <c r="I80" s="69"/>
      <c r="J80" s="69"/>
      <c r="K80" s="69"/>
      <c r="L80" s="69"/>
      <c r="M80" s="69"/>
      <c r="N80" s="69"/>
      <c r="O80" s="69"/>
      <c r="P80" s="69"/>
      <c r="Q80" s="69"/>
      <c r="R80" s="69"/>
      <c r="S80" s="69"/>
      <c r="T80" s="69"/>
      <c r="U80" s="69"/>
      <c r="V80" s="69"/>
      <c r="W80" s="69"/>
      <c r="X80" s="69"/>
      <c r="Y80" s="69"/>
      <c r="Z80" s="69"/>
    </row>
    <row r="81" spans="1:26" s="27" customFormat="1" ht="12.75" customHeight="1">
      <c r="A81" s="67" t="s">
        <v>592</v>
      </c>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spans="1:26" s="27" customFormat="1" ht="12.75" customHeight="1">
      <c r="A82" s="67" t="s">
        <v>591</v>
      </c>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spans="1:26" ht="12.75" customHeight="1">
      <c r="A83" s="67" t="s">
        <v>590</v>
      </c>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spans="1:26" ht="12.75" customHeight="1">
      <c r="A84" s="80" t="s">
        <v>589</v>
      </c>
      <c r="B84" s="80"/>
      <c r="C84" s="80"/>
      <c r="D84" s="80"/>
      <c r="E84" s="80"/>
      <c r="F84" s="80"/>
      <c r="G84" s="80"/>
      <c r="H84" s="80"/>
      <c r="I84" s="80"/>
      <c r="J84" s="80"/>
      <c r="K84" s="80"/>
      <c r="L84" s="80"/>
      <c r="M84" s="80"/>
      <c r="N84" s="80"/>
      <c r="O84" s="80"/>
      <c r="P84" s="80"/>
      <c r="Q84" s="80"/>
      <c r="R84" s="80"/>
      <c r="S84" s="80"/>
      <c r="T84" s="80"/>
      <c r="U84" s="80"/>
      <c r="V84" s="80"/>
      <c r="W84" s="80"/>
      <c r="X84" s="80"/>
      <c r="Y84" s="80"/>
      <c r="Z84" s="80"/>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
  <sheetViews>
    <sheetView workbookViewId="0">
      <selection activeCell="B8" sqref="B8"/>
    </sheetView>
  </sheetViews>
  <sheetFormatPr defaultRowHeight="14.25"/>
  <cols>
    <col min="1" max="1" width="50.3984375" customWidth="1"/>
  </cols>
  <sheetData>
    <row r="1" spans="1:35">
      <c r="A1" s="20" t="s">
        <v>583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row>
    <row r="2" spans="1:35">
      <c r="B2">
        <v>2017</v>
      </c>
      <c r="C2">
        <v>2018</v>
      </c>
      <c r="D2">
        <v>2019</v>
      </c>
      <c r="E2">
        <v>2020</v>
      </c>
      <c r="F2">
        <v>2021</v>
      </c>
      <c r="G2">
        <v>2022</v>
      </c>
      <c r="H2">
        <v>2023</v>
      </c>
      <c r="I2">
        <v>2024</v>
      </c>
      <c r="J2">
        <v>2025</v>
      </c>
      <c r="K2">
        <v>2026</v>
      </c>
      <c r="L2">
        <v>2027</v>
      </c>
      <c r="M2">
        <v>2028</v>
      </c>
      <c r="N2">
        <v>2029</v>
      </c>
      <c r="O2">
        <v>2030</v>
      </c>
      <c r="P2">
        <v>2031</v>
      </c>
      <c r="Q2">
        <v>2032</v>
      </c>
      <c r="R2">
        <v>2033</v>
      </c>
      <c r="S2">
        <v>2034</v>
      </c>
      <c r="T2">
        <v>2035</v>
      </c>
      <c r="U2">
        <v>2036</v>
      </c>
      <c r="V2">
        <v>2037</v>
      </c>
      <c r="W2">
        <v>2038</v>
      </c>
      <c r="X2">
        <v>2039</v>
      </c>
      <c r="Y2">
        <v>2040</v>
      </c>
      <c r="Z2">
        <v>2041</v>
      </c>
      <c r="AA2">
        <v>2042</v>
      </c>
      <c r="AB2">
        <v>2043</v>
      </c>
      <c r="AC2">
        <v>2044</v>
      </c>
      <c r="AD2">
        <v>2045</v>
      </c>
      <c r="AE2">
        <v>2046</v>
      </c>
      <c r="AF2">
        <v>2047</v>
      </c>
      <c r="AG2">
        <v>2048</v>
      </c>
      <c r="AH2">
        <v>2049</v>
      </c>
      <c r="AI2">
        <v>2050</v>
      </c>
    </row>
    <row r="3" spans="1:35">
      <c r="A3" t="s">
        <v>581</v>
      </c>
      <c r="B3">
        <v>0.85778616844846411</v>
      </c>
      <c r="C3">
        <v>0.86739916238040293</v>
      </c>
      <c r="D3">
        <v>0.87477439830857417</v>
      </c>
      <c r="E3">
        <v>0.88064509532061697</v>
      </c>
      <c r="F3">
        <v>0.88597100561079367</v>
      </c>
      <c r="G3">
        <v>0.89000589893688509</v>
      </c>
      <c r="H3">
        <v>0.89327476363808866</v>
      </c>
      <c r="I3">
        <v>0.89623687432239052</v>
      </c>
      <c r="J3">
        <v>0.89904207774279288</v>
      </c>
      <c r="K3">
        <v>0.90158011866070431</v>
      </c>
      <c r="L3">
        <v>0.90434790821824995</v>
      </c>
      <c r="M3">
        <v>0.90751332715387056</v>
      </c>
      <c r="N3">
        <v>0.90968077994418384</v>
      </c>
      <c r="O3">
        <v>0.9113783068102943</v>
      </c>
      <c r="P3">
        <v>0.91277945385928916</v>
      </c>
      <c r="Q3">
        <v>0.91393718863777174</v>
      </c>
      <c r="R3">
        <v>0.91503338302945347</v>
      </c>
      <c r="S3">
        <v>0.91622051532006665</v>
      </c>
      <c r="T3">
        <v>0.91731848685457318</v>
      </c>
      <c r="U3">
        <v>0.91828848845206668</v>
      </c>
      <c r="V3">
        <v>0.91902643180271237</v>
      </c>
      <c r="W3">
        <v>0.91982828903262559</v>
      </c>
      <c r="X3">
        <v>0.92050246479810338</v>
      </c>
      <c r="Y3">
        <v>0.92116649107790505</v>
      </c>
      <c r="Z3">
        <v>0.92181007818059557</v>
      </c>
      <c r="AA3">
        <v>0.92257220252626426</v>
      </c>
      <c r="AB3">
        <v>0.92338559888775917</v>
      </c>
      <c r="AC3">
        <v>0.92422503160983205</v>
      </c>
      <c r="AD3">
        <v>0.92504798979585345</v>
      </c>
      <c r="AE3">
        <v>0.92593116867023562</v>
      </c>
      <c r="AF3">
        <v>0.92675894641861178</v>
      </c>
      <c r="AG3">
        <v>0.92750543670618546</v>
      </c>
      <c r="AH3">
        <v>0.92819277661750921</v>
      </c>
      <c r="AI3">
        <v>0.92881664459461777</v>
      </c>
    </row>
    <row r="4" spans="1:35">
      <c r="A4" t="s">
        <v>582</v>
      </c>
      <c r="B4">
        <v>0.14221383155153577</v>
      </c>
      <c r="C4">
        <v>0.13260083761959704</v>
      </c>
      <c r="D4">
        <v>0.12522560169142585</v>
      </c>
      <c r="E4">
        <v>0.11935490467938299</v>
      </c>
      <c r="F4">
        <v>0.11402899438920634</v>
      </c>
      <c r="G4">
        <v>0.10999410106311497</v>
      </c>
      <c r="H4">
        <v>0.10672523636191129</v>
      </c>
      <c r="I4">
        <v>0.10376312567760954</v>
      </c>
      <c r="J4">
        <v>0.10095792225720719</v>
      </c>
      <c r="K4">
        <v>9.8419881339295676E-2</v>
      </c>
      <c r="L4">
        <v>9.5652091781750131E-2</v>
      </c>
      <c r="M4">
        <v>9.2486672846129367E-2</v>
      </c>
      <c r="N4">
        <v>9.0319220055816135E-2</v>
      </c>
      <c r="O4">
        <v>8.8621693189705669E-2</v>
      </c>
      <c r="P4">
        <v>8.7220546140710814E-2</v>
      </c>
      <c r="Q4">
        <v>8.6062811362228264E-2</v>
      </c>
      <c r="R4">
        <v>8.4966616970546582E-2</v>
      </c>
      <c r="S4">
        <v>8.3779484679933333E-2</v>
      </c>
      <c r="T4">
        <v>8.2681513145426808E-2</v>
      </c>
      <c r="U4">
        <v>8.171151154793331E-2</v>
      </c>
      <c r="V4">
        <v>8.0973568197287543E-2</v>
      </c>
      <c r="W4">
        <v>8.0171710967374452E-2</v>
      </c>
      <c r="X4">
        <v>7.9497535201896563E-2</v>
      </c>
      <c r="Y4">
        <v>7.8833508922094911E-2</v>
      </c>
      <c r="Z4">
        <v>7.8189921819404415E-2</v>
      </c>
      <c r="AA4">
        <v>7.7427797473735752E-2</v>
      </c>
      <c r="AB4">
        <v>7.6614401112240813E-2</v>
      </c>
      <c r="AC4">
        <v>7.5774968390167938E-2</v>
      </c>
      <c r="AD4">
        <v>7.4952010204146477E-2</v>
      </c>
      <c r="AE4">
        <v>7.4068831329764384E-2</v>
      </c>
      <c r="AF4">
        <v>7.3241053581388146E-2</v>
      </c>
      <c r="AG4">
        <v>7.2494563293814429E-2</v>
      </c>
      <c r="AH4">
        <v>7.1807223382490876E-2</v>
      </c>
      <c r="AI4">
        <v>7.1183355405382259E-2</v>
      </c>
    </row>
    <row r="6" spans="1:35">
      <c r="A6" s="20" t="s">
        <v>588</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row>
    <row r="7" spans="1:35">
      <c r="B7">
        <v>2017</v>
      </c>
      <c r="C7">
        <v>2018</v>
      </c>
      <c r="D7">
        <v>2019</v>
      </c>
      <c r="E7">
        <v>2020</v>
      </c>
      <c r="F7">
        <v>2021</v>
      </c>
      <c r="G7">
        <v>2022</v>
      </c>
      <c r="H7">
        <v>2023</v>
      </c>
      <c r="I7">
        <v>2024</v>
      </c>
      <c r="J7">
        <v>2025</v>
      </c>
      <c r="K7">
        <v>2026</v>
      </c>
      <c r="L7">
        <v>2027</v>
      </c>
      <c r="M7">
        <v>2028</v>
      </c>
      <c r="N7">
        <v>2029</v>
      </c>
      <c r="O7">
        <v>2030</v>
      </c>
      <c r="P7">
        <v>2031</v>
      </c>
      <c r="Q7">
        <v>2032</v>
      </c>
      <c r="R7">
        <v>2033</v>
      </c>
      <c r="S7">
        <v>2034</v>
      </c>
      <c r="T7">
        <v>2035</v>
      </c>
      <c r="U7">
        <v>2036</v>
      </c>
      <c r="V7">
        <v>2037</v>
      </c>
      <c r="W7">
        <v>2038</v>
      </c>
      <c r="X7">
        <v>2039</v>
      </c>
      <c r="Y7">
        <v>2040</v>
      </c>
      <c r="Z7">
        <v>2041</v>
      </c>
      <c r="AA7">
        <v>2042</v>
      </c>
      <c r="AB7">
        <v>2043</v>
      </c>
      <c r="AC7">
        <v>2044</v>
      </c>
      <c r="AD7">
        <v>2045</v>
      </c>
      <c r="AE7">
        <v>2046</v>
      </c>
      <c r="AF7">
        <v>2047</v>
      </c>
      <c r="AG7">
        <v>2048</v>
      </c>
      <c r="AH7">
        <v>2049</v>
      </c>
      <c r="AI7">
        <v>2050</v>
      </c>
    </row>
    <row r="8" spans="1:35">
      <c r="A8" t="s">
        <v>584</v>
      </c>
      <c r="B8">
        <v>1.0624278289526496</v>
      </c>
      <c r="C8">
        <v>1.0713394958895028</v>
      </c>
      <c r="D8">
        <v>1.0692204441882756</v>
      </c>
      <c r="E8">
        <v>1.0654125000556678</v>
      </c>
      <c r="F8">
        <v>1.0706248782817172</v>
      </c>
      <c r="G8">
        <v>1.0755981799417369</v>
      </c>
      <c r="H8">
        <v>1.0805194154190942</v>
      </c>
      <c r="I8">
        <v>1.0851364037703437</v>
      </c>
      <c r="J8">
        <v>1.0809244924678965</v>
      </c>
      <c r="K8">
        <v>1.0912886500822077</v>
      </c>
      <c r="L8">
        <v>1.1012083610943313</v>
      </c>
      <c r="M8">
        <v>1.1104534944330438</v>
      </c>
      <c r="N8">
        <v>1.1191971640932477</v>
      </c>
      <c r="O8">
        <v>1.1131215758037982</v>
      </c>
      <c r="P8">
        <v>1.1122583960044059</v>
      </c>
      <c r="Q8">
        <v>1.1112897746052572</v>
      </c>
      <c r="R8">
        <v>1.1100637159137166</v>
      </c>
      <c r="S8">
        <v>1.1092193352118962</v>
      </c>
      <c r="T8">
        <v>1.1035768852790073</v>
      </c>
      <c r="U8">
        <v>1.1037579933729482</v>
      </c>
      <c r="V8">
        <v>1.1039392404328134</v>
      </c>
      <c r="W8">
        <v>1.1044166480548472</v>
      </c>
      <c r="X8">
        <v>1.1051164241685154</v>
      </c>
      <c r="Y8">
        <v>1.1057639808209176</v>
      </c>
      <c r="Z8">
        <v>1.1012713131639611</v>
      </c>
      <c r="AA8">
        <v>1.0972655469597647</v>
      </c>
      <c r="AB8">
        <v>1.0935317281728738</v>
      </c>
      <c r="AC8">
        <v>1.08987854406811</v>
      </c>
      <c r="AD8">
        <v>1.0868312184214524</v>
      </c>
      <c r="AE8">
        <v>1.0835794127822982</v>
      </c>
      <c r="AF8">
        <v>1.0807349584947561</v>
      </c>
      <c r="AG8">
        <v>1.0784416640326486</v>
      </c>
      <c r="AH8">
        <v>1.0761362270851158</v>
      </c>
      <c r="AI8">
        <v>1.0743053100094389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3" sqref="B3"/>
    </sheetView>
  </sheetViews>
  <sheetFormatPr defaultRowHeight="14.25"/>
  <cols>
    <col min="1" max="1" width="31.265625" customWidth="1"/>
  </cols>
  <sheetData>
    <row r="1" spans="1:35">
      <c r="A1" s="1" t="s">
        <v>792</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5">
        <f>B$4*'Multipliers by Technology'!$B14</f>
        <v>2.0341515703882498E-3</v>
      </c>
      <c r="C2" s="55">
        <f>C$4*'Multipliers by Technology'!$B14</f>
        <v>2.0934898644099742E-3</v>
      </c>
      <c r="D2" s="55">
        <f>D$4*'Multipliers by Technology'!$B14</f>
        <v>2.1528281584317203E-3</v>
      </c>
      <c r="E2" s="55">
        <f>E$4*'Multipliers by Technology'!$B14</f>
        <v>2.2121664524534447E-3</v>
      </c>
      <c r="F2" s="55">
        <f>F$4*'Multipliers by Technology'!$B14</f>
        <v>2.2715047464751939E-3</v>
      </c>
      <c r="G2" s="55">
        <f>G$4*'Multipliers by Technology'!$B14</f>
        <v>2.2715047464751939E-3</v>
      </c>
      <c r="H2" s="55">
        <f>H$4*'Multipliers by Technology'!$B14</f>
        <v>2.2715047464751939E-3</v>
      </c>
      <c r="I2" s="55">
        <f>I$4*'Multipliers by Technology'!$B14</f>
        <v>2.2715047464751939E-3</v>
      </c>
      <c r="J2" s="55">
        <f>J$4*'Multipliers by Technology'!$B14</f>
        <v>2.2715047464751939E-3</v>
      </c>
      <c r="K2" s="55">
        <f>K$4*'Multipliers by Technology'!$B14</f>
        <v>2.2715047464751939E-3</v>
      </c>
      <c r="L2" s="55">
        <f>L$4*'Multipliers by Technology'!$B14</f>
        <v>2.2715047464751939E-3</v>
      </c>
      <c r="M2" s="55">
        <f>M$4*'Multipliers by Technology'!$B14</f>
        <v>2.2715047464751939E-3</v>
      </c>
      <c r="N2" s="55">
        <f>N$4*'Multipliers by Technology'!$B14</f>
        <v>2.2715047464751939E-3</v>
      </c>
      <c r="O2" s="55">
        <f>O$4*'Multipliers by Technology'!$B14</f>
        <v>2.2715047464751939E-3</v>
      </c>
      <c r="P2" s="55">
        <f>P$4*'Multipliers by Technology'!$B14</f>
        <v>2.2715047464751939E-3</v>
      </c>
      <c r="Q2" s="55">
        <f>Q$4*'Multipliers by Technology'!$B14</f>
        <v>2.2715047464751939E-3</v>
      </c>
      <c r="R2" s="55">
        <f>R$4*'Multipliers by Technology'!$B14</f>
        <v>2.2715047464751939E-3</v>
      </c>
      <c r="S2" s="55">
        <f>S$4*'Multipliers by Technology'!$B14</f>
        <v>2.2715047464751939E-3</v>
      </c>
      <c r="T2" s="55">
        <f>T$4*'Multipliers by Technology'!$B14</f>
        <v>2.2715047464751939E-3</v>
      </c>
      <c r="U2" s="55">
        <f>U$4*'Multipliers by Technology'!$B14</f>
        <v>2.2715047464751939E-3</v>
      </c>
      <c r="V2" s="55">
        <f>V$4*'Multipliers by Technology'!$B14</f>
        <v>2.2715047464751939E-3</v>
      </c>
      <c r="W2" s="55">
        <f>W$4*'Multipliers by Technology'!$B14</f>
        <v>2.2715047464751939E-3</v>
      </c>
      <c r="X2" s="55">
        <f>X$4*'Multipliers by Technology'!$B14</f>
        <v>2.2715047464751939E-3</v>
      </c>
      <c r="Y2" s="55">
        <f>Y$4*'Multipliers by Technology'!$B14</f>
        <v>2.2715047464751939E-3</v>
      </c>
      <c r="Z2" s="55">
        <f>Z$4*'Multipliers by Technology'!$B14</f>
        <v>2.2715047464751939E-3</v>
      </c>
      <c r="AA2" s="55">
        <f>AA$4*'Multipliers by Technology'!$B14</f>
        <v>2.2715047464751939E-3</v>
      </c>
      <c r="AB2" s="55">
        <f>AB$4*'Multipliers by Technology'!$B14</f>
        <v>2.2715047464751939E-3</v>
      </c>
      <c r="AC2" s="55">
        <f>AC$4*'Multipliers by Technology'!$B14</f>
        <v>2.2715047464751939E-3</v>
      </c>
      <c r="AD2" s="55">
        <f>AD$4*'Multipliers by Technology'!$B14</f>
        <v>2.2715047464751939E-3</v>
      </c>
      <c r="AE2" s="55">
        <f>AE$4*'Multipliers by Technology'!$B14</f>
        <v>2.2715047464751939E-3</v>
      </c>
      <c r="AF2" s="55">
        <f>AF$4*'Multipliers by Technology'!$B14</f>
        <v>2.2715047464751939E-3</v>
      </c>
      <c r="AG2" s="55">
        <f>AG$4*'Multipliers by Technology'!$B14</f>
        <v>2.2715047464751939E-3</v>
      </c>
      <c r="AH2" s="55">
        <f>AH$4*'Multipliers by Technology'!$B14</f>
        <v>2.2715047464751939E-3</v>
      </c>
      <c r="AI2" s="55">
        <f>AI$4*'Multipliers by Technology'!$B14</f>
        <v>2.2715047464751939E-3</v>
      </c>
    </row>
    <row r="3" spans="1:35">
      <c r="A3" t="s">
        <v>140</v>
      </c>
      <c r="B3" s="55">
        <f>B$4*'Multipliers by Technology'!$B15</f>
        <v>6.3882446012192978E-4</v>
      </c>
      <c r="C3" s="55">
        <f>C$4*'Multipliers by Technology'!$B15</f>
        <v>6.574596268394961E-4</v>
      </c>
      <c r="D3" s="55">
        <f>D$4*'Multipliers by Technology'!$B15</f>
        <v>6.7609479355706936E-4</v>
      </c>
      <c r="E3" s="55">
        <f>E$4*'Multipliers by Technology'!$B15</f>
        <v>6.9472996027463568E-4</v>
      </c>
      <c r="F3" s="55">
        <f>F$4*'Multipliers by Technology'!$B15</f>
        <v>7.133651269922097E-4</v>
      </c>
      <c r="G3" s="55">
        <f>G$4*'Multipliers by Technology'!$B15</f>
        <v>7.133651269922097E-4</v>
      </c>
      <c r="H3" s="55">
        <f>H$4*'Multipliers by Technology'!$B15</f>
        <v>7.133651269922097E-4</v>
      </c>
      <c r="I3" s="55">
        <f>I$4*'Multipliers by Technology'!$B15</f>
        <v>7.133651269922097E-4</v>
      </c>
      <c r="J3" s="55">
        <f>J$4*'Multipliers by Technology'!$B15</f>
        <v>7.133651269922097E-4</v>
      </c>
      <c r="K3" s="55">
        <f>K$4*'Multipliers by Technology'!$B15</f>
        <v>7.133651269922097E-4</v>
      </c>
      <c r="L3" s="55">
        <f>L$4*'Multipliers by Technology'!$B15</f>
        <v>7.133651269922097E-4</v>
      </c>
      <c r="M3" s="55">
        <f>M$4*'Multipliers by Technology'!$B15</f>
        <v>7.133651269922097E-4</v>
      </c>
      <c r="N3" s="55">
        <f>N$4*'Multipliers by Technology'!$B15</f>
        <v>7.133651269922097E-4</v>
      </c>
      <c r="O3" s="55">
        <f>O$4*'Multipliers by Technology'!$B15</f>
        <v>7.133651269922097E-4</v>
      </c>
      <c r="P3" s="55">
        <f>P$4*'Multipliers by Technology'!$B15</f>
        <v>7.133651269922097E-4</v>
      </c>
      <c r="Q3" s="55">
        <f>Q$4*'Multipliers by Technology'!$B15</f>
        <v>7.133651269922097E-4</v>
      </c>
      <c r="R3" s="55">
        <f>R$4*'Multipliers by Technology'!$B15</f>
        <v>7.133651269922097E-4</v>
      </c>
      <c r="S3" s="55">
        <f>S$4*'Multipliers by Technology'!$B15</f>
        <v>7.133651269922097E-4</v>
      </c>
      <c r="T3" s="55">
        <f>T$4*'Multipliers by Technology'!$B15</f>
        <v>7.133651269922097E-4</v>
      </c>
      <c r="U3" s="55">
        <f>U$4*'Multipliers by Technology'!$B15</f>
        <v>7.133651269922097E-4</v>
      </c>
      <c r="V3" s="55">
        <f>V$4*'Multipliers by Technology'!$B15</f>
        <v>7.133651269922097E-4</v>
      </c>
      <c r="W3" s="55">
        <f>W$4*'Multipliers by Technology'!$B15</f>
        <v>7.133651269922097E-4</v>
      </c>
      <c r="X3" s="55">
        <f>X$4*'Multipliers by Technology'!$B15</f>
        <v>7.133651269922097E-4</v>
      </c>
      <c r="Y3" s="55">
        <f>Y$4*'Multipliers by Technology'!$B15</f>
        <v>7.133651269922097E-4</v>
      </c>
      <c r="Z3" s="55">
        <f>Z$4*'Multipliers by Technology'!$B15</f>
        <v>7.133651269922097E-4</v>
      </c>
      <c r="AA3" s="55">
        <f>AA$4*'Multipliers by Technology'!$B15</f>
        <v>7.133651269922097E-4</v>
      </c>
      <c r="AB3" s="55">
        <f>AB$4*'Multipliers by Technology'!$B15</f>
        <v>7.133651269922097E-4</v>
      </c>
      <c r="AC3" s="55">
        <f>AC$4*'Multipliers by Technology'!$B15</f>
        <v>7.133651269922097E-4</v>
      </c>
      <c r="AD3" s="55">
        <f>AD$4*'Multipliers by Technology'!$B15</f>
        <v>7.133651269922097E-4</v>
      </c>
      <c r="AE3" s="55">
        <f>AE$4*'Multipliers by Technology'!$B15</f>
        <v>7.133651269922097E-4</v>
      </c>
      <c r="AF3" s="55">
        <f>AF$4*'Multipliers by Technology'!$B15</f>
        <v>7.133651269922097E-4</v>
      </c>
      <c r="AG3" s="55">
        <f>AG$4*'Multipliers by Technology'!$B15</f>
        <v>7.133651269922097E-4</v>
      </c>
      <c r="AH3" s="55">
        <f>AH$4*'Multipliers by Technology'!$B15</f>
        <v>7.133651269922097E-4</v>
      </c>
      <c r="AI3" s="55">
        <f>AI$4*'Multipliers by Technology'!$B15</f>
        <v>7.133651269922097E-4</v>
      </c>
    </row>
    <row r="4" spans="1:35">
      <c r="A4" t="s">
        <v>141</v>
      </c>
      <c r="B4" s="22">
        <f>'India Data'!M12</f>
        <v>6.3882446012192978E-4</v>
      </c>
      <c r="C4" s="22">
        <f>'India Data'!N12</f>
        <v>6.574596268394961E-4</v>
      </c>
      <c r="D4" s="22">
        <f>'India Data'!O12</f>
        <v>6.7609479355706936E-4</v>
      </c>
      <c r="E4" s="22">
        <f>'India Data'!P12</f>
        <v>6.9472996027463568E-4</v>
      </c>
      <c r="F4" s="22">
        <f>'India Data'!Q12</f>
        <v>7.133651269922097E-4</v>
      </c>
      <c r="G4" s="22">
        <f>'India Data'!R12</f>
        <v>7.133651269922097E-4</v>
      </c>
      <c r="H4" s="22">
        <f>'India Data'!S12</f>
        <v>7.133651269922097E-4</v>
      </c>
      <c r="I4" s="22">
        <f>'India Data'!T12</f>
        <v>7.133651269922097E-4</v>
      </c>
      <c r="J4" s="22">
        <f>'India Data'!U12</f>
        <v>7.133651269922097E-4</v>
      </c>
      <c r="K4" s="22">
        <f>'India Data'!V12</f>
        <v>7.133651269922097E-4</v>
      </c>
      <c r="L4" s="22">
        <f>'India Data'!W12</f>
        <v>7.133651269922097E-4</v>
      </c>
      <c r="M4" s="22">
        <f>'India Data'!X12</f>
        <v>7.133651269922097E-4</v>
      </c>
      <c r="N4" s="22">
        <f>'India Data'!Y12</f>
        <v>7.133651269922097E-4</v>
      </c>
      <c r="O4" s="22">
        <f>'India Data'!Z12</f>
        <v>7.133651269922097E-4</v>
      </c>
      <c r="P4" s="22">
        <f>'India Data'!AA12</f>
        <v>7.133651269922097E-4</v>
      </c>
      <c r="Q4" s="22">
        <f>'India Data'!AB12</f>
        <v>7.133651269922097E-4</v>
      </c>
      <c r="R4" s="22">
        <f>'India Data'!AC12</f>
        <v>7.133651269922097E-4</v>
      </c>
      <c r="S4" s="22">
        <f>'India Data'!AD12</f>
        <v>7.133651269922097E-4</v>
      </c>
      <c r="T4" s="22">
        <f>'India Data'!AE12</f>
        <v>7.133651269922097E-4</v>
      </c>
      <c r="U4" s="22">
        <f>'India Data'!AF12</f>
        <v>7.133651269922097E-4</v>
      </c>
      <c r="V4" s="22">
        <f>'India Data'!AG12</f>
        <v>7.133651269922097E-4</v>
      </c>
      <c r="W4" s="22">
        <f>'India Data'!AH12</f>
        <v>7.133651269922097E-4</v>
      </c>
      <c r="X4" s="22">
        <f>'India Data'!AI12</f>
        <v>7.133651269922097E-4</v>
      </c>
      <c r="Y4" s="22">
        <f>'India Data'!AJ12</f>
        <v>7.133651269922097E-4</v>
      </c>
      <c r="Z4" s="22">
        <f>'India Data'!AK12</f>
        <v>7.133651269922097E-4</v>
      </c>
      <c r="AA4" s="22">
        <f>'India Data'!AL12</f>
        <v>7.133651269922097E-4</v>
      </c>
      <c r="AB4" s="22">
        <f>'India Data'!AM12</f>
        <v>7.133651269922097E-4</v>
      </c>
      <c r="AC4" s="22">
        <f>'India Data'!AN12</f>
        <v>7.133651269922097E-4</v>
      </c>
      <c r="AD4" s="22">
        <f>'India Data'!AO12</f>
        <v>7.133651269922097E-4</v>
      </c>
      <c r="AE4" s="22">
        <f>'India Data'!AP12</f>
        <v>7.133651269922097E-4</v>
      </c>
      <c r="AF4" s="22">
        <f>'India Data'!AQ12</f>
        <v>7.133651269922097E-4</v>
      </c>
      <c r="AG4" s="22">
        <f>'India Data'!AR12</f>
        <v>7.133651269922097E-4</v>
      </c>
      <c r="AH4" s="22">
        <f>'India Data'!AS12</f>
        <v>7.133651269922097E-4</v>
      </c>
      <c r="AI4" s="22">
        <f>'India Data'!AT12</f>
        <v>7.133651269922097E-4</v>
      </c>
    </row>
    <row r="5" spans="1:35">
      <c r="A5" t="s">
        <v>142</v>
      </c>
      <c r="B5" s="55">
        <f>B$4*'Multipliers by Technology'!$B17</f>
        <v>6.3882446012192978E-4</v>
      </c>
      <c r="C5" s="55">
        <f>C$4*'Multipliers by Technology'!$B17</f>
        <v>6.574596268394961E-4</v>
      </c>
      <c r="D5" s="55">
        <f>D$4*'Multipliers by Technology'!$B17</f>
        <v>6.7609479355706936E-4</v>
      </c>
      <c r="E5" s="55">
        <f>E$4*'Multipliers by Technology'!$B17</f>
        <v>6.9472996027463568E-4</v>
      </c>
      <c r="F5" s="55">
        <f>F$4*'Multipliers by Technology'!$B17</f>
        <v>7.133651269922097E-4</v>
      </c>
      <c r="G5" s="55">
        <f>G$4*'Multipliers by Technology'!$B17</f>
        <v>7.133651269922097E-4</v>
      </c>
      <c r="H5" s="55">
        <f>H$4*'Multipliers by Technology'!$B17</f>
        <v>7.133651269922097E-4</v>
      </c>
      <c r="I5" s="55">
        <f>I$4*'Multipliers by Technology'!$B17</f>
        <v>7.133651269922097E-4</v>
      </c>
      <c r="J5" s="55">
        <f>J$4*'Multipliers by Technology'!$B17</f>
        <v>7.133651269922097E-4</v>
      </c>
      <c r="K5" s="55">
        <f>K$4*'Multipliers by Technology'!$B17</f>
        <v>7.133651269922097E-4</v>
      </c>
      <c r="L5" s="55">
        <f>L$4*'Multipliers by Technology'!$B17</f>
        <v>7.133651269922097E-4</v>
      </c>
      <c r="M5" s="55">
        <f>M$4*'Multipliers by Technology'!$B17</f>
        <v>7.133651269922097E-4</v>
      </c>
      <c r="N5" s="55">
        <f>N$4*'Multipliers by Technology'!$B17</f>
        <v>7.133651269922097E-4</v>
      </c>
      <c r="O5" s="55">
        <f>O$4*'Multipliers by Technology'!$B17</f>
        <v>7.133651269922097E-4</v>
      </c>
      <c r="P5" s="55">
        <f>P$4*'Multipliers by Technology'!$B17</f>
        <v>7.133651269922097E-4</v>
      </c>
      <c r="Q5" s="55">
        <f>Q$4*'Multipliers by Technology'!$B17</f>
        <v>7.133651269922097E-4</v>
      </c>
      <c r="R5" s="55">
        <f>R$4*'Multipliers by Technology'!$B17</f>
        <v>7.133651269922097E-4</v>
      </c>
      <c r="S5" s="55">
        <f>S$4*'Multipliers by Technology'!$B17</f>
        <v>7.133651269922097E-4</v>
      </c>
      <c r="T5" s="55">
        <f>T$4*'Multipliers by Technology'!$B17</f>
        <v>7.133651269922097E-4</v>
      </c>
      <c r="U5" s="55">
        <f>U$4*'Multipliers by Technology'!$B17</f>
        <v>7.133651269922097E-4</v>
      </c>
      <c r="V5" s="55">
        <f>V$4*'Multipliers by Technology'!$B17</f>
        <v>7.133651269922097E-4</v>
      </c>
      <c r="W5" s="55">
        <f>W$4*'Multipliers by Technology'!$B17</f>
        <v>7.133651269922097E-4</v>
      </c>
      <c r="X5" s="55">
        <f>X$4*'Multipliers by Technology'!$B17</f>
        <v>7.133651269922097E-4</v>
      </c>
      <c r="Y5" s="55">
        <f>Y$4*'Multipliers by Technology'!$B17</f>
        <v>7.133651269922097E-4</v>
      </c>
      <c r="Z5" s="55">
        <f>Z$4*'Multipliers by Technology'!$B17</f>
        <v>7.133651269922097E-4</v>
      </c>
      <c r="AA5" s="55">
        <f>AA$4*'Multipliers by Technology'!$B17</f>
        <v>7.133651269922097E-4</v>
      </c>
      <c r="AB5" s="55">
        <f>AB$4*'Multipliers by Technology'!$B17</f>
        <v>7.133651269922097E-4</v>
      </c>
      <c r="AC5" s="55">
        <f>AC$4*'Multipliers by Technology'!$B17</f>
        <v>7.133651269922097E-4</v>
      </c>
      <c r="AD5" s="55">
        <f>AD$4*'Multipliers by Technology'!$B17</f>
        <v>7.133651269922097E-4</v>
      </c>
      <c r="AE5" s="55">
        <f>AE$4*'Multipliers by Technology'!$B17</f>
        <v>7.133651269922097E-4</v>
      </c>
      <c r="AF5" s="55">
        <f>AF$4*'Multipliers by Technology'!$B17</f>
        <v>7.133651269922097E-4</v>
      </c>
      <c r="AG5" s="55">
        <f>AG$4*'Multipliers by Technology'!$B17</f>
        <v>7.133651269922097E-4</v>
      </c>
      <c r="AH5" s="55">
        <f>AH$4*'Multipliers by Technology'!$B17</f>
        <v>7.133651269922097E-4</v>
      </c>
      <c r="AI5" s="55">
        <f>AI$4*'Multipliers by Technology'!$B17</f>
        <v>7.133651269922097E-4</v>
      </c>
    </row>
    <row r="6" spans="1:35">
      <c r="A6" t="s">
        <v>143</v>
      </c>
      <c r="B6" s="55">
        <f>B$4*'Multipliers by Technology'!$B18</f>
        <v>1.0258494980060185E-3</v>
      </c>
      <c r="C6" s="55">
        <f>C$4*'Multipliers by Technology'!$B18</f>
        <v>1.055774583245906E-3</v>
      </c>
      <c r="D6" s="55">
        <f>D$4*'Multipliers by Technology'!$B18</f>
        <v>1.0856996684858048E-3</v>
      </c>
      <c r="E6" s="55">
        <f>E$4*'Multipliers by Technology'!$B18</f>
        <v>1.1156247537256923E-3</v>
      </c>
      <c r="F6" s="55">
        <f>F$4*'Multipliers by Technology'!$B18</f>
        <v>1.1455498389655921E-3</v>
      </c>
      <c r="G6" s="55">
        <f>G$4*'Multipliers by Technology'!$B18</f>
        <v>1.1455498389655921E-3</v>
      </c>
      <c r="H6" s="55">
        <f>H$4*'Multipliers by Technology'!$B18</f>
        <v>1.1455498389655921E-3</v>
      </c>
      <c r="I6" s="55">
        <f>I$4*'Multipliers by Technology'!$B18</f>
        <v>1.1455498389655921E-3</v>
      </c>
      <c r="J6" s="55">
        <f>J$4*'Multipliers by Technology'!$B18</f>
        <v>1.1455498389655921E-3</v>
      </c>
      <c r="K6" s="55">
        <f>K$4*'Multipliers by Technology'!$B18</f>
        <v>1.1455498389655921E-3</v>
      </c>
      <c r="L6" s="55">
        <f>L$4*'Multipliers by Technology'!$B18</f>
        <v>1.1455498389655921E-3</v>
      </c>
      <c r="M6" s="55">
        <f>M$4*'Multipliers by Technology'!$B18</f>
        <v>1.1455498389655921E-3</v>
      </c>
      <c r="N6" s="55">
        <f>N$4*'Multipliers by Technology'!$B18</f>
        <v>1.1455498389655921E-3</v>
      </c>
      <c r="O6" s="55">
        <f>O$4*'Multipliers by Technology'!$B18</f>
        <v>1.1455498389655921E-3</v>
      </c>
      <c r="P6" s="55">
        <f>P$4*'Multipliers by Technology'!$B18</f>
        <v>1.1455498389655921E-3</v>
      </c>
      <c r="Q6" s="55">
        <f>Q$4*'Multipliers by Technology'!$B18</f>
        <v>1.1455498389655921E-3</v>
      </c>
      <c r="R6" s="55">
        <f>R$4*'Multipliers by Technology'!$B18</f>
        <v>1.1455498389655921E-3</v>
      </c>
      <c r="S6" s="55">
        <f>S$4*'Multipliers by Technology'!$B18</f>
        <v>1.1455498389655921E-3</v>
      </c>
      <c r="T6" s="55">
        <f>T$4*'Multipliers by Technology'!$B18</f>
        <v>1.1455498389655921E-3</v>
      </c>
      <c r="U6" s="55">
        <f>U$4*'Multipliers by Technology'!$B18</f>
        <v>1.1455498389655921E-3</v>
      </c>
      <c r="V6" s="55">
        <f>V$4*'Multipliers by Technology'!$B18</f>
        <v>1.1455498389655921E-3</v>
      </c>
      <c r="W6" s="55">
        <f>W$4*'Multipliers by Technology'!$B18</f>
        <v>1.1455498389655921E-3</v>
      </c>
      <c r="X6" s="55">
        <f>X$4*'Multipliers by Technology'!$B18</f>
        <v>1.1455498389655921E-3</v>
      </c>
      <c r="Y6" s="55">
        <f>Y$4*'Multipliers by Technology'!$B18</f>
        <v>1.1455498389655921E-3</v>
      </c>
      <c r="Z6" s="55">
        <f>Z$4*'Multipliers by Technology'!$B18</f>
        <v>1.1455498389655921E-3</v>
      </c>
      <c r="AA6" s="55">
        <f>AA$4*'Multipliers by Technology'!$B18</f>
        <v>1.1455498389655921E-3</v>
      </c>
      <c r="AB6" s="55">
        <f>AB$4*'Multipliers by Technology'!$B18</f>
        <v>1.1455498389655921E-3</v>
      </c>
      <c r="AC6" s="55">
        <f>AC$4*'Multipliers by Technology'!$B18</f>
        <v>1.1455498389655921E-3</v>
      </c>
      <c r="AD6" s="55">
        <f>AD$4*'Multipliers by Technology'!$B18</f>
        <v>1.1455498389655921E-3</v>
      </c>
      <c r="AE6" s="55">
        <f>AE$4*'Multipliers by Technology'!$B18</f>
        <v>1.1455498389655921E-3</v>
      </c>
      <c r="AF6" s="55">
        <f>AF$4*'Multipliers by Technology'!$B18</f>
        <v>1.1455498389655921E-3</v>
      </c>
      <c r="AG6" s="55">
        <f>AG$4*'Multipliers by Technology'!$B18</f>
        <v>1.1455498389655921E-3</v>
      </c>
      <c r="AH6" s="55">
        <f>AH$4*'Multipliers by Technology'!$B18</f>
        <v>1.1455498389655921E-3</v>
      </c>
      <c r="AI6" s="55">
        <f>AI$4*'Multipliers by Technology'!$B18</f>
        <v>1.1455498389655921E-3</v>
      </c>
    </row>
    <row r="7" spans="1:35">
      <c r="A7" t="s">
        <v>793</v>
      </c>
      <c r="B7" s="55">
        <f>B$4*'Multipliers by Technology'!$B19</f>
        <v>6.3882446012192978E-4</v>
      </c>
      <c r="C7" s="55">
        <f>C$4*'Multipliers by Technology'!$B19</f>
        <v>6.574596268394961E-4</v>
      </c>
      <c r="D7" s="55">
        <f>D$4*'Multipliers by Technology'!$B19</f>
        <v>6.7609479355706936E-4</v>
      </c>
      <c r="E7" s="55">
        <f>E$4*'Multipliers by Technology'!$B19</f>
        <v>6.9472996027463568E-4</v>
      </c>
      <c r="F7" s="55">
        <f>F$4*'Multipliers by Technology'!$B19</f>
        <v>7.133651269922097E-4</v>
      </c>
      <c r="G7" s="55">
        <f>G$4*'Multipliers by Technology'!$B19</f>
        <v>7.133651269922097E-4</v>
      </c>
      <c r="H7" s="55">
        <f>H$4*'Multipliers by Technology'!$B19</f>
        <v>7.133651269922097E-4</v>
      </c>
      <c r="I7" s="55">
        <f>I$4*'Multipliers by Technology'!$B19</f>
        <v>7.133651269922097E-4</v>
      </c>
      <c r="J7" s="55">
        <f>J$4*'Multipliers by Technology'!$B19</f>
        <v>7.133651269922097E-4</v>
      </c>
      <c r="K7" s="55">
        <f>K$4*'Multipliers by Technology'!$B19</f>
        <v>7.133651269922097E-4</v>
      </c>
      <c r="L7" s="55">
        <f>L$4*'Multipliers by Technology'!$B19</f>
        <v>7.133651269922097E-4</v>
      </c>
      <c r="M7" s="55">
        <f>M$4*'Multipliers by Technology'!$B19</f>
        <v>7.133651269922097E-4</v>
      </c>
      <c r="N7" s="55">
        <f>N$4*'Multipliers by Technology'!$B19</f>
        <v>7.133651269922097E-4</v>
      </c>
      <c r="O7" s="55">
        <f>O$4*'Multipliers by Technology'!$B19</f>
        <v>7.133651269922097E-4</v>
      </c>
      <c r="P7" s="55">
        <f>P$4*'Multipliers by Technology'!$B19</f>
        <v>7.133651269922097E-4</v>
      </c>
      <c r="Q7" s="55">
        <f>Q$4*'Multipliers by Technology'!$B19</f>
        <v>7.133651269922097E-4</v>
      </c>
      <c r="R7" s="55">
        <f>R$4*'Multipliers by Technology'!$B19</f>
        <v>7.133651269922097E-4</v>
      </c>
      <c r="S7" s="55">
        <f>S$4*'Multipliers by Technology'!$B19</f>
        <v>7.133651269922097E-4</v>
      </c>
      <c r="T7" s="55">
        <f>T$4*'Multipliers by Technology'!$B19</f>
        <v>7.133651269922097E-4</v>
      </c>
      <c r="U7" s="55">
        <f>U$4*'Multipliers by Technology'!$B19</f>
        <v>7.133651269922097E-4</v>
      </c>
      <c r="V7" s="55">
        <f>V$4*'Multipliers by Technology'!$B19</f>
        <v>7.133651269922097E-4</v>
      </c>
      <c r="W7" s="55">
        <f>W$4*'Multipliers by Technology'!$B19</f>
        <v>7.133651269922097E-4</v>
      </c>
      <c r="X7" s="55">
        <f>X$4*'Multipliers by Technology'!$B19</f>
        <v>7.133651269922097E-4</v>
      </c>
      <c r="Y7" s="55">
        <f>Y$4*'Multipliers by Technology'!$B19</f>
        <v>7.133651269922097E-4</v>
      </c>
      <c r="Z7" s="55">
        <f>Z$4*'Multipliers by Technology'!$B19</f>
        <v>7.133651269922097E-4</v>
      </c>
      <c r="AA7" s="55">
        <f>AA$4*'Multipliers by Technology'!$B19</f>
        <v>7.133651269922097E-4</v>
      </c>
      <c r="AB7" s="55">
        <f>AB$4*'Multipliers by Technology'!$B19</f>
        <v>7.133651269922097E-4</v>
      </c>
      <c r="AC7" s="55">
        <f>AC$4*'Multipliers by Technology'!$B19</f>
        <v>7.133651269922097E-4</v>
      </c>
      <c r="AD7" s="55">
        <f>AD$4*'Multipliers by Technology'!$B19</f>
        <v>7.133651269922097E-4</v>
      </c>
      <c r="AE7" s="55">
        <f>AE$4*'Multipliers by Technology'!$B19</f>
        <v>7.133651269922097E-4</v>
      </c>
      <c r="AF7" s="55">
        <f>AF$4*'Multipliers by Technology'!$B19</f>
        <v>7.133651269922097E-4</v>
      </c>
      <c r="AG7" s="55">
        <f>AG$4*'Multipliers by Technology'!$B19</f>
        <v>7.133651269922097E-4</v>
      </c>
      <c r="AH7" s="55">
        <f>AH$4*'Multipliers by Technology'!$B19</f>
        <v>7.133651269922097E-4</v>
      </c>
      <c r="AI7" s="55">
        <f>AI$4*'Multipliers by Technology'!$B19</f>
        <v>7.133651269922097E-4</v>
      </c>
    </row>
    <row r="8" spans="1:35">
      <c r="A8" t="s">
        <v>794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c r="B9" s="2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4" sqref="B4:AI4"/>
    </sheetView>
  </sheetViews>
  <sheetFormatPr defaultRowHeight="14.25"/>
  <cols>
    <col min="1" max="1" width="31.265625" customWidth="1"/>
  </cols>
  <sheetData>
    <row r="1" spans="1:35">
      <c r="A1" s="1" t="s">
        <v>792</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5">
        <f>B$5*'Multipliers by Technology'!$C14</f>
        <v>1.0878864131157239E-3</v>
      </c>
      <c r="C2" s="55">
        <f>C$5*'Multipliers by Technology'!$C14</f>
        <v>1.0878864131157239E-3</v>
      </c>
      <c r="D2" s="55">
        <f>D$5*'Multipliers by Technology'!$C14</f>
        <v>1.0878864131157239E-3</v>
      </c>
      <c r="E2" s="55">
        <f>E$5*'Multipliers by Technology'!$C14</f>
        <v>1.0878864131157239E-3</v>
      </c>
      <c r="F2" s="55">
        <f>F$5*'Multipliers by Technology'!$C14</f>
        <v>1.0878864131157239E-3</v>
      </c>
      <c r="G2" s="55">
        <f>G$5*'Multipliers by Technology'!$C14</f>
        <v>1.0878864131157239E-3</v>
      </c>
      <c r="H2" s="55">
        <f>H$5*'Multipliers by Technology'!$C14</f>
        <v>1.0878864131157239E-3</v>
      </c>
      <c r="I2" s="55">
        <f>I$5*'Multipliers by Technology'!$C14</f>
        <v>1.0878864131157239E-3</v>
      </c>
      <c r="J2" s="55">
        <f>J$5*'Multipliers by Technology'!$C14</f>
        <v>1.0878864131157239E-3</v>
      </c>
      <c r="K2" s="55">
        <f>K$5*'Multipliers by Technology'!$C14</f>
        <v>1.0878864131157239E-3</v>
      </c>
      <c r="L2" s="55">
        <f>L$5*'Multipliers by Technology'!$C14</f>
        <v>1.0878864131157239E-3</v>
      </c>
      <c r="M2" s="55">
        <f>M$5*'Multipliers by Technology'!$C14</f>
        <v>1.0878864131157239E-3</v>
      </c>
      <c r="N2" s="55">
        <f>N$5*'Multipliers by Technology'!$C14</f>
        <v>1.0878864131157239E-3</v>
      </c>
      <c r="O2" s="55">
        <f>O$5*'Multipliers by Technology'!$C14</f>
        <v>1.0878864131157239E-3</v>
      </c>
      <c r="P2" s="55">
        <f>P$5*'Multipliers by Technology'!$C14</f>
        <v>1.0878864131157239E-3</v>
      </c>
      <c r="Q2" s="55">
        <f>Q$5*'Multipliers by Technology'!$C14</f>
        <v>1.0878864131157239E-3</v>
      </c>
      <c r="R2" s="55">
        <f>R$5*'Multipliers by Technology'!$C14</f>
        <v>1.0878864131157239E-3</v>
      </c>
      <c r="S2" s="55">
        <f>S$5*'Multipliers by Technology'!$C14</f>
        <v>1.0878864131157239E-3</v>
      </c>
      <c r="T2" s="55">
        <f>T$5*'Multipliers by Technology'!$C14</f>
        <v>1.0878864131157239E-3</v>
      </c>
      <c r="U2" s="55">
        <f>U$5*'Multipliers by Technology'!$C14</f>
        <v>1.0878864131157239E-3</v>
      </c>
      <c r="V2" s="55">
        <f>V$5*'Multipliers by Technology'!$C14</f>
        <v>1.0878864131157239E-3</v>
      </c>
      <c r="W2" s="55">
        <f>W$5*'Multipliers by Technology'!$C14</f>
        <v>1.0878864131157239E-3</v>
      </c>
      <c r="X2" s="55">
        <f>X$5*'Multipliers by Technology'!$C14</f>
        <v>1.0878864131157239E-3</v>
      </c>
      <c r="Y2" s="55">
        <f>Y$5*'Multipliers by Technology'!$C14</f>
        <v>1.0878864131157239E-3</v>
      </c>
      <c r="Z2" s="55">
        <f>Z$5*'Multipliers by Technology'!$C14</f>
        <v>1.0878864131157239E-3</v>
      </c>
      <c r="AA2" s="55">
        <f>AA$5*'Multipliers by Technology'!$C14</f>
        <v>1.0878864131157239E-3</v>
      </c>
      <c r="AB2" s="55">
        <f>AB$5*'Multipliers by Technology'!$C14</f>
        <v>1.0878864131157239E-3</v>
      </c>
      <c r="AC2" s="55">
        <f>AC$5*'Multipliers by Technology'!$C14</f>
        <v>1.0878864131157239E-3</v>
      </c>
      <c r="AD2" s="55">
        <f>AD$5*'Multipliers by Technology'!$C14</f>
        <v>1.0878864131157239E-3</v>
      </c>
      <c r="AE2" s="55">
        <f>AE$5*'Multipliers by Technology'!$C14</f>
        <v>1.0878864131157239E-3</v>
      </c>
      <c r="AF2" s="55">
        <f>AF$5*'Multipliers by Technology'!$C14</f>
        <v>1.0878864131157239E-3</v>
      </c>
      <c r="AG2" s="55">
        <f>AG$5*'Multipliers by Technology'!$C14</f>
        <v>1.0878864131157239E-3</v>
      </c>
      <c r="AH2" s="55">
        <f>AH$5*'Multipliers by Technology'!$C14</f>
        <v>1.0878864131157239E-3</v>
      </c>
      <c r="AI2" s="55">
        <f>AI$5*'Multipliers by Technology'!$C14</f>
        <v>1.0878864131157239E-3</v>
      </c>
    </row>
    <row r="3" spans="1:35">
      <c r="A3" t="s">
        <v>140</v>
      </c>
      <c r="B3" s="55">
        <f>B$5*'Multipliers by Technology'!$C15</f>
        <v>3.4165027849915303E-4</v>
      </c>
      <c r="C3" s="55">
        <f>C$5*'Multipliers by Technology'!$C15</f>
        <v>3.4165027849915303E-4</v>
      </c>
      <c r="D3" s="55">
        <f>D$5*'Multipliers by Technology'!$C15</f>
        <v>3.4165027849915303E-4</v>
      </c>
      <c r="E3" s="55">
        <f>E$5*'Multipliers by Technology'!$C15</f>
        <v>3.4165027849915303E-4</v>
      </c>
      <c r="F3" s="55">
        <f>F$5*'Multipliers by Technology'!$C15</f>
        <v>3.4165027849915303E-4</v>
      </c>
      <c r="G3" s="55">
        <f>G$5*'Multipliers by Technology'!$C15</f>
        <v>3.4165027849915303E-4</v>
      </c>
      <c r="H3" s="55">
        <f>H$5*'Multipliers by Technology'!$C15</f>
        <v>3.4165027849915303E-4</v>
      </c>
      <c r="I3" s="55">
        <f>I$5*'Multipliers by Technology'!$C15</f>
        <v>3.4165027849915303E-4</v>
      </c>
      <c r="J3" s="55">
        <f>J$5*'Multipliers by Technology'!$C15</f>
        <v>3.4165027849915303E-4</v>
      </c>
      <c r="K3" s="55">
        <f>K$5*'Multipliers by Technology'!$C15</f>
        <v>3.4165027849915303E-4</v>
      </c>
      <c r="L3" s="55">
        <f>L$5*'Multipliers by Technology'!$C15</f>
        <v>3.4165027849915303E-4</v>
      </c>
      <c r="M3" s="55">
        <f>M$5*'Multipliers by Technology'!$C15</f>
        <v>3.4165027849915303E-4</v>
      </c>
      <c r="N3" s="55">
        <f>N$5*'Multipliers by Technology'!$C15</f>
        <v>3.4165027849915303E-4</v>
      </c>
      <c r="O3" s="55">
        <f>O$5*'Multipliers by Technology'!$C15</f>
        <v>3.4165027849915303E-4</v>
      </c>
      <c r="P3" s="55">
        <f>P$5*'Multipliers by Technology'!$C15</f>
        <v>3.4165027849915303E-4</v>
      </c>
      <c r="Q3" s="55">
        <f>Q$5*'Multipliers by Technology'!$C15</f>
        <v>3.4165027849915303E-4</v>
      </c>
      <c r="R3" s="55">
        <f>R$5*'Multipliers by Technology'!$C15</f>
        <v>3.4165027849915303E-4</v>
      </c>
      <c r="S3" s="55">
        <f>S$5*'Multipliers by Technology'!$C15</f>
        <v>3.4165027849915303E-4</v>
      </c>
      <c r="T3" s="55">
        <f>T$5*'Multipliers by Technology'!$C15</f>
        <v>3.4165027849915303E-4</v>
      </c>
      <c r="U3" s="55">
        <f>U$5*'Multipliers by Technology'!$C15</f>
        <v>3.4165027849915303E-4</v>
      </c>
      <c r="V3" s="55">
        <f>V$5*'Multipliers by Technology'!$C15</f>
        <v>3.4165027849915303E-4</v>
      </c>
      <c r="W3" s="55">
        <f>W$5*'Multipliers by Technology'!$C15</f>
        <v>3.4165027849915303E-4</v>
      </c>
      <c r="X3" s="55">
        <f>X$5*'Multipliers by Technology'!$C15</f>
        <v>3.4165027849915303E-4</v>
      </c>
      <c r="Y3" s="55">
        <f>Y$5*'Multipliers by Technology'!$C15</f>
        <v>3.4165027849915303E-4</v>
      </c>
      <c r="Z3" s="55">
        <f>Z$5*'Multipliers by Technology'!$C15</f>
        <v>3.4165027849915303E-4</v>
      </c>
      <c r="AA3" s="55">
        <f>AA$5*'Multipliers by Technology'!$C15</f>
        <v>3.4165027849915303E-4</v>
      </c>
      <c r="AB3" s="55">
        <f>AB$5*'Multipliers by Technology'!$C15</f>
        <v>3.4165027849915303E-4</v>
      </c>
      <c r="AC3" s="55">
        <f>AC$5*'Multipliers by Technology'!$C15</f>
        <v>3.4165027849915303E-4</v>
      </c>
      <c r="AD3" s="55">
        <f>AD$5*'Multipliers by Technology'!$C15</f>
        <v>3.4165027849915303E-4</v>
      </c>
      <c r="AE3" s="55">
        <f>AE$5*'Multipliers by Technology'!$C15</f>
        <v>3.4165027849915303E-4</v>
      </c>
      <c r="AF3" s="55">
        <f>AF$5*'Multipliers by Technology'!$C15</f>
        <v>3.4165027849915303E-4</v>
      </c>
      <c r="AG3" s="55">
        <f>AG$5*'Multipliers by Technology'!$C15</f>
        <v>3.4165027849915303E-4</v>
      </c>
      <c r="AH3" s="55">
        <f>AH$5*'Multipliers by Technology'!$C15</f>
        <v>3.4165027849915303E-4</v>
      </c>
      <c r="AI3" s="55">
        <f>AI$5*'Multipliers by Technology'!$C15</f>
        <v>3.4165027849915303E-4</v>
      </c>
    </row>
    <row r="4" spans="1:35">
      <c r="A4" t="s">
        <v>141</v>
      </c>
      <c r="B4" s="55">
        <f>B$5*'Multipliers by Technology'!$C16</f>
        <v>3.4165027849915303E-4</v>
      </c>
      <c r="C4" s="55">
        <f>C$5*'Multipliers by Technology'!$C16</f>
        <v>3.4165027849915303E-4</v>
      </c>
      <c r="D4" s="55">
        <f>D$5*'Multipliers by Technology'!$C16</f>
        <v>3.4165027849915303E-4</v>
      </c>
      <c r="E4" s="55">
        <f>E$5*'Multipliers by Technology'!$C16</f>
        <v>3.4165027849915303E-4</v>
      </c>
      <c r="F4" s="55">
        <f>F$5*'Multipliers by Technology'!$C16</f>
        <v>3.4165027849915303E-4</v>
      </c>
      <c r="G4" s="55">
        <f>G$5*'Multipliers by Technology'!$C16</f>
        <v>3.4165027849915303E-4</v>
      </c>
      <c r="H4" s="55">
        <f>H$5*'Multipliers by Technology'!$C16</f>
        <v>3.4165027849915303E-4</v>
      </c>
      <c r="I4" s="55">
        <f>I$5*'Multipliers by Technology'!$C16</f>
        <v>3.4165027849915303E-4</v>
      </c>
      <c r="J4" s="55">
        <f>J$5*'Multipliers by Technology'!$C16</f>
        <v>3.4165027849915303E-4</v>
      </c>
      <c r="K4" s="55">
        <f>K$5*'Multipliers by Technology'!$C16</f>
        <v>3.4165027849915303E-4</v>
      </c>
      <c r="L4" s="55">
        <f>L$5*'Multipliers by Technology'!$C16</f>
        <v>3.4165027849915303E-4</v>
      </c>
      <c r="M4" s="55">
        <f>M$5*'Multipliers by Technology'!$C16</f>
        <v>3.4165027849915303E-4</v>
      </c>
      <c r="N4" s="55">
        <f>N$5*'Multipliers by Technology'!$C16</f>
        <v>3.4165027849915303E-4</v>
      </c>
      <c r="O4" s="55">
        <f>O$5*'Multipliers by Technology'!$C16</f>
        <v>3.4165027849915303E-4</v>
      </c>
      <c r="P4" s="55">
        <f>P$5*'Multipliers by Technology'!$C16</f>
        <v>3.4165027849915303E-4</v>
      </c>
      <c r="Q4" s="55">
        <f>Q$5*'Multipliers by Technology'!$C16</f>
        <v>3.4165027849915303E-4</v>
      </c>
      <c r="R4" s="55">
        <f>R$5*'Multipliers by Technology'!$C16</f>
        <v>3.4165027849915303E-4</v>
      </c>
      <c r="S4" s="55">
        <f>S$5*'Multipliers by Technology'!$C16</f>
        <v>3.4165027849915303E-4</v>
      </c>
      <c r="T4" s="55">
        <f>T$5*'Multipliers by Technology'!$C16</f>
        <v>3.4165027849915303E-4</v>
      </c>
      <c r="U4" s="55">
        <f>U$5*'Multipliers by Technology'!$C16</f>
        <v>3.4165027849915303E-4</v>
      </c>
      <c r="V4" s="55">
        <f>V$5*'Multipliers by Technology'!$C16</f>
        <v>3.4165027849915303E-4</v>
      </c>
      <c r="W4" s="55">
        <f>W$5*'Multipliers by Technology'!$C16</f>
        <v>3.4165027849915303E-4</v>
      </c>
      <c r="X4" s="55">
        <f>X$5*'Multipliers by Technology'!$C16</f>
        <v>3.4165027849915303E-4</v>
      </c>
      <c r="Y4" s="55">
        <f>Y$5*'Multipliers by Technology'!$C16</f>
        <v>3.4165027849915303E-4</v>
      </c>
      <c r="Z4" s="55">
        <f>Z$5*'Multipliers by Technology'!$C16</f>
        <v>3.4165027849915303E-4</v>
      </c>
      <c r="AA4" s="55">
        <f>AA$5*'Multipliers by Technology'!$C16</f>
        <v>3.4165027849915303E-4</v>
      </c>
      <c r="AB4" s="55">
        <f>AB$5*'Multipliers by Technology'!$C16</f>
        <v>3.4165027849915303E-4</v>
      </c>
      <c r="AC4" s="55">
        <f>AC$5*'Multipliers by Technology'!$C16</f>
        <v>3.4165027849915303E-4</v>
      </c>
      <c r="AD4" s="55">
        <f>AD$5*'Multipliers by Technology'!$C16</f>
        <v>3.4165027849915303E-4</v>
      </c>
      <c r="AE4" s="55">
        <f>AE$5*'Multipliers by Technology'!$C16</f>
        <v>3.4165027849915303E-4</v>
      </c>
      <c r="AF4" s="55">
        <f>AF$5*'Multipliers by Technology'!$C16</f>
        <v>3.4165027849915303E-4</v>
      </c>
      <c r="AG4" s="55">
        <f>AG$5*'Multipliers by Technology'!$C16</f>
        <v>3.4165027849915303E-4</v>
      </c>
      <c r="AH4" s="55">
        <f>AH$5*'Multipliers by Technology'!$C16</f>
        <v>3.4165027849915303E-4</v>
      </c>
      <c r="AI4" s="55">
        <f>AI$5*'Multipliers by Technology'!$C16</f>
        <v>3.4165027849915303E-4</v>
      </c>
    </row>
    <row r="5" spans="1:35">
      <c r="A5" t="s">
        <v>142</v>
      </c>
      <c r="B5" s="22">
        <f>'India Data'!H17</f>
        <v>3.4165027849915303E-4</v>
      </c>
      <c r="C5" s="22">
        <f>$B5</f>
        <v>3.4165027849915303E-4</v>
      </c>
      <c r="D5" s="22">
        <f t="shared" ref="D5:AI5" si="0">$B5</f>
        <v>3.4165027849915303E-4</v>
      </c>
      <c r="E5" s="22">
        <f t="shared" si="0"/>
        <v>3.4165027849915303E-4</v>
      </c>
      <c r="F5" s="22">
        <f t="shared" si="0"/>
        <v>3.4165027849915303E-4</v>
      </c>
      <c r="G5" s="22">
        <f t="shared" si="0"/>
        <v>3.4165027849915303E-4</v>
      </c>
      <c r="H5" s="22">
        <f t="shared" si="0"/>
        <v>3.4165027849915303E-4</v>
      </c>
      <c r="I5" s="22">
        <f t="shared" si="0"/>
        <v>3.4165027849915303E-4</v>
      </c>
      <c r="J5" s="22">
        <f t="shared" si="0"/>
        <v>3.4165027849915303E-4</v>
      </c>
      <c r="K5" s="22">
        <f t="shared" si="0"/>
        <v>3.4165027849915303E-4</v>
      </c>
      <c r="L5" s="22">
        <f t="shared" si="0"/>
        <v>3.4165027849915303E-4</v>
      </c>
      <c r="M5" s="22">
        <f t="shared" si="0"/>
        <v>3.4165027849915303E-4</v>
      </c>
      <c r="N5" s="22">
        <f t="shared" si="0"/>
        <v>3.4165027849915303E-4</v>
      </c>
      <c r="O5" s="22">
        <f t="shared" si="0"/>
        <v>3.4165027849915303E-4</v>
      </c>
      <c r="P5" s="22">
        <f t="shared" si="0"/>
        <v>3.4165027849915303E-4</v>
      </c>
      <c r="Q5" s="22">
        <f t="shared" si="0"/>
        <v>3.4165027849915303E-4</v>
      </c>
      <c r="R5" s="22">
        <f t="shared" si="0"/>
        <v>3.4165027849915303E-4</v>
      </c>
      <c r="S5" s="22">
        <f t="shared" si="0"/>
        <v>3.4165027849915303E-4</v>
      </c>
      <c r="T5" s="22">
        <f t="shared" si="0"/>
        <v>3.4165027849915303E-4</v>
      </c>
      <c r="U5" s="22">
        <f t="shared" si="0"/>
        <v>3.4165027849915303E-4</v>
      </c>
      <c r="V5" s="22">
        <f t="shared" si="0"/>
        <v>3.4165027849915303E-4</v>
      </c>
      <c r="W5" s="22">
        <f t="shared" si="0"/>
        <v>3.4165027849915303E-4</v>
      </c>
      <c r="X5" s="22">
        <f t="shared" si="0"/>
        <v>3.4165027849915303E-4</v>
      </c>
      <c r="Y5" s="22">
        <f t="shared" si="0"/>
        <v>3.4165027849915303E-4</v>
      </c>
      <c r="Z5" s="22">
        <f t="shared" si="0"/>
        <v>3.4165027849915303E-4</v>
      </c>
      <c r="AA5" s="22">
        <f t="shared" si="0"/>
        <v>3.4165027849915303E-4</v>
      </c>
      <c r="AB5" s="22">
        <f t="shared" si="0"/>
        <v>3.4165027849915303E-4</v>
      </c>
      <c r="AC5" s="22">
        <f t="shared" si="0"/>
        <v>3.4165027849915303E-4</v>
      </c>
      <c r="AD5" s="22">
        <f t="shared" si="0"/>
        <v>3.4165027849915303E-4</v>
      </c>
      <c r="AE5" s="22">
        <f t="shared" si="0"/>
        <v>3.4165027849915303E-4</v>
      </c>
      <c r="AF5" s="22">
        <f t="shared" si="0"/>
        <v>3.4165027849915303E-4</v>
      </c>
      <c r="AG5" s="22">
        <f t="shared" si="0"/>
        <v>3.4165027849915303E-4</v>
      </c>
      <c r="AH5" s="22">
        <f t="shared" si="0"/>
        <v>3.4165027849915303E-4</v>
      </c>
      <c r="AI5" s="22">
        <f t="shared" si="0"/>
        <v>3.4165027849915303E-4</v>
      </c>
    </row>
    <row r="6" spans="1:35">
      <c r="A6" t="s">
        <v>143</v>
      </c>
      <c r="B6" s="55">
        <f>B$5*'Multipliers by Technology'!$C18</f>
        <v>5.4863548372126758E-4</v>
      </c>
      <c r="C6" s="55">
        <f>C$5*'Multipliers by Technology'!$C18</f>
        <v>5.4863548372126758E-4</v>
      </c>
      <c r="D6" s="55">
        <f>D$5*'Multipliers by Technology'!$C18</f>
        <v>5.4863548372126758E-4</v>
      </c>
      <c r="E6" s="55">
        <f>E$5*'Multipliers by Technology'!$C18</f>
        <v>5.4863548372126758E-4</v>
      </c>
      <c r="F6" s="55">
        <f>F$5*'Multipliers by Technology'!$C18</f>
        <v>5.4863548372126758E-4</v>
      </c>
      <c r="G6" s="55">
        <f>G$5*'Multipliers by Technology'!$C18</f>
        <v>5.4863548372126758E-4</v>
      </c>
      <c r="H6" s="55">
        <f>H$5*'Multipliers by Technology'!$C18</f>
        <v>5.4863548372126758E-4</v>
      </c>
      <c r="I6" s="55">
        <f>I$5*'Multipliers by Technology'!$C18</f>
        <v>5.4863548372126758E-4</v>
      </c>
      <c r="J6" s="55">
        <f>J$5*'Multipliers by Technology'!$C18</f>
        <v>5.4863548372126758E-4</v>
      </c>
      <c r="K6" s="55">
        <f>K$5*'Multipliers by Technology'!$C18</f>
        <v>5.4863548372126758E-4</v>
      </c>
      <c r="L6" s="55">
        <f>L$5*'Multipliers by Technology'!$C18</f>
        <v>5.4863548372126758E-4</v>
      </c>
      <c r="M6" s="55">
        <f>M$5*'Multipliers by Technology'!$C18</f>
        <v>5.4863548372126758E-4</v>
      </c>
      <c r="N6" s="55">
        <f>N$5*'Multipliers by Technology'!$C18</f>
        <v>5.4863548372126758E-4</v>
      </c>
      <c r="O6" s="55">
        <f>O$5*'Multipliers by Technology'!$C18</f>
        <v>5.4863548372126758E-4</v>
      </c>
      <c r="P6" s="55">
        <f>P$5*'Multipliers by Technology'!$C18</f>
        <v>5.4863548372126758E-4</v>
      </c>
      <c r="Q6" s="55">
        <f>Q$5*'Multipliers by Technology'!$C18</f>
        <v>5.4863548372126758E-4</v>
      </c>
      <c r="R6" s="55">
        <f>R$5*'Multipliers by Technology'!$C18</f>
        <v>5.4863548372126758E-4</v>
      </c>
      <c r="S6" s="55">
        <f>S$5*'Multipliers by Technology'!$C18</f>
        <v>5.4863548372126758E-4</v>
      </c>
      <c r="T6" s="55">
        <f>T$5*'Multipliers by Technology'!$C18</f>
        <v>5.4863548372126758E-4</v>
      </c>
      <c r="U6" s="55">
        <f>U$5*'Multipliers by Technology'!$C18</f>
        <v>5.4863548372126758E-4</v>
      </c>
      <c r="V6" s="55">
        <f>V$5*'Multipliers by Technology'!$C18</f>
        <v>5.4863548372126758E-4</v>
      </c>
      <c r="W6" s="55">
        <f>W$5*'Multipliers by Technology'!$C18</f>
        <v>5.4863548372126758E-4</v>
      </c>
      <c r="X6" s="55">
        <f>X$5*'Multipliers by Technology'!$C18</f>
        <v>5.4863548372126758E-4</v>
      </c>
      <c r="Y6" s="55">
        <f>Y$5*'Multipliers by Technology'!$C18</f>
        <v>5.4863548372126758E-4</v>
      </c>
      <c r="Z6" s="55">
        <f>Z$5*'Multipliers by Technology'!$C18</f>
        <v>5.4863548372126758E-4</v>
      </c>
      <c r="AA6" s="55">
        <f>AA$5*'Multipliers by Technology'!$C18</f>
        <v>5.4863548372126758E-4</v>
      </c>
      <c r="AB6" s="55">
        <f>AB$5*'Multipliers by Technology'!$C18</f>
        <v>5.4863548372126758E-4</v>
      </c>
      <c r="AC6" s="55">
        <f>AC$5*'Multipliers by Technology'!$C18</f>
        <v>5.4863548372126758E-4</v>
      </c>
      <c r="AD6" s="55">
        <f>AD$5*'Multipliers by Technology'!$C18</f>
        <v>5.4863548372126758E-4</v>
      </c>
      <c r="AE6" s="55">
        <f>AE$5*'Multipliers by Technology'!$C18</f>
        <v>5.4863548372126758E-4</v>
      </c>
      <c r="AF6" s="55">
        <f>AF$5*'Multipliers by Technology'!$C18</f>
        <v>5.4863548372126758E-4</v>
      </c>
      <c r="AG6" s="55">
        <f>AG$5*'Multipliers by Technology'!$C18</f>
        <v>5.4863548372126758E-4</v>
      </c>
      <c r="AH6" s="55">
        <f>AH$5*'Multipliers by Technology'!$C18</f>
        <v>5.4863548372126758E-4</v>
      </c>
      <c r="AI6" s="55">
        <f>AI$5*'Multipliers by Technology'!$C18</f>
        <v>5.4863548372126758E-4</v>
      </c>
    </row>
    <row r="7" spans="1:35">
      <c r="A7" t="s">
        <v>793</v>
      </c>
      <c r="B7" s="55">
        <f>B$5*'Multipliers by Technology'!$C19</f>
        <v>3.4165027849915303E-4</v>
      </c>
      <c r="C7" s="55">
        <f>C$5*'Multipliers by Technology'!$C19</f>
        <v>3.4165027849915303E-4</v>
      </c>
      <c r="D7" s="55">
        <f>D$5*'Multipliers by Technology'!$C19</f>
        <v>3.4165027849915303E-4</v>
      </c>
      <c r="E7" s="55">
        <f>E$5*'Multipliers by Technology'!$C19</f>
        <v>3.4165027849915303E-4</v>
      </c>
      <c r="F7" s="55">
        <f>F$5*'Multipliers by Technology'!$C19</f>
        <v>3.4165027849915303E-4</v>
      </c>
      <c r="G7" s="55">
        <f>G$5*'Multipliers by Technology'!$C19</f>
        <v>3.4165027849915303E-4</v>
      </c>
      <c r="H7" s="55">
        <f>H$5*'Multipliers by Technology'!$C19</f>
        <v>3.4165027849915303E-4</v>
      </c>
      <c r="I7" s="55">
        <f>I$5*'Multipliers by Technology'!$C19</f>
        <v>3.4165027849915303E-4</v>
      </c>
      <c r="J7" s="55">
        <f>J$5*'Multipliers by Technology'!$C19</f>
        <v>3.4165027849915303E-4</v>
      </c>
      <c r="K7" s="55">
        <f>K$5*'Multipliers by Technology'!$C19</f>
        <v>3.4165027849915303E-4</v>
      </c>
      <c r="L7" s="55">
        <f>L$5*'Multipliers by Technology'!$C19</f>
        <v>3.4165027849915303E-4</v>
      </c>
      <c r="M7" s="55">
        <f>M$5*'Multipliers by Technology'!$C19</f>
        <v>3.4165027849915303E-4</v>
      </c>
      <c r="N7" s="55">
        <f>N$5*'Multipliers by Technology'!$C19</f>
        <v>3.4165027849915303E-4</v>
      </c>
      <c r="O7" s="55">
        <f>O$5*'Multipliers by Technology'!$C19</f>
        <v>3.4165027849915303E-4</v>
      </c>
      <c r="P7" s="55">
        <f>P$5*'Multipliers by Technology'!$C19</f>
        <v>3.4165027849915303E-4</v>
      </c>
      <c r="Q7" s="55">
        <f>Q$5*'Multipliers by Technology'!$C19</f>
        <v>3.4165027849915303E-4</v>
      </c>
      <c r="R7" s="55">
        <f>R$5*'Multipliers by Technology'!$C19</f>
        <v>3.4165027849915303E-4</v>
      </c>
      <c r="S7" s="55">
        <f>S$5*'Multipliers by Technology'!$C19</f>
        <v>3.4165027849915303E-4</v>
      </c>
      <c r="T7" s="55">
        <f>T$5*'Multipliers by Technology'!$C19</f>
        <v>3.4165027849915303E-4</v>
      </c>
      <c r="U7" s="55">
        <f>U$5*'Multipliers by Technology'!$C19</f>
        <v>3.4165027849915303E-4</v>
      </c>
      <c r="V7" s="55">
        <f>V$5*'Multipliers by Technology'!$C19</f>
        <v>3.4165027849915303E-4</v>
      </c>
      <c r="W7" s="55">
        <f>W$5*'Multipliers by Technology'!$C19</f>
        <v>3.4165027849915303E-4</v>
      </c>
      <c r="X7" s="55">
        <f>X$5*'Multipliers by Technology'!$C19</f>
        <v>3.4165027849915303E-4</v>
      </c>
      <c r="Y7" s="55">
        <f>Y$5*'Multipliers by Technology'!$C19</f>
        <v>3.4165027849915303E-4</v>
      </c>
      <c r="Z7" s="55">
        <f>Z$5*'Multipliers by Technology'!$C19</f>
        <v>3.4165027849915303E-4</v>
      </c>
      <c r="AA7" s="55">
        <f>AA$5*'Multipliers by Technology'!$C19</f>
        <v>3.4165027849915303E-4</v>
      </c>
      <c r="AB7" s="55">
        <f>AB$5*'Multipliers by Technology'!$C19</f>
        <v>3.4165027849915303E-4</v>
      </c>
      <c r="AC7" s="55">
        <f>AC$5*'Multipliers by Technology'!$C19</f>
        <v>3.4165027849915303E-4</v>
      </c>
      <c r="AD7" s="55">
        <f>AD$5*'Multipliers by Technology'!$C19</f>
        <v>3.4165027849915303E-4</v>
      </c>
      <c r="AE7" s="55">
        <f>AE$5*'Multipliers by Technology'!$C19</f>
        <v>3.4165027849915303E-4</v>
      </c>
      <c r="AF7" s="55">
        <f>AF$5*'Multipliers by Technology'!$C19</f>
        <v>3.4165027849915303E-4</v>
      </c>
      <c r="AG7" s="55">
        <f>AG$5*'Multipliers by Technology'!$C19</f>
        <v>3.4165027849915303E-4</v>
      </c>
      <c r="AH7" s="55">
        <f>AH$5*'Multipliers by Technology'!$C19</f>
        <v>3.4165027849915303E-4</v>
      </c>
      <c r="AI7" s="55">
        <f>AI$5*'Multipliers by Technology'!$C19</f>
        <v>3.4165027849915303E-4</v>
      </c>
    </row>
    <row r="8" spans="1:35">
      <c r="A8" t="s">
        <v>794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topLeftCell="R1" workbookViewId="0">
      <selection activeCell="B5" sqref="B5:AI5"/>
    </sheetView>
  </sheetViews>
  <sheetFormatPr defaultRowHeight="14.25"/>
  <cols>
    <col min="1" max="1" width="31.265625" customWidth="1"/>
  </cols>
  <sheetData>
    <row r="1" spans="1:35">
      <c r="A1" s="1" t="s">
        <v>792</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5">
        <f>B$5*'Multipliers by Technology'!$D14</f>
        <v>1.4149221476429377E-2</v>
      </c>
      <c r="C2" s="55">
        <f>C$5*'Multipliers by Technology'!$D14</f>
        <v>1.4149221476429377E-2</v>
      </c>
      <c r="D2" s="55">
        <f>D$5*'Multipliers by Technology'!$D14</f>
        <v>1.4149221476429377E-2</v>
      </c>
      <c r="E2" s="55">
        <f>E$5*'Multipliers by Technology'!$D14</f>
        <v>1.5027449016345484E-2</v>
      </c>
      <c r="F2" s="55">
        <f>F$5*'Multipliers by Technology'!$D14</f>
        <v>1.5905676556261943E-2</v>
      </c>
      <c r="G2" s="55">
        <f>G$5*'Multipliers by Technology'!$D14</f>
        <v>1.678390409617805E-2</v>
      </c>
      <c r="H2" s="55">
        <f>H$5*'Multipliers by Technology'!$D14</f>
        <v>1.678390409617805E-2</v>
      </c>
      <c r="I2" s="55">
        <f>I$5*'Multipliers by Technology'!$D14</f>
        <v>1.678390409617805E-2</v>
      </c>
      <c r="J2" s="55">
        <f>J$5*'Multipliers by Technology'!$D14</f>
        <v>1.678390409617805E-2</v>
      </c>
      <c r="K2" s="55">
        <f>K$5*'Multipliers by Technology'!$D14</f>
        <v>1.678390409617805E-2</v>
      </c>
      <c r="L2" s="55">
        <f>L$5*'Multipliers by Technology'!$D14</f>
        <v>1.678390409617805E-2</v>
      </c>
      <c r="M2" s="55">
        <f>M$5*'Multipliers by Technology'!$D14</f>
        <v>1.678390409617805E-2</v>
      </c>
      <c r="N2" s="55">
        <f>N$5*'Multipliers by Technology'!$D14</f>
        <v>1.678390409617805E-2</v>
      </c>
      <c r="O2" s="55">
        <f>O$5*'Multipliers by Technology'!$D14</f>
        <v>1.678390409617805E-2</v>
      </c>
      <c r="P2" s="55">
        <f>P$5*'Multipliers by Technology'!$D14</f>
        <v>1.678390409617805E-2</v>
      </c>
      <c r="Q2" s="55">
        <f>Q$5*'Multipliers by Technology'!$D14</f>
        <v>1.678390409617805E-2</v>
      </c>
      <c r="R2" s="55">
        <f>R$5*'Multipliers by Technology'!$D14</f>
        <v>1.678390409617805E-2</v>
      </c>
      <c r="S2" s="55">
        <f>S$5*'Multipliers by Technology'!$D14</f>
        <v>1.678390409617805E-2</v>
      </c>
      <c r="T2" s="55">
        <f>T$5*'Multipliers by Technology'!$D14</f>
        <v>1.678390409617805E-2</v>
      </c>
      <c r="U2" s="55">
        <f>U$5*'Multipliers by Technology'!$D14</f>
        <v>1.678390409617805E-2</v>
      </c>
      <c r="V2" s="55">
        <f>V$5*'Multipliers by Technology'!$D14</f>
        <v>1.678390409617805E-2</v>
      </c>
      <c r="W2" s="55">
        <f>W$5*'Multipliers by Technology'!$D14</f>
        <v>1.678390409617805E-2</v>
      </c>
      <c r="X2" s="55">
        <f>X$5*'Multipliers by Technology'!$D14</f>
        <v>1.678390409617805E-2</v>
      </c>
      <c r="Y2" s="55">
        <f>Y$5*'Multipliers by Technology'!$D14</f>
        <v>1.678390409617805E-2</v>
      </c>
      <c r="Z2" s="55">
        <f>Z$5*'Multipliers by Technology'!$D14</f>
        <v>1.678390409617805E-2</v>
      </c>
      <c r="AA2" s="55">
        <f>AA$5*'Multipliers by Technology'!$D14</f>
        <v>1.678390409617805E-2</v>
      </c>
      <c r="AB2" s="55">
        <f>AB$5*'Multipliers by Technology'!$D14</f>
        <v>1.678390409617805E-2</v>
      </c>
      <c r="AC2" s="55">
        <f>AC$5*'Multipliers by Technology'!$D14</f>
        <v>1.678390409617805E-2</v>
      </c>
      <c r="AD2" s="55">
        <f>AD$5*'Multipliers by Technology'!$D14</f>
        <v>1.678390409617805E-2</v>
      </c>
      <c r="AE2" s="55">
        <f>AE$5*'Multipliers by Technology'!$D14</f>
        <v>1.678390409617805E-2</v>
      </c>
      <c r="AF2" s="55">
        <f>AF$5*'Multipliers by Technology'!$D14</f>
        <v>1.678390409617805E-2</v>
      </c>
      <c r="AG2" s="55">
        <f>AG$5*'Multipliers by Technology'!$D14</f>
        <v>1.678390409617805E-2</v>
      </c>
      <c r="AH2" s="55">
        <f>AH$5*'Multipliers by Technology'!$D14</f>
        <v>1.678390409617805E-2</v>
      </c>
      <c r="AI2" s="55">
        <f>AI$5*'Multipliers by Technology'!$D14</f>
        <v>1.678390409617805E-2</v>
      </c>
    </row>
    <row r="3" spans="1:35">
      <c r="A3" t="s">
        <v>140</v>
      </c>
      <c r="B3" s="55">
        <f>B$5*'Multipliers by Technology'!$D15</f>
        <v>4.4435571578869126E-3</v>
      </c>
      <c r="C3" s="55">
        <f>C$5*'Multipliers by Technology'!$D15</f>
        <v>4.4435571578869126E-3</v>
      </c>
      <c r="D3" s="55">
        <f>D$5*'Multipliers by Technology'!$D15</f>
        <v>4.4435571578869126E-3</v>
      </c>
      <c r="E3" s="55">
        <f>E$5*'Multipliers by Technology'!$D15</f>
        <v>4.7193641538936237E-3</v>
      </c>
      <c r="F3" s="55">
        <f>F$5*'Multipliers by Technology'!$D15</f>
        <v>4.9951711499004459E-3</v>
      </c>
      <c r="G3" s="55">
        <f>G$5*'Multipliers by Technology'!$D15</f>
        <v>5.270978145907157E-3</v>
      </c>
      <c r="H3" s="55">
        <f>H$5*'Multipliers by Technology'!$D15</f>
        <v>5.270978145907157E-3</v>
      </c>
      <c r="I3" s="55">
        <f>I$5*'Multipliers by Technology'!$D15</f>
        <v>5.270978145907157E-3</v>
      </c>
      <c r="J3" s="55">
        <f>J$5*'Multipliers by Technology'!$D15</f>
        <v>5.270978145907157E-3</v>
      </c>
      <c r="K3" s="55">
        <f>K$5*'Multipliers by Technology'!$D15</f>
        <v>5.270978145907157E-3</v>
      </c>
      <c r="L3" s="55">
        <f>L$5*'Multipliers by Technology'!$D15</f>
        <v>5.270978145907157E-3</v>
      </c>
      <c r="M3" s="55">
        <f>M$5*'Multipliers by Technology'!$D15</f>
        <v>5.270978145907157E-3</v>
      </c>
      <c r="N3" s="55">
        <f>N$5*'Multipliers by Technology'!$D15</f>
        <v>5.270978145907157E-3</v>
      </c>
      <c r="O3" s="55">
        <f>O$5*'Multipliers by Technology'!$D15</f>
        <v>5.270978145907157E-3</v>
      </c>
      <c r="P3" s="55">
        <f>P$5*'Multipliers by Technology'!$D15</f>
        <v>5.270978145907157E-3</v>
      </c>
      <c r="Q3" s="55">
        <f>Q$5*'Multipliers by Technology'!$D15</f>
        <v>5.270978145907157E-3</v>
      </c>
      <c r="R3" s="55">
        <f>R$5*'Multipliers by Technology'!$D15</f>
        <v>5.270978145907157E-3</v>
      </c>
      <c r="S3" s="55">
        <f>S$5*'Multipliers by Technology'!$D15</f>
        <v>5.270978145907157E-3</v>
      </c>
      <c r="T3" s="55">
        <f>T$5*'Multipliers by Technology'!$D15</f>
        <v>5.270978145907157E-3</v>
      </c>
      <c r="U3" s="55">
        <f>U$5*'Multipliers by Technology'!$D15</f>
        <v>5.270978145907157E-3</v>
      </c>
      <c r="V3" s="55">
        <f>V$5*'Multipliers by Technology'!$D15</f>
        <v>5.270978145907157E-3</v>
      </c>
      <c r="W3" s="55">
        <f>W$5*'Multipliers by Technology'!$D15</f>
        <v>5.270978145907157E-3</v>
      </c>
      <c r="X3" s="55">
        <f>X$5*'Multipliers by Technology'!$D15</f>
        <v>5.270978145907157E-3</v>
      </c>
      <c r="Y3" s="55">
        <f>Y$5*'Multipliers by Technology'!$D15</f>
        <v>5.270978145907157E-3</v>
      </c>
      <c r="Z3" s="55">
        <f>Z$5*'Multipliers by Technology'!$D15</f>
        <v>5.270978145907157E-3</v>
      </c>
      <c r="AA3" s="55">
        <f>AA$5*'Multipliers by Technology'!$D15</f>
        <v>5.270978145907157E-3</v>
      </c>
      <c r="AB3" s="55">
        <f>AB$5*'Multipliers by Technology'!$D15</f>
        <v>5.270978145907157E-3</v>
      </c>
      <c r="AC3" s="55">
        <f>AC$5*'Multipliers by Technology'!$D15</f>
        <v>5.270978145907157E-3</v>
      </c>
      <c r="AD3" s="55">
        <f>AD$5*'Multipliers by Technology'!$D15</f>
        <v>5.270978145907157E-3</v>
      </c>
      <c r="AE3" s="55">
        <f>AE$5*'Multipliers by Technology'!$D15</f>
        <v>5.270978145907157E-3</v>
      </c>
      <c r="AF3" s="55">
        <f>AF$5*'Multipliers by Technology'!$D15</f>
        <v>5.270978145907157E-3</v>
      </c>
      <c r="AG3" s="55">
        <f>AG$5*'Multipliers by Technology'!$D15</f>
        <v>5.270978145907157E-3</v>
      </c>
      <c r="AH3" s="55">
        <f>AH$5*'Multipliers by Technology'!$D15</f>
        <v>5.270978145907157E-3</v>
      </c>
      <c r="AI3" s="55">
        <f>AI$5*'Multipliers by Technology'!$D15</f>
        <v>5.270978145907157E-3</v>
      </c>
    </row>
    <row r="4" spans="1:35">
      <c r="A4" t="s">
        <v>141</v>
      </c>
      <c r="B4" s="55">
        <f>B$5*'Multipliers by Technology'!$D16</f>
        <v>4.4435571578869126E-3</v>
      </c>
      <c r="C4" s="55">
        <f>C$5*'Multipliers by Technology'!$D16</f>
        <v>4.4435571578869126E-3</v>
      </c>
      <c r="D4" s="55">
        <f>D$5*'Multipliers by Technology'!$D16</f>
        <v>4.4435571578869126E-3</v>
      </c>
      <c r="E4" s="55">
        <f>E$5*'Multipliers by Technology'!$D16</f>
        <v>4.7193641538936237E-3</v>
      </c>
      <c r="F4" s="55">
        <f>F$5*'Multipliers by Technology'!$D16</f>
        <v>4.9951711499004459E-3</v>
      </c>
      <c r="G4" s="55">
        <f>G$5*'Multipliers by Technology'!$D16</f>
        <v>5.270978145907157E-3</v>
      </c>
      <c r="H4" s="55">
        <f>H$5*'Multipliers by Technology'!$D16</f>
        <v>5.270978145907157E-3</v>
      </c>
      <c r="I4" s="55">
        <f>I$5*'Multipliers by Technology'!$D16</f>
        <v>5.270978145907157E-3</v>
      </c>
      <c r="J4" s="55">
        <f>J$5*'Multipliers by Technology'!$D16</f>
        <v>5.270978145907157E-3</v>
      </c>
      <c r="K4" s="55">
        <f>K$5*'Multipliers by Technology'!$D16</f>
        <v>5.270978145907157E-3</v>
      </c>
      <c r="L4" s="55">
        <f>L$5*'Multipliers by Technology'!$D16</f>
        <v>5.270978145907157E-3</v>
      </c>
      <c r="M4" s="55">
        <f>M$5*'Multipliers by Technology'!$D16</f>
        <v>5.270978145907157E-3</v>
      </c>
      <c r="N4" s="55">
        <f>N$5*'Multipliers by Technology'!$D16</f>
        <v>5.270978145907157E-3</v>
      </c>
      <c r="O4" s="55">
        <f>O$5*'Multipliers by Technology'!$D16</f>
        <v>5.270978145907157E-3</v>
      </c>
      <c r="P4" s="55">
        <f>P$5*'Multipliers by Technology'!$D16</f>
        <v>5.270978145907157E-3</v>
      </c>
      <c r="Q4" s="55">
        <f>Q$5*'Multipliers by Technology'!$D16</f>
        <v>5.270978145907157E-3</v>
      </c>
      <c r="R4" s="55">
        <f>R$5*'Multipliers by Technology'!$D16</f>
        <v>5.270978145907157E-3</v>
      </c>
      <c r="S4" s="55">
        <f>S$5*'Multipliers by Technology'!$D16</f>
        <v>5.270978145907157E-3</v>
      </c>
      <c r="T4" s="55">
        <f>T$5*'Multipliers by Technology'!$D16</f>
        <v>5.270978145907157E-3</v>
      </c>
      <c r="U4" s="55">
        <f>U$5*'Multipliers by Technology'!$D16</f>
        <v>5.270978145907157E-3</v>
      </c>
      <c r="V4" s="55">
        <f>V$5*'Multipliers by Technology'!$D16</f>
        <v>5.270978145907157E-3</v>
      </c>
      <c r="W4" s="55">
        <f>W$5*'Multipliers by Technology'!$D16</f>
        <v>5.270978145907157E-3</v>
      </c>
      <c r="X4" s="55">
        <f>X$5*'Multipliers by Technology'!$D16</f>
        <v>5.270978145907157E-3</v>
      </c>
      <c r="Y4" s="55">
        <f>Y$5*'Multipliers by Technology'!$D16</f>
        <v>5.270978145907157E-3</v>
      </c>
      <c r="Z4" s="55">
        <f>Z$5*'Multipliers by Technology'!$D16</f>
        <v>5.270978145907157E-3</v>
      </c>
      <c r="AA4" s="55">
        <f>AA$5*'Multipliers by Technology'!$D16</f>
        <v>5.270978145907157E-3</v>
      </c>
      <c r="AB4" s="55">
        <f>AB$5*'Multipliers by Technology'!$D16</f>
        <v>5.270978145907157E-3</v>
      </c>
      <c r="AC4" s="55">
        <f>AC$5*'Multipliers by Technology'!$D16</f>
        <v>5.270978145907157E-3</v>
      </c>
      <c r="AD4" s="55">
        <f>AD$5*'Multipliers by Technology'!$D16</f>
        <v>5.270978145907157E-3</v>
      </c>
      <c r="AE4" s="55">
        <f>AE$5*'Multipliers by Technology'!$D16</f>
        <v>5.270978145907157E-3</v>
      </c>
      <c r="AF4" s="55">
        <f>AF$5*'Multipliers by Technology'!$D16</f>
        <v>5.270978145907157E-3</v>
      </c>
      <c r="AG4" s="55">
        <f>AG$5*'Multipliers by Technology'!$D16</f>
        <v>5.270978145907157E-3</v>
      </c>
      <c r="AH4" s="55">
        <f>AH$5*'Multipliers by Technology'!$D16</f>
        <v>5.270978145907157E-3</v>
      </c>
      <c r="AI4" s="55">
        <f>AI$5*'Multipliers by Technology'!$D16</f>
        <v>5.270978145907157E-3</v>
      </c>
    </row>
    <row r="5" spans="1:35">
      <c r="A5" t="s">
        <v>142</v>
      </c>
      <c r="B5" s="22">
        <f>'India Data'!B50</f>
        <v>4.4435571578869126E-3</v>
      </c>
      <c r="C5" s="22">
        <f>'India Data'!C50</f>
        <v>4.4435571578869126E-3</v>
      </c>
      <c r="D5" s="22">
        <f>'India Data'!D50</f>
        <v>4.4435571578869126E-3</v>
      </c>
      <c r="E5" s="22">
        <f>'India Data'!E50</f>
        <v>4.7193641538936237E-3</v>
      </c>
      <c r="F5" s="22">
        <f>'India Data'!F50</f>
        <v>4.9951711499004459E-3</v>
      </c>
      <c r="G5" s="22">
        <f>'India Data'!G50</f>
        <v>5.270978145907157E-3</v>
      </c>
      <c r="H5" s="22">
        <f>'India Data'!H50</f>
        <v>5.270978145907157E-3</v>
      </c>
      <c r="I5" s="22">
        <f>'India Data'!I50</f>
        <v>5.270978145907157E-3</v>
      </c>
      <c r="J5" s="22">
        <f>'India Data'!J50</f>
        <v>5.270978145907157E-3</v>
      </c>
      <c r="K5" s="22">
        <f>'India Data'!K50</f>
        <v>5.270978145907157E-3</v>
      </c>
      <c r="L5" s="22">
        <f>'India Data'!L50</f>
        <v>5.270978145907157E-3</v>
      </c>
      <c r="M5" s="22">
        <f>'India Data'!M50</f>
        <v>5.270978145907157E-3</v>
      </c>
      <c r="N5" s="22">
        <f>'India Data'!N50</f>
        <v>5.270978145907157E-3</v>
      </c>
      <c r="O5" s="22">
        <f>'India Data'!O50</f>
        <v>5.270978145907157E-3</v>
      </c>
      <c r="P5" s="22">
        <f>'India Data'!P50</f>
        <v>5.270978145907157E-3</v>
      </c>
      <c r="Q5" s="22">
        <f>'India Data'!Q50</f>
        <v>5.270978145907157E-3</v>
      </c>
      <c r="R5" s="22">
        <f>'India Data'!R50</f>
        <v>5.270978145907157E-3</v>
      </c>
      <c r="S5" s="22">
        <f>'India Data'!S50</f>
        <v>5.270978145907157E-3</v>
      </c>
      <c r="T5" s="22">
        <f>'India Data'!T50</f>
        <v>5.270978145907157E-3</v>
      </c>
      <c r="U5" s="22">
        <f>'India Data'!U50</f>
        <v>5.270978145907157E-3</v>
      </c>
      <c r="V5" s="22">
        <f>'India Data'!V50</f>
        <v>5.270978145907157E-3</v>
      </c>
      <c r="W5" s="22">
        <f>'India Data'!W50</f>
        <v>5.270978145907157E-3</v>
      </c>
      <c r="X5" s="22">
        <f>'India Data'!X50</f>
        <v>5.270978145907157E-3</v>
      </c>
      <c r="Y5" s="22">
        <f>'India Data'!Y50</f>
        <v>5.270978145907157E-3</v>
      </c>
      <c r="Z5" s="22">
        <f>'India Data'!Z50</f>
        <v>5.270978145907157E-3</v>
      </c>
      <c r="AA5" s="22">
        <f>'India Data'!AA50</f>
        <v>5.270978145907157E-3</v>
      </c>
      <c r="AB5" s="22">
        <f>'India Data'!AB50</f>
        <v>5.270978145907157E-3</v>
      </c>
      <c r="AC5" s="22">
        <f>'India Data'!AC50</f>
        <v>5.270978145907157E-3</v>
      </c>
      <c r="AD5" s="22">
        <f>'India Data'!AD50</f>
        <v>5.270978145907157E-3</v>
      </c>
      <c r="AE5" s="22">
        <f>'India Data'!AE50</f>
        <v>5.270978145907157E-3</v>
      </c>
      <c r="AF5" s="22">
        <f>'India Data'!AF50</f>
        <v>5.270978145907157E-3</v>
      </c>
      <c r="AG5" s="22">
        <f>'India Data'!AG50</f>
        <v>5.270978145907157E-3</v>
      </c>
      <c r="AH5" s="22">
        <f>'India Data'!AH50</f>
        <v>5.270978145907157E-3</v>
      </c>
      <c r="AI5" s="22">
        <f>'India Data'!AI50</f>
        <v>5.270978145907157E-3</v>
      </c>
    </row>
    <row r="6" spans="1:35">
      <c r="A6" t="s">
        <v>143</v>
      </c>
      <c r="B6" s="55">
        <f>B$5*'Multipliers by Technology'!$D18</f>
        <v>7.1356392316432168E-3</v>
      </c>
      <c r="C6" s="55">
        <f>C$5*'Multipliers by Technology'!$D18</f>
        <v>7.1356392316432168E-3</v>
      </c>
      <c r="D6" s="55">
        <f>D$5*'Multipliers by Technology'!$D18</f>
        <v>7.1356392316432168E-3</v>
      </c>
      <c r="E6" s="55">
        <f>E$5*'Multipliers by Technology'!$D18</f>
        <v>7.578540977055453E-3</v>
      </c>
      <c r="F6" s="55">
        <f>F$5*'Multipliers by Technology'!$D18</f>
        <v>8.0214427224678687E-3</v>
      </c>
      <c r="G6" s="55">
        <f>G$5*'Multipliers by Technology'!$D18</f>
        <v>8.4643444678801048E-3</v>
      </c>
      <c r="H6" s="55">
        <f>H$5*'Multipliers by Technology'!$D18</f>
        <v>8.4643444678801048E-3</v>
      </c>
      <c r="I6" s="55">
        <f>I$5*'Multipliers by Technology'!$D18</f>
        <v>8.4643444678801048E-3</v>
      </c>
      <c r="J6" s="55">
        <f>J$5*'Multipliers by Technology'!$D18</f>
        <v>8.4643444678801048E-3</v>
      </c>
      <c r="K6" s="55">
        <f>K$5*'Multipliers by Technology'!$D18</f>
        <v>8.4643444678801048E-3</v>
      </c>
      <c r="L6" s="55">
        <f>L$5*'Multipliers by Technology'!$D18</f>
        <v>8.4643444678801048E-3</v>
      </c>
      <c r="M6" s="55">
        <f>M$5*'Multipliers by Technology'!$D18</f>
        <v>8.4643444678801048E-3</v>
      </c>
      <c r="N6" s="55">
        <f>N$5*'Multipliers by Technology'!$D18</f>
        <v>8.4643444678801048E-3</v>
      </c>
      <c r="O6" s="55">
        <f>O$5*'Multipliers by Technology'!$D18</f>
        <v>8.4643444678801048E-3</v>
      </c>
      <c r="P6" s="55">
        <f>P$5*'Multipliers by Technology'!$D18</f>
        <v>8.4643444678801048E-3</v>
      </c>
      <c r="Q6" s="55">
        <f>Q$5*'Multipliers by Technology'!$D18</f>
        <v>8.4643444678801048E-3</v>
      </c>
      <c r="R6" s="55">
        <f>R$5*'Multipliers by Technology'!$D18</f>
        <v>8.4643444678801048E-3</v>
      </c>
      <c r="S6" s="55">
        <f>S$5*'Multipliers by Technology'!$D18</f>
        <v>8.4643444678801048E-3</v>
      </c>
      <c r="T6" s="55">
        <f>T$5*'Multipliers by Technology'!$D18</f>
        <v>8.4643444678801048E-3</v>
      </c>
      <c r="U6" s="55">
        <f>U$5*'Multipliers by Technology'!$D18</f>
        <v>8.4643444678801048E-3</v>
      </c>
      <c r="V6" s="55">
        <f>V$5*'Multipliers by Technology'!$D18</f>
        <v>8.4643444678801048E-3</v>
      </c>
      <c r="W6" s="55">
        <f>W$5*'Multipliers by Technology'!$D18</f>
        <v>8.4643444678801048E-3</v>
      </c>
      <c r="X6" s="55">
        <f>X$5*'Multipliers by Technology'!$D18</f>
        <v>8.4643444678801048E-3</v>
      </c>
      <c r="Y6" s="55">
        <f>Y$5*'Multipliers by Technology'!$D18</f>
        <v>8.4643444678801048E-3</v>
      </c>
      <c r="Z6" s="55">
        <f>Z$5*'Multipliers by Technology'!$D18</f>
        <v>8.4643444678801048E-3</v>
      </c>
      <c r="AA6" s="55">
        <f>AA$5*'Multipliers by Technology'!$D18</f>
        <v>8.4643444678801048E-3</v>
      </c>
      <c r="AB6" s="55">
        <f>AB$5*'Multipliers by Technology'!$D18</f>
        <v>8.4643444678801048E-3</v>
      </c>
      <c r="AC6" s="55">
        <f>AC$5*'Multipliers by Technology'!$D18</f>
        <v>8.4643444678801048E-3</v>
      </c>
      <c r="AD6" s="55">
        <f>AD$5*'Multipliers by Technology'!$D18</f>
        <v>8.4643444678801048E-3</v>
      </c>
      <c r="AE6" s="55">
        <f>AE$5*'Multipliers by Technology'!$D18</f>
        <v>8.4643444678801048E-3</v>
      </c>
      <c r="AF6" s="55">
        <f>AF$5*'Multipliers by Technology'!$D18</f>
        <v>8.4643444678801048E-3</v>
      </c>
      <c r="AG6" s="55">
        <f>AG$5*'Multipliers by Technology'!$D18</f>
        <v>8.4643444678801048E-3</v>
      </c>
      <c r="AH6" s="55">
        <f>AH$5*'Multipliers by Technology'!$D18</f>
        <v>8.4643444678801048E-3</v>
      </c>
      <c r="AI6" s="55">
        <f>AI$5*'Multipliers by Technology'!$D18</f>
        <v>8.4643444678801048E-3</v>
      </c>
    </row>
    <row r="7" spans="1:35">
      <c r="A7" t="s">
        <v>793</v>
      </c>
      <c r="B7" s="55">
        <f>B$5*'Multipliers by Technology'!$D19</f>
        <v>4.4435571578869126E-3</v>
      </c>
      <c r="C7" s="55">
        <f>C$5*'Multipliers by Technology'!$D19</f>
        <v>4.4435571578869126E-3</v>
      </c>
      <c r="D7" s="55">
        <f>D$5*'Multipliers by Technology'!$D19</f>
        <v>4.4435571578869126E-3</v>
      </c>
      <c r="E7" s="55">
        <f>E$5*'Multipliers by Technology'!$D19</f>
        <v>4.7193641538936237E-3</v>
      </c>
      <c r="F7" s="55">
        <f>F$5*'Multipliers by Technology'!$D19</f>
        <v>4.9951711499004459E-3</v>
      </c>
      <c r="G7" s="55">
        <f>G$5*'Multipliers by Technology'!$D19</f>
        <v>5.270978145907157E-3</v>
      </c>
      <c r="H7" s="55">
        <f>H$5*'Multipliers by Technology'!$D19</f>
        <v>5.270978145907157E-3</v>
      </c>
      <c r="I7" s="55">
        <f>I$5*'Multipliers by Technology'!$D19</f>
        <v>5.270978145907157E-3</v>
      </c>
      <c r="J7" s="55">
        <f>J$5*'Multipliers by Technology'!$D19</f>
        <v>5.270978145907157E-3</v>
      </c>
      <c r="K7" s="55">
        <f>K$5*'Multipliers by Technology'!$D19</f>
        <v>5.270978145907157E-3</v>
      </c>
      <c r="L7" s="55">
        <f>L$5*'Multipliers by Technology'!$D19</f>
        <v>5.270978145907157E-3</v>
      </c>
      <c r="M7" s="55">
        <f>M$5*'Multipliers by Technology'!$D19</f>
        <v>5.270978145907157E-3</v>
      </c>
      <c r="N7" s="55">
        <f>N$5*'Multipliers by Technology'!$D19</f>
        <v>5.270978145907157E-3</v>
      </c>
      <c r="O7" s="55">
        <f>O$5*'Multipliers by Technology'!$D19</f>
        <v>5.270978145907157E-3</v>
      </c>
      <c r="P7" s="55">
        <f>P$5*'Multipliers by Technology'!$D19</f>
        <v>5.270978145907157E-3</v>
      </c>
      <c r="Q7" s="55">
        <f>Q$5*'Multipliers by Technology'!$D19</f>
        <v>5.270978145907157E-3</v>
      </c>
      <c r="R7" s="55">
        <f>R$5*'Multipliers by Technology'!$D19</f>
        <v>5.270978145907157E-3</v>
      </c>
      <c r="S7" s="55">
        <f>S$5*'Multipliers by Technology'!$D19</f>
        <v>5.270978145907157E-3</v>
      </c>
      <c r="T7" s="55">
        <f>T$5*'Multipliers by Technology'!$D19</f>
        <v>5.270978145907157E-3</v>
      </c>
      <c r="U7" s="55">
        <f>U$5*'Multipliers by Technology'!$D19</f>
        <v>5.270978145907157E-3</v>
      </c>
      <c r="V7" s="55">
        <f>V$5*'Multipliers by Technology'!$D19</f>
        <v>5.270978145907157E-3</v>
      </c>
      <c r="W7" s="55">
        <f>W$5*'Multipliers by Technology'!$D19</f>
        <v>5.270978145907157E-3</v>
      </c>
      <c r="X7" s="55">
        <f>X$5*'Multipliers by Technology'!$D19</f>
        <v>5.270978145907157E-3</v>
      </c>
      <c r="Y7" s="55">
        <f>Y$5*'Multipliers by Technology'!$D19</f>
        <v>5.270978145907157E-3</v>
      </c>
      <c r="Z7" s="55">
        <f>Z$5*'Multipliers by Technology'!$D19</f>
        <v>5.270978145907157E-3</v>
      </c>
      <c r="AA7" s="55">
        <f>AA$5*'Multipliers by Technology'!$D19</f>
        <v>5.270978145907157E-3</v>
      </c>
      <c r="AB7" s="55">
        <f>AB$5*'Multipliers by Technology'!$D19</f>
        <v>5.270978145907157E-3</v>
      </c>
      <c r="AC7" s="55">
        <f>AC$5*'Multipliers by Technology'!$D19</f>
        <v>5.270978145907157E-3</v>
      </c>
      <c r="AD7" s="55">
        <f>AD$5*'Multipliers by Technology'!$D19</f>
        <v>5.270978145907157E-3</v>
      </c>
      <c r="AE7" s="55">
        <f>AE$5*'Multipliers by Technology'!$D19</f>
        <v>5.270978145907157E-3</v>
      </c>
      <c r="AF7" s="55">
        <f>AF$5*'Multipliers by Technology'!$D19</f>
        <v>5.270978145907157E-3</v>
      </c>
      <c r="AG7" s="55">
        <f>AG$5*'Multipliers by Technology'!$D19</f>
        <v>5.270978145907157E-3</v>
      </c>
      <c r="AH7" s="55">
        <f>AH$5*'Multipliers by Technology'!$D19</f>
        <v>5.270978145907157E-3</v>
      </c>
      <c r="AI7" s="55">
        <f>AI$5*'Multipliers by Technology'!$D19</f>
        <v>5.270978145907157E-3</v>
      </c>
    </row>
    <row r="8" spans="1:35">
      <c r="A8" t="s">
        <v>794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5" sqref="B5:AI5"/>
    </sheetView>
  </sheetViews>
  <sheetFormatPr defaultRowHeight="14.25"/>
  <cols>
    <col min="1" max="1" width="31.265625" customWidth="1"/>
  </cols>
  <sheetData>
    <row r="1" spans="1:35">
      <c r="A1" s="1" t="s">
        <v>792</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5">
        <f>B$5*'Multipliers by Technology'!$E14</f>
        <v>1.4371116334046081E-3</v>
      </c>
      <c r="C2" s="55">
        <f>C$5*'Multipliers by Technology'!$E14</f>
        <v>1.4371116334046081E-3</v>
      </c>
      <c r="D2" s="55">
        <f>D$5*'Multipliers by Technology'!$E14</f>
        <v>1.4371116334046081E-3</v>
      </c>
      <c r="E2" s="55">
        <f>E$5*'Multipliers by Technology'!$E14</f>
        <v>1.5165907192249502E-3</v>
      </c>
      <c r="F2" s="55">
        <f>F$5*'Multipliers by Technology'!$E14</f>
        <v>1.5960698050452925E-3</v>
      </c>
      <c r="G2" s="55">
        <f>G$5*'Multipliers by Technology'!$E14</f>
        <v>1.6755488908656566E-3</v>
      </c>
      <c r="H2" s="55">
        <f>H$5*'Multipliers by Technology'!$E14</f>
        <v>1.6755488908656566E-3</v>
      </c>
      <c r="I2" s="55">
        <f>I$5*'Multipliers by Technology'!$E14</f>
        <v>1.6755488908656566E-3</v>
      </c>
      <c r="J2" s="55">
        <f>J$5*'Multipliers by Technology'!$E14</f>
        <v>1.6755488908656566E-3</v>
      </c>
      <c r="K2" s="55">
        <f>K$5*'Multipliers by Technology'!$E14</f>
        <v>1.6755488908656566E-3</v>
      </c>
      <c r="L2" s="55">
        <f>L$5*'Multipliers by Technology'!$E14</f>
        <v>1.6755488908656566E-3</v>
      </c>
      <c r="M2" s="55">
        <f>M$5*'Multipliers by Technology'!$E14</f>
        <v>1.6755488908656566E-3</v>
      </c>
      <c r="N2" s="55">
        <f>N$5*'Multipliers by Technology'!$E14</f>
        <v>1.6755488908656566E-3</v>
      </c>
      <c r="O2" s="55">
        <f>O$5*'Multipliers by Technology'!$E14</f>
        <v>1.6755488908656566E-3</v>
      </c>
      <c r="P2" s="55">
        <f>P$5*'Multipliers by Technology'!$E14</f>
        <v>1.6755488908656566E-3</v>
      </c>
      <c r="Q2" s="55">
        <f>Q$5*'Multipliers by Technology'!$E14</f>
        <v>1.6755488908656566E-3</v>
      </c>
      <c r="R2" s="55">
        <f>R$5*'Multipliers by Technology'!$E14</f>
        <v>1.6755488908656566E-3</v>
      </c>
      <c r="S2" s="55">
        <f>S$5*'Multipliers by Technology'!$E14</f>
        <v>1.6755488908656566E-3</v>
      </c>
      <c r="T2" s="55">
        <f>T$5*'Multipliers by Technology'!$E14</f>
        <v>1.6755488908656566E-3</v>
      </c>
      <c r="U2" s="55">
        <f>U$5*'Multipliers by Technology'!$E14</f>
        <v>1.6755488908656566E-3</v>
      </c>
      <c r="V2" s="55">
        <f>V$5*'Multipliers by Technology'!$E14</f>
        <v>1.6755488908656566E-3</v>
      </c>
      <c r="W2" s="55">
        <f>W$5*'Multipliers by Technology'!$E14</f>
        <v>1.6755488908656566E-3</v>
      </c>
      <c r="X2" s="55">
        <f>X$5*'Multipliers by Technology'!$E14</f>
        <v>1.6755488908656566E-3</v>
      </c>
      <c r="Y2" s="55">
        <f>Y$5*'Multipliers by Technology'!$E14</f>
        <v>1.6755488908656566E-3</v>
      </c>
      <c r="Z2" s="55">
        <f>Z$5*'Multipliers by Technology'!$E14</f>
        <v>1.6755488908656566E-3</v>
      </c>
      <c r="AA2" s="55">
        <f>AA$5*'Multipliers by Technology'!$E14</f>
        <v>1.6755488908656566E-3</v>
      </c>
      <c r="AB2" s="55">
        <f>AB$5*'Multipliers by Technology'!$E14</f>
        <v>1.6755488908656566E-3</v>
      </c>
      <c r="AC2" s="55">
        <f>AC$5*'Multipliers by Technology'!$E14</f>
        <v>1.6755488908656566E-3</v>
      </c>
      <c r="AD2" s="55">
        <f>AD$5*'Multipliers by Technology'!$E14</f>
        <v>1.6755488908656566E-3</v>
      </c>
      <c r="AE2" s="55">
        <f>AE$5*'Multipliers by Technology'!$E14</f>
        <v>1.6755488908656566E-3</v>
      </c>
      <c r="AF2" s="55">
        <f>AF$5*'Multipliers by Technology'!$E14</f>
        <v>1.6755488908656566E-3</v>
      </c>
      <c r="AG2" s="55">
        <f>AG$5*'Multipliers by Technology'!$E14</f>
        <v>1.6755488908656566E-3</v>
      </c>
      <c r="AH2" s="55">
        <f>AH$5*'Multipliers by Technology'!$E14</f>
        <v>1.6755488908656566E-3</v>
      </c>
      <c r="AI2" s="55">
        <f>AI$5*'Multipliers by Technology'!$E14</f>
        <v>1.6755488908656566E-3</v>
      </c>
    </row>
    <row r="3" spans="1:35">
      <c r="A3" t="s">
        <v>140</v>
      </c>
      <c r="B3" s="55">
        <f>B$5*'Multipliers by Technology'!$E15</f>
        <v>4.5132431462293482E-4</v>
      </c>
      <c r="C3" s="55">
        <f>C$5*'Multipliers by Technology'!$E15</f>
        <v>4.5132431462293482E-4</v>
      </c>
      <c r="D3" s="55">
        <f>D$5*'Multipliers by Technology'!$E15</f>
        <v>4.5132431462293482E-4</v>
      </c>
      <c r="E3" s="55">
        <f>E$5*'Multipliers by Technology'!$E15</f>
        <v>4.7628468868221585E-4</v>
      </c>
      <c r="F3" s="55">
        <f>F$5*'Multipliers by Technology'!$E15</f>
        <v>5.0124506274149688E-4</v>
      </c>
      <c r="G3" s="55">
        <f>G$5*'Multipliers by Technology'!$E15</f>
        <v>5.2620543680078485E-4</v>
      </c>
      <c r="H3" s="55">
        <f>H$5*'Multipliers by Technology'!$E15</f>
        <v>5.2620543680078485E-4</v>
      </c>
      <c r="I3" s="55">
        <f>I$5*'Multipliers by Technology'!$E15</f>
        <v>5.2620543680078485E-4</v>
      </c>
      <c r="J3" s="55">
        <f>J$5*'Multipliers by Technology'!$E15</f>
        <v>5.2620543680078485E-4</v>
      </c>
      <c r="K3" s="55">
        <f>K$5*'Multipliers by Technology'!$E15</f>
        <v>5.2620543680078485E-4</v>
      </c>
      <c r="L3" s="55">
        <f>L$5*'Multipliers by Technology'!$E15</f>
        <v>5.2620543680078485E-4</v>
      </c>
      <c r="M3" s="55">
        <f>M$5*'Multipliers by Technology'!$E15</f>
        <v>5.2620543680078485E-4</v>
      </c>
      <c r="N3" s="55">
        <f>N$5*'Multipliers by Technology'!$E15</f>
        <v>5.2620543680078485E-4</v>
      </c>
      <c r="O3" s="55">
        <f>O$5*'Multipliers by Technology'!$E15</f>
        <v>5.2620543680078485E-4</v>
      </c>
      <c r="P3" s="55">
        <f>P$5*'Multipliers by Technology'!$E15</f>
        <v>5.2620543680078485E-4</v>
      </c>
      <c r="Q3" s="55">
        <f>Q$5*'Multipliers by Technology'!$E15</f>
        <v>5.2620543680078485E-4</v>
      </c>
      <c r="R3" s="55">
        <f>R$5*'Multipliers by Technology'!$E15</f>
        <v>5.2620543680078485E-4</v>
      </c>
      <c r="S3" s="55">
        <f>S$5*'Multipliers by Technology'!$E15</f>
        <v>5.2620543680078485E-4</v>
      </c>
      <c r="T3" s="55">
        <f>T$5*'Multipliers by Technology'!$E15</f>
        <v>5.2620543680078485E-4</v>
      </c>
      <c r="U3" s="55">
        <f>U$5*'Multipliers by Technology'!$E15</f>
        <v>5.2620543680078485E-4</v>
      </c>
      <c r="V3" s="55">
        <f>V$5*'Multipliers by Technology'!$E15</f>
        <v>5.2620543680078485E-4</v>
      </c>
      <c r="W3" s="55">
        <f>W$5*'Multipliers by Technology'!$E15</f>
        <v>5.2620543680078485E-4</v>
      </c>
      <c r="X3" s="55">
        <f>X$5*'Multipliers by Technology'!$E15</f>
        <v>5.2620543680078485E-4</v>
      </c>
      <c r="Y3" s="55">
        <f>Y$5*'Multipliers by Technology'!$E15</f>
        <v>5.2620543680078485E-4</v>
      </c>
      <c r="Z3" s="55">
        <f>Z$5*'Multipliers by Technology'!$E15</f>
        <v>5.2620543680078485E-4</v>
      </c>
      <c r="AA3" s="55">
        <f>AA$5*'Multipliers by Technology'!$E15</f>
        <v>5.2620543680078485E-4</v>
      </c>
      <c r="AB3" s="55">
        <f>AB$5*'Multipliers by Technology'!$E15</f>
        <v>5.2620543680078485E-4</v>
      </c>
      <c r="AC3" s="55">
        <f>AC$5*'Multipliers by Technology'!$E15</f>
        <v>5.2620543680078485E-4</v>
      </c>
      <c r="AD3" s="55">
        <f>AD$5*'Multipliers by Technology'!$E15</f>
        <v>5.2620543680078485E-4</v>
      </c>
      <c r="AE3" s="55">
        <f>AE$5*'Multipliers by Technology'!$E15</f>
        <v>5.2620543680078485E-4</v>
      </c>
      <c r="AF3" s="55">
        <f>AF$5*'Multipliers by Technology'!$E15</f>
        <v>5.2620543680078485E-4</v>
      </c>
      <c r="AG3" s="55">
        <f>AG$5*'Multipliers by Technology'!$E15</f>
        <v>5.2620543680078485E-4</v>
      </c>
      <c r="AH3" s="55">
        <f>AH$5*'Multipliers by Technology'!$E15</f>
        <v>5.2620543680078485E-4</v>
      </c>
      <c r="AI3" s="55">
        <f>AI$5*'Multipliers by Technology'!$E15</f>
        <v>5.2620543680078485E-4</v>
      </c>
    </row>
    <row r="4" spans="1:35">
      <c r="A4" t="s">
        <v>141</v>
      </c>
      <c r="B4" s="55">
        <f>B$5*'Multipliers by Technology'!$E16</f>
        <v>4.5132431462293482E-4</v>
      </c>
      <c r="C4" s="55">
        <f>C$5*'Multipliers by Technology'!$E16</f>
        <v>4.5132431462293482E-4</v>
      </c>
      <c r="D4" s="55">
        <f>D$5*'Multipliers by Technology'!$E16</f>
        <v>4.5132431462293482E-4</v>
      </c>
      <c r="E4" s="55">
        <f>E$5*'Multipliers by Technology'!$E16</f>
        <v>4.7628468868221585E-4</v>
      </c>
      <c r="F4" s="55">
        <f>F$5*'Multipliers by Technology'!$E16</f>
        <v>5.0124506274149688E-4</v>
      </c>
      <c r="G4" s="55">
        <f>G$5*'Multipliers by Technology'!$E16</f>
        <v>5.2620543680078485E-4</v>
      </c>
      <c r="H4" s="55">
        <f>H$5*'Multipliers by Technology'!$E16</f>
        <v>5.2620543680078485E-4</v>
      </c>
      <c r="I4" s="55">
        <f>I$5*'Multipliers by Technology'!$E16</f>
        <v>5.2620543680078485E-4</v>
      </c>
      <c r="J4" s="55">
        <f>J$5*'Multipliers by Technology'!$E16</f>
        <v>5.2620543680078485E-4</v>
      </c>
      <c r="K4" s="55">
        <f>K$5*'Multipliers by Technology'!$E16</f>
        <v>5.2620543680078485E-4</v>
      </c>
      <c r="L4" s="55">
        <f>L$5*'Multipliers by Technology'!$E16</f>
        <v>5.2620543680078485E-4</v>
      </c>
      <c r="M4" s="55">
        <f>M$5*'Multipliers by Technology'!$E16</f>
        <v>5.2620543680078485E-4</v>
      </c>
      <c r="N4" s="55">
        <f>N$5*'Multipliers by Technology'!$E16</f>
        <v>5.2620543680078485E-4</v>
      </c>
      <c r="O4" s="55">
        <f>O$5*'Multipliers by Technology'!$E16</f>
        <v>5.2620543680078485E-4</v>
      </c>
      <c r="P4" s="55">
        <f>P$5*'Multipliers by Technology'!$E16</f>
        <v>5.2620543680078485E-4</v>
      </c>
      <c r="Q4" s="55">
        <f>Q$5*'Multipliers by Technology'!$E16</f>
        <v>5.2620543680078485E-4</v>
      </c>
      <c r="R4" s="55">
        <f>R$5*'Multipliers by Technology'!$E16</f>
        <v>5.2620543680078485E-4</v>
      </c>
      <c r="S4" s="55">
        <f>S$5*'Multipliers by Technology'!$E16</f>
        <v>5.2620543680078485E-4</v>
      </c>
      <c r="T4" s="55">
        <f>T$5*'Multipliers by Technology'!$E16</f>
        <v>5.2620543680078485E-4</v>
      </c>
      <c r="U4" s="55">
        <f>U$5*'Multipliers by Technology'!$E16</f>
        <v>5.2620543680078485E-4</v>
      </c>
      <c r="V4" s="55">
        <f>V$5*'Multipliers by Technology'!$E16</f>
        <v>5.2620543680078485E-4</v>
      </c>
      <c r="W4" s="55">
        <f>W$5*'Multipliers by Technology'!$E16</f>
        <v>5.2620543680078485E-4</v>
      </c>
      <c r="X4" s="55">
        <f>X$5*'Multipliers by Technology'!$E16</f>
        <v>5.2620543680078485E-4</v>
      </c>
      <c r="Y4" s="55">
        <f>Y$5*'Multipliers by Technology'!$E16</f>
        <v>5.2620543680078485E-4</v>
      </c>
      <c r="Z4" s="55">
        <f>Z$5*'Multipliers by Technology'!$E16</f>
        <v>5.2620543680078485E-4</v>
      </c>
      <c r="AA4" s="55">
        <f>AA$5*'Multipliers by Technology'!$E16</f>
        <v>5.2620543680078485E-4</v>
      </c>
      <c r="AB4" s="55">
        <f>AB$5*'Multipliers by Technology'!$E16</f>
        <v>5.2620543680078485E-4</v>
      </c>
      <c r="AC4" s="55">
        <f>AC$5*'Multipliers by Technology'!$E16</f>
        <v>5.2620543680078485E-4</v>
      </c>
      <c r="AD4" s="55">
        <f>AD$5*'Multipliers by Technology'!$E16</f>
        <v>5.2620543680078485E-4</v>
      </c>
      <c r="AE4" s="55">
        <f>AE$5*'Multipliers by Technology'!$E16</f>
        <v>5.2620543680078485E-4</v>
      </c>
      <c r="AF4" s="55">
        <f>AF$5*'Multipliers by Technology'!$E16</f>
        <v>5.2620543680078485E-4</v>
      </c>
      <c r="AG4" s="55">
        <f>AG$5*'Multipliers by Technology'!$E16</f>
        <v>5.2620543680078485E-4</v>
      </c>
      <c r="AH4" s="55">
        <f>AH$5*'Multipliers by Technology'!$E16</f>
        <v>5.2620543680078485E-4</v>
      </c>
      <c r="AI4" s="55">
        <f>AI$5*'Multipliers by Technology'!$E16</f>
        <v>5.2620543680078485E-4</v>
      </c>
    </row>
    <row r="5" spans="1:35">
      <c r="A5" t="s">
        <v>142</v>
      </c>
      <c r="B5" s="22">
        <f>'India Data'!B51</f>
        <v>4.5132431462293482E-4</v>
      </c>
      <c r="C5" s="22">
        <f>'India Data'!C51</f>
        <v>4.5132431462293482E-4</v>
      </c>
      <c r="D5" s="22">
        <f>'India Data'!D51</f>
        <v>4.5132431462293482E-4</v>
      </c>
      <c r="E5" s="22">
        <f>'India Data'!E51</f>
        <v>4.7628468868221585E-4</v>
      </c>
      <c r="F5" s="22">
        <f>'India Data'!F51</f>
        <v>5.0124506274149688E-4</v>
      </c>
      <c r="G5" s="22">
        <f>'India Data'!G51</f>
        <v>5.2620543680078485E-4</v>
      </c>
      <c r="H5" s="22">
        <f>'India Data'!H51</f>
        <v>5.2620543680078485E-4</v>
      </c>
      <c r="I5" s="22">
        <f>'India Data'!I51</f>
        <v>5.2620543680078485E-4</v>
      </c>
      <c r="J5" s="22">
        <f>'India Data'!J51</f>
        <v>5.2620543680078485E-4</v>
      </c>
      <c r="K5" s="22">
        <f>'India Data'!K51</f>
        <v>5.2620543680078485E-4</v>
      </c>
      <c r="L5" s="22">
        <f>'India Data'!L51</f>
        <v>5.2620543680078485E-4</v>
      </c>
      <c r="M5" s="22">
        <f>'India Data'!M51</f>
        <v>5.2620543680078485E-4</v>
      </c>
      <c r="N5" s="22">
        <f>'India Data'!N51</f>
        <v>5.2620543680078485E-4</v>
      </c>
      <c r="O5" s="22">
        <f>'India Data'!O51</f>
        <v>5.2620543680078485E-4</v>
      </c>
      <c r="P5" s="22">
        <f>'India Data'!P51</f>
        <v>5.2620543680078485E-4</v>
      </c>
      <c r="Q5" s="22">
        <f>'India Data'!Q51</f>
        <v>5.2620543680078485E-4</v>
      </c>
      <c r="R5" s="22">
        <f>'India Data'!R51</f>
        <v>5.2620543680078485E-4</v>
      </c>
      <c r="S5" s="22">
        <f>'India Data'!S51</f>
        <v>5.2620543680078485E-4</v>
      </c>
      <c r="T5" s="22">
        <f>'India Data'!T51</f>
        <v>5.2620543680078485E-4</v>
      </c>
      <c r="U5" s="22">
        <f>'India Data'!U51</f>
        <v>5.2620543680078485E-4</v>
      </c>
      <c r="V5" s="22">
        <f>'India Data'!V51</f>
        <v>5.2620543680078485E-4</v>
      </c>
      <c r="W5" s="22">
        <f>'India Data'!W51</f>
        <v>5.2620543680078485E-4</v>
      </c>
      <c r="X5" s="22">
        <f>'India Data'!X51</f>
        <v>5.2620543680078485E-4</v>
      </c>
      <c r="Y5" s="22">
        <f>'India Data'!Y51</f>
        <v>5.2620543680078485E-4</v>
      </c>
      <c r="Z5" s="22">
        <f>'India Data'!Z51</f>
        <v>5.2620543680078485E-4</v>
      </c>
      <c r="AA5" s="22">
        <f>'India Data'!AA51</f>
        <v>5.2620543680078485E-4</v>
      </c>
      <c r="AB5" s="22">
        <f>'India Data'!AB51</f>
        <v>5.2620543680078485E-4</v>
      </c>
      <c r="AC5" s="22">
        <f>'India Data'!AC51</f>
        <v>5.2620543680078485E-4</v>
      </c>
      <c r="AD5" s="22">
        <f>'India Data'!AD51</f>
        <v>5.2620543680078485E-4</v>
      </c>
      <c r="AE5" s="22">
        <f>'India Data'!AE51</f>
        <v>5.2620543680078485E-4</v>
      </c>
      <c r="AF5" s="22">
        <f>'India Data'!AF51</f>
        <v>5.2620543680078485E-4</v>
      </c>
      <c r="AG5" s="22">
        <f>'India Data'!AG51</f>
        <v>5.2620543680078485E-4</v>
      </c>
      <c r="AH5" s="22">
        <f>'India Data'!AH51</f>
        <v>5.2620543680078485E-4</v>
      </c>
      <c r="AI5" s="22">
        <f>'India Data'!AI51</f>
        <v>5.2620543680078485E-4</v>
      </c>
    </row>
    <row r="6" spans="1:35">
      <c r="A6" t="s">
        <v>143</v>
      </c>
      <c r="B6" s="55">
        <f>B$5*'Multipliers by Technology'!$E18</f>
        <v>7.2475437384704857E-4</v>
      </c>
      <c r="C6" s="55">
        <f>C$5*'Multipliers by Technology'!$E18</f>
        <v>7.2475437384704857E-4</v>
      </c>
      <c r="D6" s="55">
        <f>D$5*'Multipliers by Technology'!$E18</f>
        <v>7.2475437384704857E-4</v>
      </c>
      <c r="E6" s="55">
        <f>E$5*'Multipliers by Technology'!$E18</f>
        <v>7.6483672635100351E-4</v>
      </c>
      <c r="F6" s="55">
        <f>F$5*'Multipliers by Technology'!$E18</f>
        <v>8.0491907885495845E-4</v>
      </c>
      <c r="G6" s="55">
        <f>G$5*'Multipliers by Technology'!$E18</f>
        <v>8.4500143135892445E-4</v>
      </c>
      <c r="H6" s="55">
        <f>H$5*'Multipliers by Technology'!$E18</f>
        <v>8.4500143135892445E-4</v>
      </c>
      <c r="I6" s="55">
        <f>I$5*'Multipliers by Technology'!$E18</f>
        <v>8.4500143135892445E-4</v>
      </c>
      <c r="J6" s="55">
        <f>J$5*'Multipliers by Technology'!$E18</f>
        <v>8.4500143135892445E-4</v>
      </c>
      <c r="K6" s="55">
        <f>K$5*'Multipliers by Technology'!$E18</f>
        <v>8.4500143135892445E-4</v>
      </c>
      <c r="L6" s="55">
        <f>L$5*'Multipliers by Technology'!$E18</f>
        <v>8.4500143135892445E-4</v>
      </c>
      <c r="M6" s="55">
        <f>M$5*'Multipliers by Technology'!$E18</f>
        <v>8.4500143135892445E-4</v>
      </c>
      <c r="N6" s="55">
        <f>N$5*'Multipliers by Technology'!$E18</f>
        <v>8.4500143135892445E-4</v>
      </c>
      <c r="O6" s="55">
        <f>O$5*'Multipliers by Technology'!$E18</f>
        <v>8.4500143135892445E-4</v>
      </c>
      <c r="P6" s="55">
        <f>P$5*'Multipliers by Technology'!$E18</f>
        <v>8.4500143135892445E-4</v>
      </c>
      <c r="Q6" s="55">
        <f>Q$5*'Multipliers by Technology'!$E18</f>
        <v>8.4500143135892445E-4</v>
      </c>
      <c r="R6" s="55">
        <f>R$5*'Multipliers by Technology'!$E18</f>
        <v>8.4500143135892445E-4</v>
      </c>
      <c r="S6" s="55">
        <f>S$5*'Multipliers by Technology'!$E18</f>
        <v>8.4500143135892445E-4</v>
      </c>
      <c r="T6" s="55">
        <f>T$5*'Multipliers by Technology'!$E18</f>
        <v>8.4500143135892445E-4</v>
      </c>
      <c r="U6" s="55">
        <f>U$5*'Multipliers by Technology'!$E18</f>
        <v>8.4500143135892445E-4</v>
      </c>
      <c r="V6" s="55">
        <f>V$5*'Multipliers by Technology'!$E18</f>
        <v>8.4500143135892445E-4</v>
      </c>
      <c r="W6" s="55">
        <f>W$5*'Multipliers by Technology'!$E18</f>
        <v>8.4500143135892445E-4</v>
      </c>
      <c r="X6" s="55">
        <f>X$5*'Multipliers by Technology'!$E18</f>
        <v>8.4500143135892445E-4</v>
      </c>
      <c r="Y6" s="55">
        <f>Y$5*'Multipliers by Technology'!$E18</f>
        <v>8.4500143135892445E-4</v>
      </c>
      <c r="Z6" s="55">
        <f>Z$5*'Multipliers by Technology'!$E18</f>
        <v>8.4500143135892445E-4</v>
      </c>
      <c r="AA6" s="55">
        <f>AA$5*'Multipliers by Technology'!$E18</f>
        <v>8.4500143135892445E-4</v>
      </c>
      <c r="AB6" s="55">
        <f>AB$5*'Multipliers by Technology'!$E18</f>
        <v>8.4500143135892445E-4</v>
      </c>
      <c r="AC6" s="55">
        <f>AC$5*'Multipliers by Technology'!$E18</f>
        <v>8.4500143135892445E-4</v>
      </c>
      <c r="AD6" s="55">
        <f>AD$5*'Multipliers by Technology'!$E18</f>
        <v>8.4500143135892445E-4</v>
      </c>
      <c r="AE6" s="55">
        <f>AE$5*'Multipliers by Technology'!$E18</f>
        <v>8.4500143135892445E-4</v>
      </c>
      <c r="AF6" s="55">
        <f>AF$5*'Multipliers by Technology'!$E18</f>
        <v>8.4500143135892445E-4</v>
      </c>
      <c r="AG6" s="55">
        <f>AG$5*'Multipliers by Technology'!$E18</f>
        <v>8.4500143135892445E-4</v>
      </c>
      <c r="AH6" s="55">
        <f>AH$5*'Multipliers by Technology'!$E18</f>
        <v>8.4500143135892445E-4</v>
      </c>
      <c r="AI6" s="55">
        <f>AI$5*'Multipliers by Technology'!$E18</f>
        <v>8.4500143135892445E-4</v>
      </c>
    </row>
    <row r="7" spans="1:35">
      <c r="A7" t="s">
        <v>793</v>
      </c>
      <c r="B7" s="55">
        <f>B$5*'Multipliers by Technology'!$E19</f>
        <v>4.5132431462293482E-4</v>
      </c>
      <c r="C7" s="55">
        <f>C$5*'Multipliers by Technology'!$E19</f>
        <v>4.5132431462293482E-4</v>
      </c>
      <c r="D7" s="55">
        <f>D$5*'Multipliers by Technology'!$E19</f>
        <v>4.5132431462293482E-4</v>
      </c>
      <c r="E7" s="55">
        <f>E$5*'Multipliers by Technology'!$E19</f>
        <v>4.7628468868221585E-4</v>
      </c>
      <c r="F7" s="55">
        <f>F$5*'Multipliers by Technology'!$E19</f>
        <v>5.0124506274149688E-4</v>
      </c>
      <c r="G7" s="55">
        <f>G$5*'Multipliers by Technology'!$E19</f>
        <v>5.2620543680078485E-4</v>
      </c>
      <c r="H7" s="55">
        <f>H$5*'Multipliers by Technology'!$E19</f>
        <v>5.2620543680078485E-4</v>
      </c>
      <c r="I7" s="55">
        <f>I$5*'Multipliers by Technology'!$E19</f>
        <v>5.2620543680078485E-4</v>
      </c>
      <c r="J7" s="55">
        <f>J$5*'Multipliers by Technology'!$E19</f>
        <v>5.2620543680078485E-4</v>
      </c>
      <c r="K7" s="55">
        <f>K$5*'Multipliers by Technology'!$E19</f>
        <v>5.2620543680078485E-4</v>
      </c>
      <c r="L7" s="55">
        <f>L$5*'Multipliers by Technology'!$E19</f>
        <v>5.2620543680078485E-4</v>
      </c>
      <c r="M7" s="55">
        <f>M$5*'Multipliers by Technology'!$E19</f>
        <v>5.2620543680078485E-4</v>
      </c>
      <c r="N7" s="55">
        <f>N$5*'Multipliers by Technology'!$E19</f>
        <v>5.2620543680078485E-4</v>
      </c>
      <c r="O7" s="55">
        <f>O$5*'Multipliers by Technology'!$E19</f>
        <v>5.2620543680078485E-4</v>
      </c>
      <c r="P7" s="55">
        <f>P$5*'Multipliers by Technology'!$E19</f>
        <v>5.2620543680078485E-4</v>
      </c>
      <c r="Q7" s="55">
        <f>Q$5*'Multipliers by Technology'!$E19</f>
        <v>5.2620543680078485E-4</v>
      </c>
      <c r="R7" s="55">
        <f>R$5*'Multipliers by Technology'!$E19</f>
        <v>5.2620543680078485E-4</v>
      </c>
      <c r="S7" s="55">
        <f>S$5*'Multipliers by Technology'!$E19</f>
        <v>5.2620543680078485E-4</v>
      </c>
      <c r="T7" s="55">
        <f>T$5*'Multipliers by Technology'!$E19</f>
        <v>5.2620543680078485E-4</v>
      </c>
      <c r="U7" s="55">
        <f>U$5*'Multipliers by Technology'!$E19</f>
        <v>5.2620543680078485E-4</v>
      </c>
      <c r="V7" s="55">
        <f>V$5*'Multipliers by Technology'!$E19</f>
        <v>5.2620543680078485E-4</v>
      </c>
      <c r="W7" s="55">
        <f>W$5*'Multipliers by Technology'!$E19</f>
        <v>5.2620543680078485E-4</v>
      </c>
      <c r="X7" s="55">
        <f>X$5*'Multipliers by Technology'!$E19</f>
        <v>5.2620543680078485E-4</v>
      </c>
      <c r="Y7" s="55">
        <f>Y$5*'Multipliers by Technology'!$E19</f>
        <v>5.2620543680078485E-4</v>
      </c>
      <c r="Z7" s="55">
        <f>Z$5*'Multipliers by Technology'!$E19</f>
        <v>5.2620543680078485E-4</v>
      </c>
      <c r="AA7" s="55">
        <f>AA$5*'Multipliers by Technology'!$E19</f>
        <v>5.2620543680078485E-4</v>
      </c>
      <c r="AB7" s="55">
        <f>AB$5*'Multipliers by Technology'!$E19</f>
        <v>5.2620543680078485E-4</v>
      </c>
      <c r="AC7" s="55">
        <f>AC$5*'Multipliers by Technology'!$E19</f>
        <v>5.2620543680078485E-4</v>
      </c>
      <c r="AD7" s="55">
        <f>AD$5*'Multipliers by Technology'!$E19</f>
        <v>5.2620543680078485E-4</v>
      </c>
      <c r="AE7" s="55">
        <f>AE$5*'Multipliers by Technology'!$E19</f>
        <v>5.2620543680078485E-4</v>
      </c>
      <c r="AF7" s="55">
        <f>AF$5*'Multipliers by Technology'!$E19</f>
        <v>5.2620543680078485E-4</v>
      </c>
      <c r="AG7" s="55">
        <f>AG$5*'Multipliers by Technology'!$E19</f>
        <v>5.2620543680078485E-4</v>
      </c>
      <c r="AH7" s="55">
        <f>AH$5*'Multipliers by Technology'!$E19</f>
        <v>5.2620543680078485E-4</v>
      </c>
      <c r="AI7" s="55">
        <f>AI$5*'Multipliers by Technology'!$E19</f>
        <v>5.2620543680078485E-4</v>
      </c>
    </row>
    <row r="8" spans="1:35">
      <c r="A8" t="s">
        <v>794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topLeftCell="Q1" workbookViewId="0">
      <selection activeCell="B5" sqref="B5:AI5"/>
    </sheetView>
  </sheetViews>
  <sheetFormatPr defaultRowHeight="14.25"/>
  <cols>
    <col min="1" max="1" width="31.265625" customWidth="1"/>
  </cols>
  <sheetData>
    <row r="1" spans="1:35">
      <c r="A1" s="1" t="s">
        <v>792</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SUM('AEO 48'!E45,'AEO 48'!E59)/('AEO 48'!E188*'U.S. Aircraft Calcs'!B3*10^3)*'U.S. Aircraft Calcs'!B8</f>
        <v>4.8763028027001322E-4</v>
      </c>
      <c r="C5" s="22">
        <f>SUM('AEO 48'!F45,'AEO 48'!F59)/('AEO 48'!F188*'U.S. Aircraft Calcs'!C3*10^3)*'U.S. Aircraft Calcs'!C8</f>
        <v>4.9028662068749482E-4</v>
      </c>
      <c r="D5" s="22">
        <f>SUM('AEO 48'!G45,'AEO 48'!G59)/('AEO 48'!G188*'U.S. Aircraft Calcs'!D3*10^3)*'U.S. Aircraft Calcs'!D8</f>
        <v>4.8860949054331819E-4</v>
      </c>
      <c r="E5" s="22">
        <f>SUM('AEO 48'!H45,'AEO 48'!H59)/('AEO 48'!H188*'U.S. Aircraft Calcs'!E3*10^3)*'U.S. Aircraft Calcs'!E8</f>
        <v>4.8612287650563534E-4</v>
      </c>
      <c r="F5" s="22">
        <f>SUM('AEO 48'!I45,'AEO 48'!I59)/('AEO 48'!I188*'U.S. Aircraft Calcs'!F3*10^3)*'U.S. Aircraft Calcs'!F8</f>
        <v>4.876857048740875E-4</v>
      </c>
      <c r="G5" s="22">
        <f>SUM('AEO 48'!J45,'AEO 48'!J59)/('AEO 48'!J188*'U.S. Aircraft Calcs'!G3*10^3)*'U.S. Aircraft Calcs'!G8</f>
        <v>4.9009396659068839E-4</v>
      </c>
      <c r="H5" s="22">
        <f>SUM('AEO 48'!K45,'AEO 48'!K59)/('AEO 48'!K188*'U.S. Aircraft Calcs'!H3*10^3)*'U.S. Aircraft Calcs'!H8</f>
        <v>4.9304194209053107E-4</v>
      </c>
      <c r="I5" s="22">
        <f>SUM('AEO 48'!L45,'AEO 48'!L59)/('AEO 48'!L188*'U.S. Aircraft Calcs'!I3*10^3)*'U.S. Aircraft Calcs'!I8</f>
        <v>4.9594337968184054E-4</v>
      </c>
      <c r="J5" s="22">
        <f>SUM('AEO 48'!M45,'AEO 48'!M59)/('AEO 48'!M188*'U.S. Aircraft Calcs'!J3*10^3)*'U.S. Aircraft Calcs'!J8</f>
        <v>4.9499013028162593E-4</v>
      </c>
      <c r="K5" s="22">
        <f>SUM('AEO 48'!N45,'AEO 48'!N59)/('AEO 48'!N188*'U.S. Aircraft Calcs'!K3*10^3)*'U.S. Aircraft Calcs'!K8</f>
        <v>5.0117685965480371E-4</v>
      </c>
      <c r="L5" s="22">
        <f>SUM('AEO 48'!O45,'AEO 48'!O59)/('AEO 48'!O188*'U.S. Aircraft Calcs'!L3*10^3)*'U.S. Aircraft Calcs'!L8</f>
        <v>5.0707771375029019E-4</v>
      </c>
      <c r="M5" s="22">
        <f>SUM('AEO 48'!P45,'AEO 48'!P59)/('AEO 48'!P188*'U.S. Aircraft Calcs'!M3*10^3)*'U.S. Aircraft Calcs'!M8</f>
        <v>5.1258184899585606E-4</v>
      </c>
      <c r="N5" s="22">
        <f>SUM('AEO 48'!Q45,'AEO 48'!Q59)/('AEO 48'!Q188*'U.S. Aircraft Calcs'!N3*10^3)*'U.S. Aircraft Calcs'!N8</f>
        <v>5.1867213888701991E-4</v>
      </c>
      <c r="O5" s="22">
        <f>SUM('AEO 48'!R45,'AEO 48'!R59)/('AEO 48'!R188*'U.S. Aircraft Calcs'!O3*10^3)*'U.S. Aircraft Calcs'!O8</f>
        <v>5.1815676220404964E-4</v>
      </c>
      <c r="P5" s="22">
        <f>SUM('AEO 48'!S45,'AEO 48'!S59)/('AEO 48'!S188*'U.S. Aircraft Calcs'!P3*10^3)*'U.S. Aircraft Calcs'!P8</f>
        <v>5.2013387416039543E-4</v>
      </c>
      <c r="Q5" s="22">
        <f>SUM('AEO 48'!T45,'AEO 48'!T59)/('AEO 48'!T188*'U.S. Aircraft Calcs'!Q3*10^3)*'U.S. Aircraft Calcs'!Q8</f>
        <v>5.2225078660338446E-4</v>
      </c>
      <c r="R5" s="22">
        <f>SUM('AEO 48'!U45,'AEO 48'!U59)/('AEO 48'!U188*'U.S. Aircraft Calcs'!R3*10^3)*'U.S. Aircraft Calcs'!R8</f>
        <v>5.2415984978515908E-4</v>
      </c>
      <c r="S5" s="22">
        <f>SUM('AEO 48'!V45,'AEO 48'!V59)/('AEO 48'!V188*'U.S. Aircraft Calcs'!S3*10^3)*'U.S. Aircraft Calcs'!S8</f>
        <v>5.2625237830630257E-4</v>
      </c>
      <c r="T5" s="22">
        <f>SUM('AEO 48'!W45,'AEO 48'!W59)/('AEO 48'!W188*'U.S. Aircraft Calcs'!T3*10^3)*'U.S. Aircraft Calcs'!T8</f>
        <v>5.2613088937030199E-4</v>
      </c>
      <c r="U5" s="22">
        <f>SUM('AEO 48'!X45,'AEO 48'!X59)/('AEO 48'!X188*'U.S. Aircraft Calcs'!U3*10^3)*'U.S. Aircraft Calcs'!U8</f>
        <v>5.2894572464731119E-4</v>
      </c>
      <c r="V5" s="22">
        <f>SUM('AEO 48'!Y45,'AEO 48'!Y59)/('AEO 48'!Y188*'U.S. Aircraft Calcs'!V3*10^3)*'U.S. Aircraft Calcs'!V8</f>
        <v>5.320068947752513E-4</v>
      </c>
      <c r="W5" s="22">
        <f>SUM('AEO 48'!Z45,'AEO 48'!Z59)/('AEO 48'!Z188*'U.S. Aircraft Calcs'!W3*10^3)*'U.S. Aircraft Calcs'!W8</f>
        <v>5.3492687078385975E-4</v>
      </c>
      <c r="X5" s="22">
        <f>SUM('AEO 48'!AA45,'AEO 48'!AA59)/('AEO 48'!AA188*'U.S. Aircraft Calcs'!X3*10^3)*'U.S. Aircraft Calcs'!X8</f>
        <v>5.3822050220801482E-4</v>
      </c>
      <c r="Y5" s="22">
        <f>SUM('AEO 48'!AB45,'AEO 48'!AB59)/('AEO 48'!AB188*'U.S. Aircraft Calcs'!Y3*10^3)*'U.S. Aircraft Calcs'!Y8</f>
        <v>5.415909477399552E-4</v>
      </c>
      <c r="Z5" s="22">
        <f>SUM('AEO 48'!AC45,'AEO 48'!AC59)/('AEO 48'!AC188*'U.S. Aircraft Calcs'!Z3*10^3)*'U.S. Aircraft Calcs'!Z8</f>
        <v>5.4244022600549702E-4</v>
      </c>
      <c r="AA5" s="22">
        <f>SUM('AEO 48'!AD45,'AEO 48'!AD59)/('AEO 48'!AD188*'U.S. Aircraft Calcs'!AA3*10^3)*'U.S. Aircraft Calcs'!AA8</f>
        <v>5.434069387641971E-4</v>
      </c>
      <c r="AB5" s="22">
        <f>SUM('AEO 48'!AE45,'AEO 48'!AE59)/('AEO 48'!AE188*'U.S. Aircraft Calcs'!AB3*10^3)*'U.S. Aircraft Calcs'!AB8</f>
        <v>5.445137125691397E-4</v>
      </c>
      <c r="AC5" s="22">
        <f>SUM('AEO 48'!AF45,'AEO 48'!AF59)/('AEO 48'!AF188*'U.S. Aircraft Calcs'!AC3*10^3)*'U.S. Aircraft Calcs'!AC8</f>
        <v>5.4552930253349977E-4</v>
      </c>
      <c r="AD5" s="22">
        <f>SUM('AEO 48'!AG45,'AEO 48'!AG59)/('AEO 48'!AG188*'U.S. Aircraft Calcs'!AD3*10^3)*'U.S. Aircraft Calcs'!AD8</f>
        <v>5.4676335744935475E-4</v>
      </c>
      <c r="AE5" s="22">
        <f>SUM('AEO 48'!AH45,'AEO 48'!AH59)/('AEO 48'!AH188*'U.S. Aircraft Calcs'!AE3*10^3)*'U.S. Aircraft Calcs'!AE8</f>
        <v>5.4775940209517973E-4</v>
      </c>
      <c r="AF5" s="22">
        <f>SUM('AEO 48'!AI45,'AEO 48'!AI59)/('AEO 48'!AI188*'U.S. Aircraft Calcs'!AF3*10^3)*'U.S. Aircraft Calcs'!AF8</f>
        <v>5.4897755809767156E-4</v>
      </c>
      <c r="AG5" s="22">
        <f>SUM('AEO 48'!AJ45,'AEO 48'!AJ59)/('AEO 48'!AJ188*'U.S. Aircraft Calcs'!AG3*10^3)*'U.S. Aircraft Calcs'!AG8</f>
        <v>5.5041507848450628E-4</v>
      </c>
      <c r="AH5" s="22">
        <f>SUM('AEO 48'!AK45,'AEO 48'!AK59)/('AEO 48'!AK188*'U.S. Aircraft Calcs'!AH3*10^3)*'U.S. Aircraft Calcs'!AH8</f>
        <v>5.5181991641578218E-4</v>
      </c>
      <c r="AI5" s="22">
        <f>SUM('AEO 48'!AL45,'AEO 48'!AL59)/('AEO 48'!AL188*'U.S. Aircraft Calcs'!AI3*10^3)*'U.S. Aircraft Calcs'!AI8</f>
        <v>5.5356591904673846E-4</v>
      </c>
    </row>
    <row r="6" spans="1:35">
      <c r="A6" t="s">
        <v>143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793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794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C5" sqref="C5"/>
    </sheetView>
  </sheetViews>
  <sheetFormatPr defaultRowHeight="14.25"/>
  <cols>
    <col min="1" max="1" width="31.265625" customWidth="1"/>
  </cols>
  <sheetData>
    <row r="1" spans="1:35">
      <c r="A1" s="1" t="s">
        <v>792</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SUM('AEO 48'!E74)/('AEO 48'!E188*'U.S. Aircraft Calcs'!B4*10^3)*'U.S. Aircraft Calcs'!B8</f>
        <v>1.0629135687490201E-4</v>
      </c>
      <c r="C5" s="22">
        <f>SUM('AEO 48'!F74)/('AEO 48'!F188*'U.S. Aircraft Calcs'!C4*10^3)*'U.S. Aircraft Calcs'!C8</f>
        <v>1.0901278138476584E-4</v>
      </c>
      <c r="D5" s="22">
        <f>SUM('AEO 48'!G74)/('AEO 48'!G188*'U.S. Aircraft Calcs'!D4*10^3)*'U.S. Aircraft Calcs'!D8</f>
        <v>1.1090132468147135E-4</v>
      </c>
      <c r="E5" s="22">
        <f>SUM('AEO 48'!H74)/('AEO 48'!H188*'U.S. Aircraft Calcs'!E4*10^3)*'U.S. Aircraft Calcs'!E8</f>
        <v>1.145933533242113E-4</v>
      </c>
      <c r="F5" s="22">
        <f>SUM('AEO 48'!I74)/('AEO 48'!I188*'U.S. Aircraft Calcs'!F4*10^3)*'U.S. Aircraft Calcs'!F8</f>
        <v>1.2072218983200174E-4</v>
      </c>
      <c r="G5" s="22">
        <f>SUM('AEO 48'!J74)/('AEO 48'!J188*'U.S. Aircraft Calcs'!G4*10^3)*'U.S. Aircraft Calcs'!G8</f>
        <v>1.2512852098310389E-4</v>
      </c>
      <c r="H5" s="22">
        <f>SUM('AEO 48'!K74)/('AEO 48'!K188*'U.S. Aircraft Calcs'!H4*10^3)*'U.S. Aircraft Calcs'!H8</f>
        <v>1.2882497823807134E-4</v>
      </c>
      <c r="I5" s="22">
        <f>SUM('AEO 48'!L74)/('AEO 48'!L188*'U.S. Aircraft Calcs'!I4*10^3)*'U.S. Aircraft Calcs'!I8</f>
        <v>1.3282574606745103E-4</v>
      </c>
      <c r="J5" s="22">
        <f>SUM('AEO 48'!M74)/('AEO 48'!M188*'U.S. Aircraft Calcs'!J4*10^3)*'U.S. Aircraft Calcs'!J8</f>
        <v>1.3500815012928787E-4</v>
      </c>
      <c r="K5" s="22">
        <f>SUM('AEO 48'!N74)/('AEO 48'!N188*'U.S. Aircraft Calcs'!K4*10^3)*'U.S. Aircraft Calcs'!K8</f>
        <v>1.3827101082951242E-4</v>
      </c>
      <c r="L5" s="22">
        <f>SUM('AEO 48'!O74)/('AEO 48'!O188*'U.S. Aircraft Calcs'!L4*10^3)*'U.S. Aircraft Calcs'!L8</f>
        <v>1.4281480821123536E-4</v>
      </c>
      <c r="M5" s="22">
        <f>SUM('AEO 48'!P74)/('AEO 48'!P188*'U.S. Aircraft Calcs'!M4*10^3)*'U.S. Aircraft Calcs'!M8</f>
        <v>1.4849189391458962E-4</v>
      </c>
      <c r="N5" s="22">
        <f>SUM('AEO 48'!Q74)/('AEO 48'!Q188*'U.S. Aircraft Calcs'!N4*10^3)*'U.S. Aircraft Calcs'!N8</f>
        <v>1.5221505992553679E-4</v>
      </c>
      <c r="O5" s="22">
        <f>SUM('AEO 48'!R74)/('AEO 48'!R188*'U.S. Aircraft Calcs'!O4*10^3)*'U.S. Aircraft Calcs'!O8</f>
        <v>1.5302170840885955E-4</v>
      </c>
      <c r="P5" s="22">
        <f>SUM('AEO 48'!S74)/('AEO 48'!S188*'U.S. Aircraft Calcs'!P4*10^3)*'U.S. Aircraft Calcs'!P8</f>
        <v>1.545461939776133E-4</v>
      </c>
      <c r="Q5" s="22">
        <f>SUM('AEO 48'!T74)/('AEO 48'!T188*'U.S. Aircraft Calcs'!Q4*10^3)*'U.S. Aircraft Calcs'!Q8</f>
        <v>1.5576821095175084E-4</v>
      </c>
      <c r="R5" s="22">
        <f>SUM('AEO 48'!U74)/('AEO 48'!U188*'U.S. Aircraft Calcs'!R4*10^3)*'U.S. Aircraft Calcs'!R8</f>
        <v>1.5785664686997797E-4</v>
      </c>
      <c r="S5" s="22">
        <f>SUM('AEO 48'!V74)/('AEO 48'!V188*'U.S. Aircraft Calcs'!S4*10^3)*'U.S. Aircraft Calcs'!S8</f>
        <v>1.5925219573451592E-4</v>
      </c>
      <c r="T5" s="22">
        <f>SUM('AEO 48'!W74)/('AEO 48'!W188*'U.S. Aircraft Calcs'!T4*10^3)*'U.S. Aircraft Calcs'!T8</f>
        <v>1.5940730834881274E-4</v>
      </c>
      <c r="U5" s="22">
        <f>SUM('AEO 48'!X74)/('AEO 48'!X188*'U.S. Aircraft Calcs'!U4*10^3)*'U.S. Aircraft Calcs'!U8</f>
        <v>1.5941967575438737E-4</v>
      </c>
      <c r="V5" s="22">
        <f>SUM('AEO 48'!Y74)/('AEO 48'!Y188*'U.S. Aircraft Calcs'!V4*10^3)*'U.S. Aircraft Calcs'!V8</f>
        <v>1.6007675956157771E-4</v>
      </c>
      <c r="W5" s="22">
        <f>SUM('AEO 48'!Z74)/('AEO 48'!Z188*'U.S. Aircraft Calcs'!W4*10^3)*'U.S. Aircraft Calcs'!W8</f>
        <v>1.6085766515632741E-4</v>
      </c>
      <c r="X5" s="22">
        <f>SUM('AEO 48'!AA74)/('AEO 48'!AA188*'U.S. Aircraft Calcs'!X4*10^3)*'U.S. Aircraft Calcs'!X8</f>
        <v>1.6053843171620177E-4</v>
      </c>
      <c r="Y5" s="22">
        <f>SUM('AEO 48'!AB74)/('AEO 48'!AB188*'U.S. Aircraft Calcs'!Y4*10^3)*'U.S. Aircraft Calcs'!Y8</f>
        <v>1.6039663424155488E-4</v>
      </c>
      <c r="Z5" s="22">
        <f>SUM('AEO 48'!AC74)/('AEO 48'!AC188*'U.S. Aircraft Calcs'!Z4*10^3)*'U.S. Aircraft Calcs'!Z8</f>
        <v>1.600594905577296E-4</v>
      </c>
      <c r="AA5" s="22">
        <f>SUM('AEO 48'!AD74)/('AEO 48'!AD188*'U.S. Aircraft Calcs'!AA4*10^3)*'U.S. Aircraft Calcs'!AA8</f>
        <v>1.5994610791426753E-4</v>
      </c>
      <c r="AB5" s="22">
        <f>SUM('AEO 48'!AE74)/('AEO 48'!AE188*'U.S. Aircraft Calcs'!AB4*10^3)*'U.S. Aircraft Calcs'!AB8</f>
        <v>1.5954865720524053E-4</v>
      </c>
      <c r="AC5" s="22">
        <f>SUM('AEO 48'!AF74)/('AEO 48'!AF188*'U.S. Aircraft Calcs'!AC4*10^3)*'U.S. Aircraft Calcs'!AC8</f>
        <v>1.5890756203755155E-4</v>
      </c>
      <c r="AD5" s="22">
        <f>SUM('AEO 48'!AG74)/('AEO 48'!AG188*'U.S. Aircraft Calcs'!AD4*10^3)*'U.S. Aircraft Calcs'!AD8</f>
        <v>1.5825869366099308E-4</v>
      </c>
      <c r="AE5" s="22">
        <f>SUM('AEO 48'!AH74)/('AEO 48'!AH188*'U.S. Aircraft Calcs'!AE4*10^3)*'U.S. Aircraft Calcs'!AE8</f>
        <v>1.5764624738230399E-4</v>
      </c>
      <c r="AF5" s="22">
        <f>SUM('AEO 48'!AI74)/('AEO 48'!AI188*'U.S. Aircraft Calcs'!AF4*10^3)*'U.S. Aircraft Calcs'!AF8</f>
        <v>1.565554061179373E-4</v>
      </c>
      <c r="AG5" s="22">
        <f>SUM('AEO 48'!AJ74)/('AEO 48'!AJ188*'U.S. Aircraft Calcs'!AG4*10^3)*'U.S. Aircraft Calcs'!AG8</f>
        <v>1.5558352667455766E-4</v>
      </c>
      <c r="AH5" s="22">
        <f>SUM('AEO 48'!AK74)/('AEO 48'!AK188*'U.S. Aircraft Calcs'!AH4*10^3)*'U.S. Aircraft Calcs'!AH8</f>
        <v>1.5454787161668808E-4</v>
      </c>
      <c r="AI5" s="22">
        <f>SUM('AEO 48'!AL74)/('AEO 48'!AL188*'U.S. Aircraft Calcs'!AI4*10^3)*'U.S. Aircraft Calcs'!AI8</f>
        <v>1.5310096361050281E-4</v>
      </c>
    </row>
    <row r="6" spans="1:35">
      <c r="A6" t="s">
        <v>143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793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794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10"/>
    </sheetView>
  </sheetViews>
  <sheetFormatPr defaultRowHeight="14.25"/>
  <cols>
    <col min="1" max="1" width="13" customWidth="1"/>
    <col min="2" max="2" width="10.59765625" customWidth="1"/>
  </cols>
  <sheetData>
    <row r="1" spans="1:3">
      <c r="B1" s="56" t="s">
        <v>715</v>
      </c>
      <c r="C1" s="56" t="s">
        <v>716</v>
      </c>
    </row>
    <row r="2" spans="1:3">
      <c r="A2" t="s">
        <v>678</v>
      </c>
      <c r="B2" s="58">
        <v>3.7892846421104625</v>
      </c>
      <c r="C2">
        <v>1.7</v>
      </c>
    </row>
    <row r="3" spans="1:3">
      <c r="A3" t="s">
        <v>587</v>
      </c>
      <c r="B3">
        <v>45</v>
      </c>
      <c r="C3">
        <v>6.0999999999999979</v>
      </c>
    </row>
    <row r="4" spans="1:3">
      <c r="A4" t="s">
        <v>584</v>
      </c>
      <c r="B4">
        <v>180</v>
      </c>
      <c r="C4" s="59">
        <v>17.34</v>
      </c>
    </row>
    <row r="5" spans="1:3">
      <c r="A5" t="s">
        <v>712</v>
      </c>
      <c r="B5">
        <v>1000</v>
      </c>
      <c r="C5" s="59">
        <v>2830</v>
      </c>
    </row>
    <row r="6" spans="1:3">
      <c r="A6" t="s">
        <v>713</v>
      </c>
      <c r="B6" s="59">
        <v>756.78378378378375</v>
      </c>
      <c r="C6" s="59">
        <v>1974.4736422180429</v>
      </c>
    </row>
    <row r="7" spans="1:3">
      <c r="A7" t="s">
        <v>714</v>
      </c>
      <c r="B7" s="57">
        <v>1.6</v>
      </c>
      <c r="C7" s="57">
        <v>1.76</v>
      </c>
    </row>
    <row r="9" spans="1:3">
      <c r="A9" t="s">
        <v>806</v>
      </c>
    </row>
    <row r="10" spans="1:3">
      <c r="A10">
        <v>2.22370597660028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A5" sqref="A5:XFD5"/>
    </sheetView>
  </sheetViews>
  <sheetFormatPr defaultRowHeight="14.25"/>
  <cols>
    <col min="1" max="1" width="31.265625" customWidth="1"/>
  </cols>
  <sheetData>
    <row r="1" spans="1:35">
      <c r="A1" s="1" t="s">
        <v>792</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B5*'Multipliers by Technology'!$B14</f>
        <v>7.7733623037809464E-3</v>
      </c>
      <c r="C2" s="22">
        <f>C5*'Multipliers by Technology'!$B14</f>
        <v>7.7733623037809464E-3</v>
      </c>
      <c r="D2" s="22">
        <f>D5*'Multipliers by Technology'!$B14</f>
        <v>7.7733623037809464E-3</v>
      </c>
      <c r="E2" s="22">
        <f>E5*'Multipliers by Technology'!$B14</f>
        <v>7.7733623037809464E-3</v>
      </c>
      <c r="F2" s="22">
        <f>F5*'Multipliers by Technology'!$B14</f>
        <v>7.7733623037809464E-3</v>
      </c>
      <c r="G2" s="22">
        <f>G5*'Multipliers by Technology'!$B14</f>
        <v>7.7733623037809464E-3</v>
      </c>
      <c r="H2" s="22">
        <f>H5*'Multipliers by Technology'!$B14</f>
        <v>7.7733623037809464E-3</v>
      </c>
      <c r="I2" s="22">
        <f>I5*'Multipliers by Technology'!$B14</f>
        <v>7.7733623037809464E-3</v>
      </c>
      <c r="J2" s="22">
        <f>J5*'Multipliers by Technology'!$B14</f>
        <v>7.7733623037809464E-3</v>
      </c>
      <c r="K2" s="22">
        <f>K5*'Multipliers by Technology'!$B14</f>
        <v>7.7733623037809464E-3</v>
      </c>
      <c r="L2" s="22">
        <f>L5*'Multipliers by Technology'!$B14</f>
        <v>7.7733623037809464E-3</v>
      </c>
      <c r="M2" s="22">
        <f>M5*'Multipliers by Technology'!$B14</f>
        <v>7.7733623037809464E-3</v>
      </c>
      <c r="N2" s="22">
        <f>N5*'Multipliers by Technology'!$B14</f>
        <v>7.7733623037809464E-3</v>
      </c>
      <c r="O2" s="22">
        <f>O5*'Multipliers by Technology'!$B14</f>
        <v>7.7733623037809464E-3</v>
      </c>
      <c r="P2" s="22">
        <f>P5*'Multipliers by Technology'!$B14</f>
        <v>7.7733623037809464E-3</v>
      </c>
      <c r="Q2" s="22">
        <f>Q5*'Multipliers by Technology'!$B14</f>
        <v>7.7733623037809464E-3</v>
      </c>
      <c r="R2" s="22">
        <f>R5*'Multipliers by Technology'!$B14</f>
        <v>7.7733623037809464E-3</v>
      </c>
      <c r="S2" s="22">
        <f>S5*'Multipliers by Technology'!$B14</f>
        <v>7.7733623037809464E-3</v>
      </c>
      <c r="T2" s="22">
        <f>T5*'Multipliers by Technology'!$B14</f>
        <v>7.7733623037809464E-3</v>
      </c>
      <c r="U2" s="22">
        <f>U5*'Multipliers by Technology'!$B14</f>
        <v>7.7733623037809464E-3</v>
      </c>
      <c r="V2" s="22">
        <f>V5*'Multipliers by Technology'!$B14</f>
        <v>7.7733623037809464E-3</v>
      </c>
      <c r="W2" s="22">
        <f>W5*'Multipliers by Technology'!$B14</f>
        <v>7.7733623037809464E-3</v>
      </c>
      <c r="X2" s="22">
        <f>X5*'Multipliers by Technology'!$B14</f>
        <v>7.7733623037809464E-3</v>
      </c>
      <c r="Y2" s="22">
        <f>Y5*'Multipliers by Technology'!$B14</f>
        <v>7.7733623037809464E-3</v>
      </c>
      <c r="Z2" s="22">
        <f>Z5*'Multipliers by Technology'!$B14</f>
        <v>7.7733623037809464E-3</v>
      </c>
      <c r="AA2" s="22">
        <f>AA5*'Multipliers by Technology'!$B14</f>
        <v>7.7733623037809464E-3</v>
      </c>
      <c r="AB2" s="22">
        <f>AB5*'Multipliers by Technology'!$B14</f>
        <v>7.7733623037809464E-3</v>
      </c>
      <c r="AC2" s="22">
        <f>AC5*'Multipliers by Technology'!$B14</f>
        <v>7.7733623037809464E-3</v>
      </c>
      <c r="AD2" s="22">
        <f>AD5*'Multipliers by Technology'!$B14</f>
        <v>7.7733623037809464E-3</v>
      </c>
      <c r="AE2" s="22">
        <f>AE5*'Multipliers by Technology'!$B14</f>
        <v>7.7733623037809464E-3</v>
      </c>
      <c r="AF2" s="22">
        <f>AF5*'Multipliers by Technology'!$B14</f>
        <v>7.7733623037809464E-3</v>
      </c>
      <c r="AG2" s="22">
        <f>AG5*'Multipliers by Technology'!$B14</f>
        <v>7.7733623037809464E-3</v>
      </c>
      <c r="AH2" s="22">
        <f>AH5*'Multipliers by Technology'!$B14</f>
        <v>7.7733623037809464E-3</v>
      </c>
      <c r="AI2" s="22">
        <f>AI5*'Multipliers by Technology'!$B14</f>
        <v>7.7733623037809464E-3</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Rail!B43</f>
        <v>2.4412212193692232E-3</v>
      </c>
      <c r="C5" s="22">
        <f>B5</f>
        <v>2.4412212193692232E-3</v>
      </c>
      <c r="D5" s="22">
        <f t="shared" ref="D5:AI5" si="0">C5</f>
        <v>2.4412212193692232E-3</v>
      </c>
      <c r="E5" s="22">
        <f t="shared" si="0"/>
        <v>2.4412212193692232E-3</v>
      </c>
      <c r="F5" s="22">
        <f t="shared" si="0"/>
        <v>2.4412212193692232E-3</v>
      </c>
      <c r="G5" s="22">
        <f t="shared" si="0"/>
        <v>2.4412212193692232E-3</v>
      </c>
      <c r="H5" s="22">
        <f t="shared" si="0"/>
        <v>2.4412212193692232E-3</v>
      </c>
      <c r="I5" s="22">
        <f t="shared" si="0"/>
        <v>2.4412212193692232E-3</v>
      </c>
      <c r="J5" s="22">
        <f t="shared" si="0"/>
        <v>2.4412212193692232E-3</v>
      </c>
      <c r="K5" s="22">
        <f t="shared" si="0"/>
        <v>2.4412212193692232E-3</v>
      </c>
      <c r="L5" s="22">
        <f t="shared" si="0"/>
        <v>2.4412212193692232E-3</v>
      </c>
      <c r="M5" s="22">
        <f t="shared" si="0"/>
        <v>2.4412212193692232E-3</v>
      </c>
      <c r="N5" s="22">
        <f t="shared" si="0"/>
        <v>2.4412212193692232E-3</v>
      </c>
      <c r="O5" s="22">
        <f t="shared" si="0"/>
        <v>2.4412212193692232E-3</v>
      </c>
      <c r="P5" s="22">
        <f t="shared" si="0"/>
        <v>2.4412212193692232E-3</v>
      </c>
      <c r="Q5" s="22">
        <f t="shared" si="0"/>
        <v>2.4412212193692232E-3</v>
      </c>
      <c r="R5" s="22">
        <f t="shared" si="0"/>
        <v>2.4412212193692232E-3</v>
      </c>
      <c r="S5" s="22">
        <f t="shared" si="0"/>
        <v>2.4412212193692232E-3</v>
      </c>
      <c r="T5" s="22">
        <f t="shared" si="0"/>
        <v>2.4412212193692232E-3</v>
      </c>
      <c r="U5" s="22">
        <f t="shared" si="0"/>
        <v>2.4412212193692232E-3</v>
      </c>
      <c r="V5" s="22">
        <f t="shared" si="0"/>
        <v>2.4412212193692232E-3</v>
      </c>
      <c r="W5" s="22">
        <f t="shared" si="0"/>
        <v>2.4412212193692232E-3</v>
      </c>
      <c r="X5" s="22">
        <f t="shared" si="0"/>
        <v>2.4412212193692232E-3</v>
      </c>
      <c r="Y5" s="22">
        <f t="shared" si="0"/>
        <v>2.4412212193692232E-3</v>
      </c>
      <c r="Z5" s="22">
        <f t="shared" si="0"/>
        <v>2.4412212193692232E-3</v>
      </c>
      <c r="AA5" s="22">
        <f t="shared" si="0"/>
        <v>2.4412212193692232E-3</v>
      </c>
      <c r="AB5" s="22">
        <f t="shared" si="0"/>
        <v>2.4412212193692232E-3</v>
      </c>
      <c r="AC5" s="22">
        <f t="shared" si="0"/>
        <v>2.4412212193692232E-3</v>
      </c>
      <c r="AD5" s="22">
        <f t="shared" si="0"/>
        <v>2.4412212193692232E-3</v>
      </c>
      <c r="AE5" s="22">
        <f t="shared" si="0"/>
        <v>2.4412212193692232E-3</v>
      </c>
      <c r="AF5" s="22">
        <f t="shared" si="0"/>
        <v>2.4412212193692232E-3</v>
      </c>
      <c r="AG5" s="22">
        <f t="shared" si="0"/>
        <v>2.4412212193692232E-3</v>
      </c>
      <c r="AH5" s="22">
        <f t="shared" si="0"/>
        <v>2.4412212193692232E-3</v>
      </c>
      <c r="AI5" s="22">
        <f t="shared" si="0"/>
        <v>2.4412212193692232E-3</v>
      </c>
    </row>
    <row r="6" spans="1:35">
      <c r="A6" t="s">
        <v>143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793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794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topLeftCell="J1" workbookViewId="0">
      <selection activeCell="B5" sqref="B5:AI5"/>
    </sheetView>
  </sheetViews>
  <sheetFormatPr defaultRowHeight="14.25"/>
  <cols>
    <col min="1" max="1" width="31.265625" customWidth="1"/>
  </cols>
  <sheetData>
    <row r="1" spans="1:35">
      <c r="A1" s="1" t="s">
        <v>792</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B5*'Multipliers by Technology'!$B14</f>
        <v>2.235783352772424E-2</v>
      </c>
      <c r="C2" s="22">
        <f>C5*'Multipliers by Technology'!$B14</f>
        <v>2.235783352772424E-2</v>
      </c>
      <c r="D2" s="22">
        <f>D5*'Multipliers by Technology'!$B14</f>
        <v>2.235783352772424E-2</v>
      </c>
      <c r="E2" s="22">
        <f>E5*'Multipliers by Technology'!$B14</f>
        <v>2.235783352772424E-2</v>
      </c>
      <c r="F2" s="22">
        <f>F5*'Multipliers by Technology'!$B14</f>
        <v>2.235783352772424E-2</v>
      </c>
      <c r="G2" s="22">
        <f>G5*'Multipliers by Technology'!$B14</f>
        <v>2.235783352772424E-2</v>
      </c>
      <c r="H2" s="22">
        <f>H5*'Multipliers by Technology'!$B14</f>
        <v>2.235783352772424E-2</v>
      </c>
      <c r="I2" s="22">
        <f>I5*'Multipliers by Technology'!$B14</f>
        <v>2.235783352772424E-2</v>
      </c>
      <c r="J2" s="22">
        <f>J5*'Multipliers by Technology'!$B14</f>
        <v>2.235783352772424E-2</v>
      </c>
      <c r="K2" s="22">
        <f>K5*'Multipliers by Technology'!$B14</f>
        <v>2.235783352772424E-2</v>
      </c>
      <c r="L2" s="22">
        <f>L5*'Multipliers by Technology'!$B14</f>
        <v>2.235783352772424E-2</v>
      </c>
      <c r="M2" s="22">
        <f>M5*'Multipliers by Technology'!$B14</f>
        <v>2.235783352772424E-2</v>
      </c>
      <c r="N2" s="22">
        <f>N5*'Multipliers by Technology'!$B14</f>
        <v>2.235783352772424E-2</v>
      </c>
      <c r="O2" s="22">
        <f>O5*'Multipliers by Technology'!$B14</f>
        <v>2.235783352772424E-2</v>
      </c>
      <c r="P2" s="22">
        <f>P5*'Multipliers by Technology'!$B14</f>
        <v>2.235783352772424E-2</v>
      </c>
      <c r="Q2" s="22">
        <f>Q5*'Multipliers by Technology'!$B14</f>
        <v>2.235783352772424E-2</v>
      </c>
      <c r="R2" s="22">
        <f>R5*'Multipliers by Technology'!$B14</f>
        <v>2.235783352772424E-2</v>
      </c>
      <c r="S2" s="22">
        <f>S5*'Multipliers by Technology'!$B14</f>
        <v>2.235783352772424E-2</v>
      </c>
      <c r="T2" s="22">
        <f>T5*'Multipliers by Technology'!$B14</f>
        <v>2.235783352772424E-2</v>
      </c>
      <c r="U2" s="22">
        <f>U5*'Multipliers by Technology'!$B14</f>
        <v>2.235783352772424E-2</v>
      </c>
      <c r="V2" s="22">
        <f>V5*'Multipliers by Technology'!$B14</f>
        <v>2.235783352772424E-2</v>
      </c>
      <c r="W2" s="22">
        <f>W5*'Multipliers by Technology'!$B14</f>
        <v>2.235783352772424E-2</v>
      </c>
      <c r="X2" s="22">
        <f>X5*'Multipliers by Technology'!$B14</f>
        <v>2.235783352772424E-2</v>
      </c>
      <c r="Y2" s="22">
        <f>Y5*'Multipliers by Technology'!$B14</f>
        <v>2.235783352772424E-2</v>
      </c>
      <c r="Z2" s="22">
        <f>Z5*'Multipliers by Technology'!$B14</f>
        <v>2.235783352772424E-2</v>
      </c>
      <c r="AA2" s="22">
        <f>AA5*'Multipliers by Technology'!$B14</f>
        <v>2.235783352772424E-2</v>
      </c>
      <c r="AB2" s="22">
        <f>AB5*'Multipliers by Technology'!$B14</f>
        <v>2.235783352772424E-2</v>
      </c>
      <c r="AC2" s="22">
        <f>AC5*'Multipliers by Technology'!$B14</f>
        <v>2.235783352772424E-2</v>
      </c>
      <c r="AD2" s="22">
        <f>AD5*'Multipliers by Technology'!$B14</f>
        <v>2.235783352772424E-2</v>
      </c>
      <c r="AE2" s="22">
        <f>AE5*'Multipliers by Technology'!$B14</f>
        <v>2.235783352772424E-2</v>
      </c>
      <c r="AF2" s="22">
        <f>AF5*'Multipliers by Technology'!$B14</f>
        <v>2.235783352772424E-2</v>
      </c>
      <c r="AG2" s="22">
        <f>AG5*'Multipliers by Technology'!$B14</f>
        <v>2.235783352772424E-2</v>
      </c>
      <c r="AH2" s="22">
        <f>AH5*'Multipliers by Technology'!$B14</f>
        <v>2.235783352772424E-2</v>
      </c>
      <c r="AI2" s="22">
        <f>AI5*'Multipliers by Technology'!$B14</f>
        <v>2.235783352772424E-2</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Rail!B44</f>
        <v>7.0214683806076135E-3</v>
      </c>
      <c r="C5" s="22">
        <f>B5</f>
        <v>7.0214683806076135E-3</v>
      </c>
      <c r="D5" s="22">
        <f t="shared" ref="D5:AI5" si="0">C5</f>
        <v>7.0214683806076135E-3</v>
      </c>
      <c r="E5" s="22">
        <f t="shared" si="0"/>
        <v>7.0214683806076135E-3</v>
      </c>
      <c r="F5" s="22">
        <f t="shared" si="0"/>
        <v>7.0214683806076135E-3</v>
      </c>
      <c r="G5" s="22">
        <f t="shared" si="0"/>
        <v>7.0214683806076135E-3</v>
      </c>
      <c r="H5" s="22">
        <f t="shared" si="0"/>
        <v>7.0214683806076135E-3</v>
      </c>
      <c r="I5" s="22">
        <f t="shared" si="0"/>
        <v>7.0214683806076135E-3</v>
      </c>
      <c r="J5" s="22">
        <f t="shared" si="0"/>
        <v>7.0214683806076135E-3</v>
      </c>
      <c r="K5" s="22">
        <f t="shared" si="0"/>
        <v>7.0214683806076135E-3</v>
      </c>
      <c r="L5" s="22">
        <f t="shared" si="0"/>
        <v>7.0214683806076135E-3</v>
      </c>
      <c r="M5" s="22">
        <f t="shared" si="0"/>
        <v>7.0214683806076135E-3</v>
      </c>
      <c r="N5" s="22">
        <f t="shared" si="0"/>
        <v>7.0214683806076135E-3</v>
      </c>
      <c r="O5" s="22">
        <f t="shared" si="0"/>
        <v>7.0214683806076135E-3</v>
      </c>
      <c r="P5" s="22">
        <f t="shared" si="0"/>
        <v>7.0214683806076135E-3</v>
      </c>
      <c r="Q5" s="22">
        <f t="shared" si="0"/>
        <v>7.0214683806076135E-3</v>
      </c>
      <c r="R5" s="22">
        <f t="shared" si="0"/>
        <v>7.0214683806076135E-3</v>
      </c>
      <c r="S5" s="22">
        <f t="shared" si="0"/>
        <v>7.0214683806076135E-3</v>
      </c>
      <c r="T5" s="22">
        <f t="shared" si="0"/>
        <v>7.0214683806076135E-3</v>
      </c>
      <c r="U5" s="22">
        <f t="shared" si="0"/>
        <v>7.0214683806076135E-3</v>
      </c>
      <c r="V5" s="22">
        <f t="shared" si="0"/>
        <v>7.0214683806076135E-3</v>
      </c>
      <c r="W5" s="22">
        <f t="shared" si="0"/>
        <v>7.0214683806076135E-3</v>
      </c>
      <c r="X5" s="22">
        <f t="shared" si="0"/>
        <v>7.0214683806076135E-3</v>
      </c>
      <c r="Y5" s="22">
        <f t="shared" si="0"/>
        <v>7.0214683806076135E-3</v>
      </c>
      <c r="Z5" s="22">
        <f t="shared" si="0"/>
        <v>7.0214683806076135E-3</v>
      </c>
      <c r="AA5" s="22">
        <f t="shared" si="0"/>
        <v>7.0214683806076135E-3</v>
      </c>
      <c r="AB5" s="22">
        <f t="shared" si="0"/>
        <v>7.0214683806076135E-3</v>
      </c>
      <c r="AC5" s="22">
        <f t="shared" si="0"/>
        <v>7.0214683806076135E-3</v>
      </c>
      <c r="AD5" s="22">
        <f t="shared" si="0"/>
        <v>7.0214683806076135E-3</v>
      </c>
      <c r="AE5" s="22">
        <f t="shared" si="0"/>
        <v>7.0214683806076135E-3</v>
      </c>
      <c r="AF5" s="22">
        <f t="shared" si="0"/>
        <v>7.0214683806076135E-3</v>
      </c>
      <c r="AG5" s="22">
        <f t="shared" si="0"/>
        <v>7.0214683806076135E-3</v>
      </c>
      <c r="AH5" s="22">
        <f t="shared" si="0"/>
        <v>7.0214683806076135E-3</v>
      </c>
      <c r="AI5" s="22">
        <f t="shared" si="0"/>
        <v>7.0214683806076135E-3</v>
      </c>
    </row>
    <row r="6" spans="1:35">
      <c r="A6" t="s">
        <v>143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793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794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2" sqref="B2"/>
    </sheetView>
  </sheetViews>
  <sheetFormatPr defaultRowHeight="14.25"/>
  <cols>
    <col min="1" max="1" width="31.265625" customWidth="1"/>
  </cols>
  <sheetData>
    <row r="1" spans="1:35">
      <c r="A1" s="1" t="s">
        <v>792</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'Psgr Ship Data'!B11</f>
        <v>1.9362141353943107E-4</v>
      </c>
      <c r="C5" s="22">
        <f>B5</f>
        <v>1.9362141353943107E-4</v>
      </c>
      <c r="D5" s="22">
        <f t="shared" ref="D5:AI5" si="0">C5</f>
        <v>1.9362141353943107E-4</v>
      </c>
      <c r="E5" s="22">
        <f t="shared" si="0"/>
        <v>1.9362141353943107E-4</v>
      </c>
      <c r="F5" s="22">
        <f t="shared" si="0"/>
        <v>1.9362141353943107E-4</v>
      </c>
      <c r="G5" s="22">
        <f t="shared" si="0"/>
        <v>1.9362141353943107E-4</v>
      </c>
      <c r="H5" s="22">
        <f t="shared" si="0"/>
        <v>1.9362141353943107E-4</v>
      </c>
      <c r="I5" s="22">
        <f t="shared" si="0"/>
        <v>1.9362141353943107E-4</v>
      </c>
      <c r="J5" s="22">
        <f t="shared" si="0"/>
        <v>1.9362141353943107E-4</v>
      </c>
      <c r="K5" s="22">
        <f t="shared" si="0"/>
        <v>1.9362141353943107E-4</v>
      </c>
      <c r="L5" s="22">
        <f t="shared" si="0"/>
        <v>1.9362141353943107E-4</v>
      </c>
      <c r="M5" s="22">
        <f t="shared" si="0"/>
        <v>1.9362141353943107E-4</v>
      </c>
      <c r="N5" s="22">
        <f t="shared" si="0"/>
        <v>1.9362141353943107E-4</v>
      </c>
      <c r="O5" s="22">
        <f t="shared" si="0"/>
        <v>1.9362141353943107E-4</v>
      </c>
      <c r="P5" s="22">
        <f t="shared" si="0"/>
        <v>1.9362141353943107E-4</v>
      </c>
      <c r="Q5" s="22">
        <f t="shared" si="0"/>
        <v>1.9362141353943107E-4</v>
      </c>
      <c r="R5" s="22">
        <f t="shared" si="0"/>
        <v>1.9362141353943107E-4</v>
      </c>
      <c r="S5" s="22">
        <f t="shared" si="0"/>
        <v>1.9362141353943107E-4</v>
      </c>
      <c r="T5" s="22">
        <f t="shared" si="0"/>
        <v>1.9362141353943107E-4</v>
      </c>
      <c r="U5" s="22">
        <f t="shared" si="0"/>
        <v>1.9362141353943107E-4</v>
      </c>
      <c r="V5" s="22">
        <f t="shared" si="0"/>
        <v>1.9362141353943107E-4</v>
      </c>
      <c r="W5" s="22">
        <f t="shared" si="0"/>
        <v>1.9362141353943107E-4</v>
      </c>
      <c r="X5" s="22">
        <f t="shared" si="0"/>
        <v>1.9362141353943107E-4</v>
      </c>
      <c r="Y5" s="22">
        <f t="shared" si="0"/>
        <v>1.9362141353943107E-4</v>
      </c>
      <c r="Z5" s="22">
        <f t="shared" si="0"/>
        <v>1.9362141353943107E-4</v>
      </c>
      <c r="AA5" s="22">
        <f t="shared" si="0"/>
        <v>1.9362141353943107E-4</v>
      </c>
      <c r="AB5" s="22">
        <f t="shared" si="0"/>
        <v>1.9362141353943107E-4</v>
      </c>
      <c r="AC5" s="22">
        <f t="shared" si="0"/>
        <v>1.9362141353943107E-4</v>
      </c>
      <c r="AD5" s="22">
        <f t="shared" si="0"/>
        <v>1.9362141353943107E-4</v>
      </c>
      <c r="AE5" s="22">
        <f t="shared" si="0"/>
        <v>1.9362141353943107E-4</v>
      </c>
      <c r="AF5" s="22">
        <f t="shared" si="0"/>
        <v>1.9362141353943107E-4</v>
      </c>
      <c r="AG5" s="22">
        <f t="shared" si="0"/>
        <v>1.9362141353943107E-4</v>
      </c>
      <c r="AH5" s="22">
        <f t="shared" si="0"/>
        <v>1.9362141353943107E-4</v>
      </c>
      <c r="AI5" s="22">
        <f t="shared" si="0"/>
        <v>1.9362141353943107E-4</v>
      </c>
    </row>
    <row r="6" spans="1:35">
      <c r="A6" t="s">
        <v>143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793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794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D12" sqref="D12"/>
    </sheetView>
  </sheetViews>
  <sheetFormatPr defaultRowHeight="14.25"/>
  <cols>
    <col min="1" max="1" width="31.265625" customWidth="1"/>
  </cols>
  <sheetData>
    <row r="1" spans="1:35">
      <c r="A1" s="1" t="s">
        <v>792</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'AEO 7'!E49/10^3*'U.S. Aircraft Calcs'!B8</f>
        <v>5.2992115229405527E-3</v>
      </c>
      <c r="C5" s="22">
        <f>'AEO 7'!F49/10^3*'U.S. Aircraft Calcs'!C8</f>
        <v>5.3934315680825738E-3</v>
      </c>
      <c r="D5" s="22">
        <f>'AEO 7'!G49/10^3*'U.S. Aircraft Calcs'!D8</f>
        <v>5.4328972597188054E-3</v>
      </c>
      <c r="E5" s="22">
        <f>'AEO 7'!H49/10^3*'U.S. Aircraft Calcs'!E8</f>
        <v>5.4639690719479918E-3</v>
      </c>
      <c r="F5" s="22">
        <f>'AEO 7'!I49/10^3*'U.S. Aircraft Calcs'!F8</f>
        <v>5.5418412974535475E-3</v>
      </c>
      <c r="G5" s="22">
        <f>'AEO 7'!J49/10^3*'U.S. Aircraft Calcs'!G8</f>
        <v>5.6194390279456462E-3</v>
      </c>
      <c r="H5" s="22">
        <f>'AEO 7'!K49/10^3*'U.S. Aircraft Calcs'!H8</f>
        <v>5.6977290697036269E-3</v>
      </c>
      <c r="I5" s="22">
        <f>'AEO 7'!L49/10^3*'U.S. Aircraft Calcs'!I8</f>
        <v>5.7753683101031145E-3</v>
      </c>
      <c r="J5" s="22">
        <f>'AEO 7'!M49/10^3*'U.S. Aircraft Calcs'!J8</f>
        <v>5.8065339689778806E-3</v>
      </c>
      <c r="K5" s="22">
        <f>'AEO 7'!N49/10^3*'U.S. Aircraft Calcs'!K8</f>
        <v>5.9168077326028174E-3</v>
      </c>
      <c r="L5" s="22">
        <f>'AEO 7'!O49/10^3*'U.S. Aircraft Calcs'!L8</f>
        <v>6.0262008784596468E-3</v>
      </c>
      <c r="M5" s="22">
        <f>'AEO 7'!P49/10^3*'U.S. Aircraft Calcs'!M8</f>
        <v>6.1333911053254144E-3</v>
      </c>
      <c r="N5" s="22">
        <f>'AEO 7'!Q49/10^3*'U.S. Aircraft Calcs'!N8</f>
        <v>6.23926005928913E-3</v>
      </c>
      <c r="O5" s="22">
        <f>'AEO 7'!R49/10^3*'U.S. Aircraft Calcs'!O8</f>
        <v>6.2631866999947458E-3</v>
      </c>
      <c r="P5" s="22">
        <f>'AEO 7'!S49/10^3*'U.S. Aircraft Calcs'!P8</f>
        <v>6.3166177586814537E-3</v>
      </c>
      <c r="Q5" s="22">
        <f>'AEO 7'!T49/10^3*'U.S. Aircraft Calcs'!Q8</f>
        <v>6.3698985412702644E-3</v>
      </c>
      <c r="R5" s="22">
        <f>'AEO 7'!U49/10^3*'U.S. Aircraft Calcs'!R8</f>
        <v>6.4221337603906021E-3</v>
      </c>
      <c r="S5" s="22">
        <f>'AEO 7'!V49/10^3*'U.S. Aircraft Calcs'!S8</f>
        <v>6.4770178768907465E-3</v>
      </c>
      <c r="T5" s="22">
        <f>'AEO 7'!W49/10^3*'U.S. Aircraft Calcs'!T8</f>
        <v>6.5040881848864238E-3</v>
      </c>
      <c r="U5" s="22">
        <f>'AEO 7'!X49/10^3*'U.S. Aircraft Calcs'!U8</f>
        <v>6.5657441588667436E-3</v>
      </c>
      <c r="V5" s="22">
        <f>'AEO 7'!Y49/10^3*'U.S. Aircraft Calcs'!V8</f>
        <v>6.6279838592649453E-3</v>
      </c>
      <c r="W5" s="22">
        <f>'AEO 7'!Z49/10^3*'U.S. Aircraft Calcs'!W8</f>
        <v>6.6926091644649984E-3</v>
      </c>
      <c r="X5" s="22">
        <f>'AEO 7'!AA49/10^3*'U.S. Aircraft Calcs'!X8</f>
        <v>6.7592235851418906E-3</v>
      </c>
      <c r="Y5" s="22">
        <f>'AEO 7'!AB49/10^3*'U.S. Aircraft Calcs'!Y8</f>
        <v>6.8261740810624423E-3</v>
      </c>
      <c r="Z5" s="22">
        <f>'AEO 7'!AC49/10^3*'U.S. Aircraft Calcs'!Z8</f>
        <v>6.8617594497521082E-3</v>
      </c>
      <c r="AA5" s="22">
        <f>'AEO 7'!AD49/10^3*'U.S. Aircraft Calcs'!AA8</f>
        <v>6.9004780853928341E-3</v>
      </c>
      <c r="AB5" s="22">
        <f>'AEO 7'!AE49/10^3*'U.S. Aircraft Calcs'!AB8</f>
        <v>6.9410482983891979E-3</v>
      </c>
      <c r="AC5" s="22">
        <f>'AEO 7'!AF49/10^3*'U.S. Aircraft Calcs'!AC8</f>
        <v>6.9822916342727305E-3</v>
      </c>
      <c r="AD5" s="22">
        <f>'AEO 7'!AG49/10^3*'U.S. Aircraft Calcs'!AD8</f>
        <v>7.0276191171519658E-3</v>
      </c>
      <c r="AE5" s="22">
        <f>'AEO 7'!AH49/10^3*'U.S. Aircraft Calcs'!AE8</f>
        <v>7.0718499244147234E-3</v>
      </c>
      <c r="AF5" s="22">
        <f>'AEO 7'!AI49/10^3*'U.S. Aircraft Calcs'!AF8</f>
        <v>7.1189794928731096E-3</v>
      </c>
      <c r="AG5" s="22">
        <f>'AEO 7'!AJ49/10^3*'U.S. Aircraft Calcs'!AG8</f>
        <v>7.1700377368293525E-3</v>
      </c>
      <c r="AH5" s="22">
        <f>'AEO 7'!AK49/10^3*'U.S. Aircraft Calcs'!AH8</f>
        <v>7.221347583681044E-3</v>
      </c>
      <c r="AI5" s="22">
        <f>'AEO 7'!AL49/10^3*'U.S. Aircraft Calcs'!AI8</f>
        <v>7.2762043320700196E-3</v>
      </c>
    </row>
    <row r="6" spans="1:35">
      <c r="A6" t="s">
        <v>143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793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794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4"/>
  <sheetViews>
    <sheetView workbookViewId="0"/>
  </sheetViews>
  <sheetFormatPr defaultRowHeight="14.25"/>
  <cols>
    <col min="1" max="1" width="31.265625" customWidth="1"/>
  </cols>
  <sheetData>
    <row r="1" spans="1:35">
      <c r="A1" s="1" t="s">
        <v>792</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B$4*'Multipliers by Technology'!$F14</f>
        <v>4.9138352501830263E-3</v>
      </c>
      <c r="C2" s="22">
        <f>C$4*'Multipliers by Technology'!$F14</f>
        <v>4.9138352501830263E-3</v>
      </c>
      <c r="D2" s="22">
        <f>D$4*'Multipliers by Technology'!$F14</f>
        <v>4.9138352501830263E-3</v>
      </c>
      <c r="E2" s="22">
        <f>E$4*'Multipliers by Technology'!$F14</f>
        <v>4.9138352501830263E-3</v>
      </c>
      <c r="F2" s="22">
        <f>F$4*'Multipliers by Technology'!$F14</f>
        <v>4.9138352501830263E-3</v>
      </c>
      <c r="G2" s="22">
        <f>G$4*'Multipliers by Technology'!$F14</f>
        <v>4.9138352501830263E-3</v>
      </c>
      <c r="H2" s="22">
        <f>H$4*'Multipliers by Technology'!$F14</f>
        <v>4.9138352501830263E-3</v>
      </c>
      <c r="I2" s="22">
        <f>I$4*'Multipliers by Technology'!$F14</f>
        <v>4.9138352501830263E-3</v>
      </c>
      <c r="J2" s="22">
        <f>J$4*'Multipliers by Technology'!$F14</f>
        <v>4.9138352501830263E-3</v>
      </c>
      <c r="K2" s="22">
        <f>K$4*'Multipliers by Technology'!$F14</f>
        <v>4.9138352501830263E-3</v>
      </c>
      <c r="L2" s="22">
        <f>L$4*'Multipliers by Technology'!$F14</f>
        <v>4.9138352501830263E-3</v>
      </c>
      <c r="M2" s="22">
        <f>M$4*'Multipliers by Technology'!$F14</f>
        <v>4.9138352501830263E-3</v>
      </c>
      <c r="N2" s="22">
        <f>N$4*'Multipliers by Technology'!$F14</f>
        <v>4.9138352501830263E-3</v>
      </c>
      <c r="O2" s="22">
        <f>O$4*'Multipliers by Technology'!$F14</f>
        <v>4.9138352501830263E-3</v>
      </c>
      <c r="P2" s="22">
        <f>P$4*'Multipliers by Technology'!$F14</f>
        <v>4.9138352501830263E-3</v>
      </c>
      <c r="Q2" s="22">
        <f>Q$4*'Multipliers by Technology'!$F14</f>
        <v>4.9138352501830263E-3</v>
      </c>
      <c r="R2" s="22">
        <f>R$4*'Multipliers by Technology'!$F14</f>
        <v>4.9138352501830263E-3</v>
      </c>
      <c r="S2" s="22">
        <f>S$4*'Multipliers by Technology'!$F14</f>
        <v>4.9138352501830263E-3</v>
      </c>
      <c r="T2" s="22">
        <f>T$4*'Multipliers by Technology'!$F14</f>
        <v>4.9138352501830263E-3</v>
      </c>
      <c r="U2" s="22">
        <f>U$4*'Multipliers by Technology'!$F14</f>
        <v>4.9138352501830263E-3</v>
      </c>
      <c r="V2" s="22">
        <f>V$4*'Multipliers by Technology'!$F14</f>
        <v>4.9138352501830263E-3</v>
      </c>
      <c r="W2" s="22">
        <f>W$4*'Multipliers by Technology'!$F14</f>
        <v>4.9138352501830263E-3</v>
      </c>
      <c r="X2" s="22">
        <f>X$4*'Multipliers by Technology'!$F14</f>
        <v>4.9138352501830263E-3</v>
      </c>
      <c r="Y2" s="22">
        <f>Y$4*'Multipliers by Technology'!$F14</f>
        <v>4.9138352501830263E-3</v>
      </c>
      <c r="Z2" s="22">
        <f>Z$4*'Multipliers by Technology'!$F14</f>
        <v>4.9138352501830263E-3</v>
      </c>
      <c r="AA2" s="22">
        <f>AA$4*'Multipliers by Technology'!$F14</f>
        <v>4.9138352501830263E-3</v>
      </c>
      <c r="AB2" s="22">
        <f>AB$4*'Multipliers by Technology'!$F14</f>
        <v>4.9138352501830263E-3</v>
      </c>
      <c r="AC2" s="22">
        <f>AC$4*'Multipliers by Technology'!$F14</f>
        <v>4.9138352501830263E-3</v>
      </c>
      <c r="AD2" s="22">
        <f>AD$4*'Multipliers by Technology'!$F14</f>
        <v>4.9138352501830263E-3</v>
      </c>
      <c r="AE2" s="22">
        <f>AE$4*'Multipliers by Technology'!$F14</f>
        <v>4.9138352501830263E-3</v>
      </c>
      <c r="AF2" s="22">
        <f>AF$4*'Multipliers by Technology'!$F14</f>
        <v>4.9138352501830263E-3</v>
      </c>
      <c r="AG2" s="22">
        <f>AG$4*'Multipliers by Technology'!$F14</f>
        <v>4.9138352501830263E-3</v>
      </c>
      <c r="AH2" s="22">
        <f>AH$4*'Multipliers by Technology'!$F14</f>
        <v>4.9138352501830263E-3</v>
      </c>
      <c r="AI2" s="22">
        <f>AI$4*'Multipliers by Technology'!$F14</f>
        <v>4.9138352501830263E-3</v>
      </c>
    </row>
    <row r="3" spans="1:35">
      <c r="A3" t="s">
        <v>140</v>
      </c>
      <c r="B3" s="22">
        <f>B$4*'Multipliers by Technology'!$F15</f>
        <v>1.5431879298095457E-3</v>
      </c>
      <c r="C3" s="22">
        <f>C$4*'Multipliers by Technology'!$F15</f>
        <v>1.5431879298095457E-3</v>
      </c>
      <c r="D3" s="22">
        <f>D$4*'Multipliers by Technology'!$F15</f>
        <v>1.5431879298095457E-3</v>
      </c>
      <c r="E3" s="22">
        <f>E$4*'Multipliers by Technology'!$F15</f>
        <v>1.5431879298095457E-3</v>
      </c>
      <c r="F3" s="22">
        <f>F$4*'Multipliers by Technology'!$F15</f>
        <v>1.5431879298095457E-3</v>
      </c>
      <c r="G3" s="22">
        <f>G$4*'Multipliers by Technology'!$F15</f>
        <v>1.5431879298095457E-3</v>
      </c>
      <c r="H3" s="22">
        <f>H$4*'Multipliers by Technology'!$F15</f>
        <v>1.5431879298095457E-3</v>
      </c>
      <c r="I3" s="22">
        <f>I$4*'Multipliers by Technology'!$F15</f>
        <v>1.5431879298095457E-3</v>
      </c>
      <c r="J3" s="22">
        <f>J$4*'Multipliers by Technology'!$F15</f>
        <v>1.5431879298095457E-3</v>
      </c>
      <c r="K3" s="22">
        <f>K$4*'Multipliers by Technology'!$F15</f>
        <v>1.5431879298095457E-3</v>
      </c>
      <c r="L3" s="22">
        <f>L$4*'Multipliers by Technology'!$F15</f>
        <v>1.5431879298095457E-3</v>
      </c>
      <c r="M3" s="22">
        <f>M$4*'Multipliers by Technology'!$F15</f>
        <v>1.5431879298095457E-3</v>
      </c>
      <c r="N3" s="22">
        <f>N$4*'Multipliers by Technology'!$F15</f>
        <v>1.5431879298095457E-3</v>
      </c>
      <c r="O3" s="22">
        <f>O$4*'Multipliers by Technology'!$F15</f>
        <v>1.5431879298095457E-3</v>
      </c>
      <c r="P3" s="22">
        <f>P$4*'Multipliers by Technology'!$F15</f>
        <v>1.5431879298095457E-3</v>
      </c>
      <c r="Q3" s="22">
        <f>Q$4*'Multipliers by Technology'!$F15</f>
        <v>1.5431879298095457E-3</v>
      </c>
      <c r="R3" s="22">
        <f>R$4*'Multipliers by Technology'!$F15</f>
        <v>1.5431879298095457E-3</v>
      </c>
      <c r="S3" s="22">
        <f>S$4*'Multipliers by Technology'!$F15</f>
        <v>1.5431879298095457E-3</v>
      </c>
      <c r="T3" s="22">
        <f>T$4*'Multipliers by Technology'!$F15</f>
        <v>1.5431879298095457E-3</v>
      </c>
      <c r="U3" s="22">
        <f>U$4*'Multipliers by Technology'!$F15</f>
        <v>1.5431879298095457E-3</v>
      </c>
      <c r="V3" s="22">
        <f>V$4*'Multipliers by Technology'!$F15</f>
        <v>1.5431879298095457E-3</v>
      </c>
      <c r="W3" s="22">
        <f>W$4*'Multipliers by Technology'!$F15</f>
        <v>1.5431879298095457E-3</v>
      </c>
      <c r="X3" s="22">
        <f>X$4*'Multipliers by Technology'!$F15</f>
        <v>1.5431879298095457E-3</v>
      </c>
      <c r="Y3" s="22">
        <f>Y$4*'Multipliers by Technology'!$F15</f>
        <v>1.5431879298095457E-3</v>
      </c>
      <c r="Z3" s="22">
        <f>Z$4*'Multipliers by Technology'!$F15</f>
        <v>1.5431879298095457E-3</v>
      </c>
      <c r="AA3" s="22">
        <f>AA$4*'Multipliers by Technology'!$F15</f>
        <v>1.5431879298095457E-3</v>
      </c>
      <c r="AB3" s="22">
        <f>AB$4*'Multipliers by Technology'!$F15</f>
        <v>1.5431879298095457E-3</v>
      </c>
      <c r="AC3" s="22">
        <f>AC$4*'Multipliers by Technology'!$F15</f>
        <v>1.5431879298095457E-3</v>
      </c>
      <c r="AD3" s="22">
        <f>AD$4*'Multipliers by Technology'!$F15</f>
        <v>1.5431879298095457E-3</v>
      </c>
      <c r="AE3" s="22">
        <f>AE$4*'Multipliers by Technology'!$F15</f>
        <v>1.5431879298095457E-3</v>
      </c>
      <c r="AF3" s="22">
        <f>AF$4*'Multipliers by Technology'!$F15</f>
        <v>1.5431879298095457E-3</v>
      </c>
      <c r="AG3" s="22">
        <f>AG$4*'Multipliers by Technology'!$F15</f>
        <v>1.5431879298095457E-3</v>
      </c>
      <c r="AH3" s="22">
        <f>AH$4*'Multipliers by Technology'!$F15</f>
        <v>1.5431879298095457E-3</v>
      </c>
      <c r="AI3" s="22">
        <f>AI$4*'Multipliers by Technology'!$F15</f>
        <v>1.5431879298095457E-3</v>
      </c>
    </row>
    <row r="4" spans="1:35">
      <c r="A4" t="s">
        <v>141</v>
      </c>
      <c r="B4" s="22">
        <f>'India Data'!G56</f>
        <v>1.5431879298095457E-3</v>
      </c>
      <c r="C4" s="22">
        <f>$B4</f>
        <v>1.5431879298095457E-3</v>
      </c>
      <c r="D4" s="22">
        <f t="shared" ref="D4:AI4" si="0">$B4</f>
        <v>1.5431879298095457E-3</v>
      </c>
      <c r="E4" s="22">
        <f t="shared" si="0"/>
        <v>1.5431879298095457E-3</v>
      </c>
      <c r="F4" s="22">
        <f t="shared" si="0"/>
        <v>1.5431879298095457E-3</v>
      </c>
      <c r="G4" s="22">
        <f t="shared" si="0"/>
        <v>1.5431879298095457E-3</v>
      </c>
      <c r="H4" s="22">
        <f t="shared" si="0"/>
        <v>1.5431879298095457E-3</v>
      </c>
      <c r="I4" s="22">
        <f t="shared" si="0"/>
        <v>1.5431879298095457E-3</v>
      </c>
      <c r="J4" s="22">
        <f t="shared" si="0"/>
        <v>1.5431879298095457E-3</v>
      </c>
      <c r="K4" s="22">
        <f t="shared" si="0"/>
        <v>1.5431879298095457E-3</v>
      </c>
      <c r="L4" s="22">
        <f t="shared" si="0"/>
        <v>1.5431879298095457E-3</v>
      </c>
      <c r="M4" s="22">
        <f t="shared" si="0"/>
        <v>1.5431879298095457E-3</v>
      </c>
      <c r="N4" s="22">
        <f t="shared" si="0"/>
        <v>1.5431879298095457E-3</v>
      </c>
      <c r="O4" s="22">
        <f t="shared" si="0"/>
        <v>1.5431879298095457E-3</v>
      </c>
      <c r="P4" s="22">
        <f t="shared" si="0"/>
        <v>1.5431879298095457E-3</v>
      </c>
      <c r="Q4" s="22">
        <f t="shared" si="0"/>
        <v>1.5431879298095457E-3</v>
      </c>
      <c r="R4" s="22">
        <f t="shared" si="0"/>
        <v>1.5431879298095457E-3</v>
      </c>
      <c r="S4" s="22">
        <f t="shared" si="0"/>
        <v>1.5431879298095457E-3</v>
      </c>
      <c r="T4" s="22">
        <f t="shared" si="0"/>
        <v>1.5431879298095457E-3</v>
      </c>
      <c r="U4" s="22">
        <f t="shared" si="0"/>
        <v>1.5431879298095457E-3</v>
      </c>
      <c r="V4" s="22">
        <f t="shared" si="0"/>
        <v>1.5431879298095457E-3</v>
      </c>
      <c r="W4" s="22">
        <f t="shared" si="0"/>
        <v>1.5431879298095457E-3</v>
      </c>
      <c r="X4" s="22">
        <f t="shared" si="0"/>
        <v>1.5431879298095457E-3</v>
      </c>
      <c r="Y4" s="22">
        <f t="shared" si="0"/>
        <v>1.5431879298095457E-3</v>
      </c>
      <c r="Z4" s="22">
        <f t="shared" si="0"/>
        <v>1.5431879298095457E-3</v>
      </c>
      <c r="AA4" s="22">
        <f t="shared" si="0"/>
        <v>1.5431879298095457E-3</v>
      </c>
      <c r="AB4" s="22">
        <f t="shared" si="0"/>
        <v>1.5431879298095457E-3</v>
      </c>
      <c r="AC4" s="22">
        <f t="shared" si="0"/>
        <v>1.5431879298095457E-3</v>
      </c>
      <c r="AD4" s="22">
        <f t="shared" si="0"/>
        <v>1.5431879298095457E-3</v>
      </c>
      <c r="AE4" s="22">
        <f t="shared" si="0"/>
        <v>1.5431879298095457E-3</v>
      </c>
      <c r="AF4" s="22">
        <f t="shared" si="0"/>
        <v>1.5431879298095457E-3</v>
      </c>
      <c r="AG4" s="22">
        <f t="shared" si="0"/>
        <v>1.5431879298095457E-3</v>
      </c>
      <c r="AH4" s="22">
        <f t="shared" si="0"/>
        <v>1.5431879298095457E-3</v>
      </c>
      <c r="AI4" s="22">
        <f t="shared" si="0"/>
        <v>1.5431879298095457E-3</v>
      </c>
    </row>
    <row r="5" spans="1:35">
      <c r="A5" t="s">
        <v>142</v>
      </c>
      <c r="B5" s="22">
        <f>B$4*'Multipliers by Technology'!$F17</f>
        <v>1.5431879298095457E-3</v>
      </c>
      <c r="C5" s="22">
        <f>C$4*'Multipliers by Technology'!$F17</f>
        <v>1.5431879298095457E-3</v>
      </c>
      <c r="D5" s="22">
        <f>D$4*'Multipliers by Technology'!$F17</f>
        <v>1.5431879298095457E-3</v>
      </c>
      <c r="E5" s="22">
        <f>E$4*'Multipliers by Technology'!$F17</f>
        <v>1.5431879298095457E-3</v>
      </c>
      <c r="F5" s="22">
        <f>F$4*'Multipliers by Technology'!$F17</f>
        <v>1.5431879298095457E-3</v>
      </c>
      <c r="G5" s="22">
        <f>G$4*'Multipliers by Technology'!$F17</f>
        <v>1.5431879298095457E-3</v>
      </c>
      <c r="H5" s="22">
        <f>H$4*'Multipliers by Technology'!$F17</f>
        <v>1.5431879298095457E-3</v>
      </c>
      <c r="I5" s="22">
        <f>I$4*'Multipliers by Technology'!$F17</f>
        <v>1.5431879298095457E-3</v>
      </c>
      <c r="J5" s="22">
        <f>J$4*'Multipliers by Technology'!$F17</f>
        <v>1.5431879298095457E-3</v>
      </c>
      <c r="K5" s="22">
        <f>K$4*'Multipliers by Technology'!$F17</f>
        <v>1.5431879298095457E-3</v>
      </c>
      <c r="L5" s="22">
        <f>L$4*'Multipliers by Technology'!$F17</f>
        <v>1.5431879298095457E-3</v>
      </c>
      <c r="M5" s="22">
        <f>M$4*'Multipliers by Technology'!$F17</f>
        <v>1.5431879298095457E-3</v>
      </c>
      <c r="N5" s="22">
        <f>N$4*'Multipliers by Technology'!$F17</f>
        <v>1.5431879298095457E-3</v>
      </c>
      <c r="O5" s="22">
        <f>O$4*'Multipliers by Technology'!$F17</f>
        <v>1.5431879298095457E-3</v>
      </c>
      <c r="P5" s="22">
        <f>P$4*'Multipliers by Technology'!$F17</f>
        <v>1.5431879298095457E-3</v>
      </c>
      <c r="Q5" s="22">
        <f>Q$4*'Multipliers by Technology'!$F17</f>
        <v>1.5431879298095457E-3</v>
      </c>
      <c r="R5" s="22">
        <f>R$4*'Multipliers by Technology'!$F17</f>
        <v>1.5431879298095457E-3</v>
      </c>
      <c r="S5" s="22">
        <f>S$4*'Multipliers by Technology'!$F17</f>
        <v>1.5431879298095457E-3</v>
      </c>
      <c r="T5" s="22">
        <f>T$4*'Multipliers by Technology'!$F17</f>
        <v>1.5431879298095457E-3</v>
      </c>
      <c r="U5" s="22">
        <f>U$4*'Multipliers by Technology'!$F17</f>
        <v>1.5431879298095457E-3</v>
      </c>
      <c r="V5" s="22">
        <f>V$4*'Multipliers by Technology'!$F17</f>
        <v>1.5431879298095457E-3</v>
      </c>
      <c r="W5" s="22">
        <f>W$4*'Multipliers by Technology'!$F17</f>
        <v>1.5431879298095457E-3</v>
      </c>
      <c r="X5" s="22">
        <f>X$4*'Multipliers by Technology'!$F17</f>
        <v>1.5431879298095457E-3</v>
      </c>
      <c r="Y5" s="22">
        <f>Y$4*'Multipliers by Technology'!$F17</f>
        <v>1.5431879298095457E-3</v>
      </c>
      <c r="Z5" s="22">
        <f>Z$4*'Multipliers by Technology'!$F17</f>
        <v>1.5431879298095457E-3</v>
      </c>
      <c r="AA5" s="22">
        <f>AA$4*'Multipliers by Technology'!$F17</f>
        <v>1.5431879298095457E-3</v>
      </c>
      <c r="AB5" s="22">
        <f>AB$4*'Multipliers by Technology'!$F17</f>
        <v>1.5431879298095457E-3</v>
      </c>
      <c r="AC5" s="22">
        <f>AC$4*'Multipliers by Technology'!$F17</f>
        <v>1.5431879298095457E-3</v>
      </c>
      <c r="AD5" s="22">
        <f>AD$4*'Multipliers by Technology'!$F17</f>
        <v>1.5431879298095457E-3</v>
      </c>
      <c r="AE5" s="22">
        <f>AE$4*'Multipliers by Technology'!$F17</f>
        <v>1.5431879298095457E-3</v>
      </c>
      <c r="AF5" s="22">
        <f>AF$4*'Multipliers by Technology'!$F17</f>
        <v>1.5431879298095457E-3</v>
      </c>
      <c r="AG5" s="22">
        <f>AG$4*'Multipliers by Technology'!$F17</f>
        <v>1.5431879298095457E-3</v>
      </c>
      <c r="AH5" s="22">
        <f>AH$4*'Multipliers by Technology'!$F17</f>
        <v>1.5431879298095457E-3</v>
      </c>
      <c r="AI5" s="22">
        <f>AI$4*'Multipliers by Technology'!$F17</f>
        <v>1.5431879298095457E-3</v>
      </c>
    </row>
    <row r="6" spans="1:35">
      <c r="A6" t="s">
        <v>143</v>
      </c>
      <c r="B6" s="22">
        <f>B$4*'Multipliers by Technology'!$F18</f>
        <v>2.4781120040737229E-3</v>
      </c>
      <c r="C6" s="22">
        <f>C$4*'Multipliers by Technology'!$F18</f>
        <v>2.4781120040737229E-3</v>
      </c>
      <c r="D6" s="22">
        <f>D$4*'Multipliers by Technology'!$F18</f>
        <v>2.4781120040737229E-3</v>
      </c>
      <c r="E6" s="22">
        <f>E$4*'Multipliers by Technology'!$F18</f>
        <v>2.4781120040737229E-3</v>
      </c>
      <c r="F6" s="22">
        <f>F$4*'Multipliers by Technology'!$F18</f>
        <v>2.4781120040737229E-3</v>
      </c>
      <c r="G6" s="22">
        <f>G$4*'Multipliers by Technology'!$F18</f>
        <v>2.4781120040737229E-3</v>
      </c>
      <c r="H6" s="22">
        <f>H$4*'Multipliers by Technology'!$F18</f>
        <v>2.4781120040737229E-3</v>
      </c>
      <c r="I6" s="22">
        <f>I$4*'Multipliers by Technology'!$F18</f>
        <v>2.4781120040737229E-3</v>
      </c>
      <c r="J6" s="22">
        <f>J$4*'Multipliers by Technology'!$F18</f>
        <v>2.4781120040737229E-3</v>
      </c>
      <c r="K6" s="22">
        <f>K$4*'Multipliers by Technology'!$F18</f>
        <v>2.4781120040737229E-3</v>
      </c>
      <c r="L6" s="22">
        <f>L$4*'Multipliers by Technology'!$F18</f>
        <v>2.4781120040737229E-3</v>
      </c>
      <c r="M6" s="22">
        <f>M$4*'Multipliers by Technology'!$F18</f>
        <v>2.4781120040737229E-3</v>
      </c>
      <c r="N6" s="22">
        <f>N$4*'Multipliers by Technology'!$F18</f>
        <v>2.4781120040737229E-3</v>
      </c>
      <c r="O6" s="22">
        <f>O$4*'Multipliers by Technology'!$F18</f>
        <v>2.4781120040737229E-3</v>
      </c>
      <c r="P6" s="22">
        <f>P$4*'Multipliers by Technology'!$F18</f>
        <v>2.4781120040737229E-3</v>
      </c>
      <c r="Q6" s="22">
        <f>Q$4*'Multipliers by Technology'!$F18</f>
        <v>2.4781120040737229E-3</v>
      </c>
      <c r="R6" s="22">
        <f>R$4*'Multipliers by Technology'!$F18</f>
        <v>2.4781120040737229E-3</v>
      </c>
      <c r="S6" s="22">
        <f>S$4*'Multipliers by Technology'!$F18</f>
        <v>2.4781120040737229E-3</v>
      </c>
      <c r="T6" s="22">
        <f>T$4*'Multipliers by Technology'!$F18</f>
        <v>2.4781120040737229E-3</v>
      </c>
      <c r="U6" s="22">
        <f>U$4*'Multipliers by Technology'!$F18</f>
        <v>2.4781120040737229E-3</v>
      </c>
      <c r="V6" s="22">
        <f>V$4*'Multipliers by Technology'!$F18</f>
        <v>2.4781120040737229E-3</v>
      </c>
      <c r="W6" s="22">
        <f>W$4*'Multipliers by Technology'!$F18</f>
        <v>2.4781120040737229E-3</v>
      </c>
      <c r="X6" s="22">
        <f>X$4*'Multipliers by Technology'!$F18</f>
        <v>2.4781120040737229E-3</v>
      </c>
      <c r="Y6" s="22">
        <f>Y$4*'Multipliers by Technology'!$F18</f>
        <v>2.4781120040737229E-3</v>
      </c>
      <c r="Z6" s="22">
        <f>Z$4*'Multipliers by Technology'!$F18</f>
        <v>2.4781120040737229E-3</v>
      </c>
      <c r="AA6" s="22">
        <f>AA$4*'Multipliers by Technology'!$F18</f>
        <v>2.4781120040737229E-3</v>
      </c>
      <c r="AB6" s="22">
        <f>AB$4*'Multipliers by Technology'!$F18</f>
        <v>2.4781120040737229E-3</v>
      </c>
      <c r="AC6" s="22">
        <f>AC$4*'Multipliers by Technology'!$F18</f>
        <v>2.4781120040737229E-3</v>
      </c>
      <c r="AD6" s="22">
        <f>AD$4*'Multipliers by Technology'!$F18</f>
        <v>2.4781120040737229E-3</v>
      </c>
      <c r="AE6" s="22">
        <f>AE$4*'Multipliers by Technology'!$F18</f>
        <v>2.4781120040737229E-3</v>
      </c>
      <c r="AF6" s="22">
        <f>AF$4*'Multipliers by Technology'!$F18</f>
        <v>2.4781120040737229E-3</v>
      </c>
      <c r="AG6" s="22">
        <f>AG$4*'Multipliers by Technology'!$F18</f>
        <v>2.4781120040737229E-3</v>
      </c>
      <c r="AH6" s="22">
        <f>AH$4*'Multipliers by Technology'!$F18</f>
        <v>2.4781120040737229E-3</v>
      </c>
      <c r="AI6" s="22">
        <f>AI$4*'Multipliers by Technology'!$F18</f>
        <v>2.4781120040737229E-3</v>
      </c>
    </row>
    <row r="7" spans="1:35">
      <c r="A7" t="s">
        <v>793</v>
      </c>
      <c r="B7" s="22">
        <f>B$4*'Multipliers by Technology'!$F19</f>
        <v>1.5431879298095457E-3</v>
      </c>
      <c r="C7" s="22">
        <f>C$4*'Multipliers by Technology'!$F19</f>
        <v>1.5431879298095457E-3</v>
      </c>
      <c r="D7" s="22">
        <f>D$4*'Multipliers by Technology'!$F19</f>
        <v>1.5431879298095457E-3</v>
      </c>
      <c r="E7" s="22">
        <f>E$4*'Multipliers by Technology'!$F19</f>
        <v>1.5431879298095457E-3</v>
      </c>
      <c r="F7" s="22">
        <f>F$4*'Multipliers by Technology'!$F19</f>
        <v>1.5431879298095457E-3</v>
      </c>
      <c r="G7" s="22">
        <f>G$4*'Multipliers by Technology'!$F19</f>
        <v>1.5431879298095457E-3</v>
      </c>
      <c r="H7" s="22">
        <f>H$4*'Multipliers by Technology'!$F19</f>
        <v>1.5431879298095457E-3</v>
      </c>
      <c r="I7" s="22">
        <f>I$4*'Multipliers by Technology'!$F19</f>
        <v>1.5431879298095457E-3</v>
      </c>
      <c r="J7" s="22">
        <f>J$4*'Multipliers by Technology'!$F19</f>
        <v>1.5431879298095457E-3</v>
      </c>
      <c r="K7" s="22">
        <f>K$4*'Multipliers by Technology'!$F19</f>
        <v>1.5431879298095457E-3</v>
      </c>
      <c r="L7" s="22">
        <f>L$4*'Multipliers by Technology'!$F19</f>
        <v>1.5431879298095457E-3</v>
      </c>
      <c r="M7" s="22">
        <f>M$4*'Multipliers by Technology'!$F19</f>
        <v>1.5431879298095457E-3</v>
      </c>
      <c r="N7" s="22">
        <f>N$4*'Multipliers by Technology'!$F19</f>
        <v>1.5431879298095457E-3</v>
      </c>
      <c r="O7" s="22">
        <f>O$4*'Multipliers by Technology'!$F19</f>
        <v>1.5431879298095457E-3</v>
      </c>
      <c r="P7" s="22">
        <f>P$4*'Multipliers by Technology'!$F19</f>
        <v>1.5431879298095457E-3</v>
      </c>
      <c r="Q7" s="22">
        <f>Q$4*'Multipliers by Technology'!$F19</f>
        <v>1.5431879298095457E-3</v>
      </c>
      <c r="R7" s="22">
        <f>R$4*'Multipliers by Technology'!$F19</f>
        <v>1.5431879298095457E-3</v>
      </c>
      <c r="S7" s="22">
        <f>S$4*'Multipliers by Technology'!$F19</f>
        <v>1.5431879298095457E-3</v>
      </c>
      <c r="T7" s="22">
        <f>T$4*'Multipliers by Technology'!$F19</f>
        <v>1.5431879298095457E-3</v>
      </c>
      <c r="U7" s="22">
        <f>U$4*'Multipliers by Technology'!$F19</f>
        <v>1.5431879298095457E-3</v>
      </c>
      <c r="V7" s="22">
        <f>V$4*'Multipliers by Technology'!$F19</f>
        <v>1.5431879298095457E-3</v>
      </c>
      <c r="W7" s="22">
        <f>W$4*'Multipliers by Technology'!$F19</f>
        <v>1.5431879298095457E-3</v>
      </c>
      <c r="X7" s="22">
        <f>X$4*'Multipliers by Technology'!$F19</f>
        <v>1.5431879298095457E-3</v>
      </c>
      <c r="Y7" s="22">
        <f>Y$4*'Multipliers by Technology'!$F19</f>
        <v>1.5431879298095457E-3</v>
      </c>
      <c r="Z7" s="22">
        <f>Z$4*'Multipliers by Technology'!$F19</f>
        <v>1.5431879298095457E-3</v>
      </c>
      <c r="AA7" s="22">
        <f>AA$4*'Multipliers by Technology'!$F19</f>
        <v>1.5431879298095457E-3</v>
      </c>
      <c r="AB7" s="22">
        <f>AB$4*'Multipliers by Technology'!$F19</f>
        <v>1.5431879298095457E-3</v>
      </c>
      <c r="AC7" s="22">
        <f>AC$4*'Multipliers by Technology'!$F19</f>
        <v>1.5431879298095457E-3</v>
      </c>
      <c r="AD7" s="22">
        <f>AD$4*'Multipliers by Technology'!$F19</f>
        <v>1.5431879298095457E-3</v>
      </c>
      <c r="AE7" s="22">
        <f>AE$4*'Multipliers by Technology'!$F19</f>
        <v>1.5431879298095457E-3</v>
      </c>
      <c r="AF7" s="22">
        <f>AF$4*'Multipliers by Technology'!$F19</f>
        <v>1.5431879298095457E-3</v>
      </c>
      <c r="AG7" s="22">
        <f>AG$4*'Multipliers by Technology'!$F19</f>
        <v>1.5431879298095457E-3</v>
      </c>
      <c r="AH7" s="22">
        <f>AH$4*'Multipliers by Technology'!$F19</f>
        <v>1.5431879298095457E-3</v>
      </c>
      <c r="AI7" s="22">
        <f>AI$4*'Multipliers by Technology'!$F19</f>
        <v>1.5431879298095457E-3</v>
      </c>
    </row>
    <row r="8" spans="1:35">
      <c r="A8" t="s">
        <v>794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13" spans="1:35">
      <c r="B13" s="54"/>
    </row>
    <row r="14" spans="1:35">
      <c r="B14" s="2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heetViews>
  <sheetFormatPr defaultRowHeight="14.25"/>
  <cols>
    <col min="1" max="1" width="31.265625" customWidth="1"/>
  </cols>
  <sheetData>
    <row r="1" spans="1:35">
      <c r="A1" s="1" t="s">
        <v>792</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B$4*'Multipliers by Technology'!$G14</f>
        <v>3.7839224609655542E-3</v>
      </c>
      <c r="C2" s="22">
        <f>C$4*'Multipliers by Technology'!$G14</f>
        <v>3.7839224609655542E-3</v>
      </c>
      <c r="D2" s="22">
        <f>D$4*'Multipliers by Technology'!$G14</f>
        <v>3.7839224609655542E-3</v>
      </c>
      <c r="E2" s="22">
        <f>E$4*'Multipliers by Technology'!$G14</f>
        <v>3.7839224609655542E-3</v>
      </c>
      <c r="F2" s="22">
        <f>F$4*'Multipliers by Technology'!$G14</f>
        <v>3.7839224609655542E-3</v>
      </c>
      <c r="G2" s="22">
        <f>G$4*'Multipliers by Technology'!$G14</f>
        <v>3.7839224609655542E-3</v>
      </c>
      <c r="H2" s="22">
        <f>H$4*'Multipliers by Technology'!$G14</f>
        <v>3.7839224609655542E-3</v>
      </c>
      <c r="I2" s="22">
        <f>I$4*'Multipliers by Technology'!$G14</f>
        <v>3.7839224609655542E-3</v>
      </c>
      <c r="J2" s="22">
        <f>J$4*'Multipliers by Technology'!$G14</f>
        <v>3.7839224609655542E-3</v>
      </c>
      <c r="K2" s="22">
        <f>K$4*'Multipliers by Technology'!$G14</f>
        <v>3.7839224609655542E-3</v>
      </c>
      <c r="L2" s="22">
        <f>L$4*'Multipliers by Technology'!$G14</f>
        <v>3.7839224609655542E-3</v>
      </c>
      <c r="M2" s="22">
        <f>M$4*'Multipliers by Technology'!$G14</f>
        <v>3.7839224609655542E-3</v>
      </c>
      <c r="N2" s="22">
        <f>N$4*'Multipliers by Technology'!$G14</f>
        <v>3.7839224609655542E-3</v>
      </c>
      <c r="O2" s="22">
        <f>O$4*'Multipliers by Technology'!$G14</f>
        <v>3.7839224609655542E-3</v>
      </c>
      <c r="P2" s="22">
        <f>P$4*'Multipliers by Technology'!$G14</f>
        <v>3.7839224609655542E-3</v>
      </c>
      <c r="Q2" s="22">
        <f>Q$4*'Multipliers by Technology'!$G14</f>
        <v>3.7839224609655542E-3</v>
      </c>
      <c r="R2" s="22">
        <f>R$4*'Multipliers by Technology'!$G14</f>
        <v>3.7839224609655542E-3</v>
      </c>
      <c r="S2" s="22">
        <f>S$4*'Multipliers by Technology'!$G14</f>
        <v>3.7839224609655542E-3</v>
      </c>
      <c r="T2" s="22">
        <f>T$4*'Multipliers by Technology'!$G14</f>
        <v>3.7839224609655542E-3</v>
      </c>
      <c r="U2" s="22">
        <f>U$4*'Multipliers by Technology'!$G14</f>
        <v>3.7839224609655542E-3</v>
      </c>
      <c r="V2" s="22">
        <f>V$4*'Multipliers by Technology'!$G14</f>
        <v>3.7839224609655542E-3</v>
      </c>
      <c r="W2" s="22">
        <f>W$4*'Multipliers by Technology'!$G14</f>
        <v>3.7839224609655542E-3</v>
      </c>
      <c r="X2" s="22">
        <f>X$4*'Multipliers by Technology'!$G14</f>
        <v>3.7839224609655542E-3</v>
      </c>
      <c r="Y2" s="22">
        <f>Y$4*'Multipliers by Technology'!$G14</f>
        <v>3.7839224609655542E-3</v>
      </c>
      <c r="Z2" s="22">
        <f>Z$4*'Multipliers by Technology'!$G14</f>
        <v>3.7839224609655542E-3</v>
      </c>
      <c r="AA2" s="22">
        <f>AA$4*'Multipliers by Technology'!$G14</f>
        <v>3.7839224609655542E-3</v>
      </c>
      <c r="AB2" s="22">
        <f>AB$4*'Multipliers by Technology'!$G14</f>
        <v>3.7839224609655542E-3</v>
      </c>
      <c r="AC2" s="22">
        <f>AC$4*'Multipliers by Technology'!$G14</f>
        <v>3.7839224609655542E-3</v>
      </c>
      <c r="AD2" s="22">
        <f>AD$4*'Multipliers by Technology'!$G14</f>
        <v>3.7839224609655542E-3</v>
      </c>
      <c r="AE2" s="22">
        <f>AE$4*'Multipliers by Technology'!$G14</f>
        <v>3.7839224609655542E-3</v>
      </c>
      <c r="AF2" s="22">
        <f>AF$4*'Multipliers by Technology'!$G14</f>
        <v>3.7839224609655542E-3</v>
      </c>
      <c r="AG2" s="22">
        <f>AG$4*'Multipliers by Technology'!$G14</f>
        <v>3.7839224609655542E-3</v>
      </c>
      <c r="AH2" s="22">
        <f>AH$4*'Multipliers by Technology'!$G14</f>
        <v>3.7839224609655542E-3</v>
      </c>
      <c r="AI2" s="22">
        <f>AI$4*'Multipliers by Technology'!$G14</f>
        <v>3.7839224609655542E-3</v>
      </c>
    </row>
    <row r="3" spans="1:35">
      <c r="A3" t="s">
        <v>140</v>
      </c>
      <c r="B3" s="22">
        <f>B$4*'Multipliers by Technology'!$G15</f>
        <v>1.1883392852619099E-3</v>
      </c>
      <c r="C3" s="22">
        <f>C$4*'Multipliers by Technology'!$G15</f>
        <v>1.1883392852619099E-3</v>
      </c>
      <c r="D3" s="22">
        <f>D$4*'Multipliers by Technology'!$G15</f>
        <v>1.1883392852619099E-3</v>
      </c>
      <c r="E3" s="22">
        <f>E$4*'Multipliers by Technology'!$G15</f>
        <v>1.1883392852619099E-3</v>
      </c>
      <c r="F3" s="22">
        <f>F$4*'Multipliers by Technology'!$G15</f>
        <v>1.1883392852619099E-3</v>
      </c>
      <c r="G3" s="22">
        <f>G$4*'Multipliers by Technology'!$G15</f>
        <v>1.1883392852619099E-3</v>
      </c>
      <c r="H3" s="22">
        <f>H$4*'Multipliers by Technology'!$G15</f>
        <v>1.1883392852619099E-3</v>
      </c>
      <c r="I3" s="22">
        <f>I$4*'Multipliers by Technology'!$G15</f>
        <v>1.1883392852619099E-3</v>
      </c>
      <c r="J3" s="22">
        <f>J$4*'Multipliers by Technology'!$G15</f>
        <v>1.1883392852619099E-3</v>
      </c>
      <c r="K3" s="22">
        <f>K$4*'Multipliers by Technology'!$G15</f>
        <v>1.1883392852619099E-3</v>
      </c>
      <c r="L3" s="22">
        <f>L$4*'Multipliers by Technology'!$G15</f>
        <v>1.1883392852619099E-3</v>
      </c>
      <c r="M3" s="22">
        <f>M$4*'Multipliers by Technology'!$G15</f>
        <v>1.1883392852619099E-3</v>
      </c>
      <c r="N3" s="22">
        <f>N$4*'Multipliers by Technology'!$G15</f>
        <v>1.1883392852619099E-3</v>
      </c>
      <c r="O3" s="22">
        <f>O$4*'Multipliers by Technology'!$G15</f>
        <v>1.1883392852619099E-3</v>
      </c>
      <c r="P3" s="22">
        <f>P$4*'Multipliers by Technology'!$G15</f>
        <v>1.1883392852619099E-3</v>
      </c>
      <c r="Q3" s="22">
        <f>Q$4*'Multipliers by Technology'!$G15</f>
        <v>1.1883392852619099E-3</v>
      </c>
      <c r="R3" s="22">
        <f>R$4*'Multipliers by Technology'!$G15</f>
        <v>1.1883392852619099E-3</v>
      </c>
      <c r="S3" s="22">
        <f>S$4*'Multipliers by Technology'!$G15</f>
        <v>1.1883392852619099E-3</v>
      </c>
      <c r="T3" s="22">
        <f>T$4*'Multipliers by Technology'!$G15</f>
        <v>1.1883392852619099E-3</v>
      </c>
      <c r="U3" s="22">
        <f>U$4*'Multipliers by Technology'!$G15</f>
        <v>1.1883392852619099E-3</v>
      </c>
      <c r="V3" s="22">
        <f>V$4*'Multipliers by Technology'!$G15</f>
        <v>1.1883392852619099E-3</v>
      </c>
      <c r="W3" s="22">
        <f>W$4*'Multipliers by Technology'!$G15</f>
        <v>1.1883392852619099E-3</v>
      </c>
      <c r="X3" s="22">
        <f>X$4*'Multipliers by Technology'!$G15</f>
        <v>1.1883392852619099E-3</v>
      </c>
      <c r="Y3" s="22">
        <f>Y$4*'Multipliers by Technology'!$G15</f>
        <v>1.1883392852619099E-3</v>
      </c>
      <c r="Z3" s="22">
        <f>Z$4*'Multipliers by Technology'!$G15</f>
        <v>1.1883392852619099E-3</v>
      </c>
      <c r="AA3" s="22">
        <f>AA$4*'Multipliers by Technology'!$G15</f>
        <v>1.1883392852619099E-3</v>
      </c>
      <c r="AB3" s="22">
        <f>AB$4*'Multipliers by Technology'!$G15</f>
        <v>1.1883392852619099E-3</v>
      </c>
      <c r="AC3" s="22">
        <f>AC$4*'Multipliers by Technology'!$G15</f>
        <v>1.1883392852619099E-3</v>
      </c>
      <c r="AD3" s="22">
        <f>AD$4*'Multipliers by Technology'!$G15</f>
        <v>1.1883392852619099E-3</v>
      </c>
      <c r="AE3" s="22">
        <f>AE$4*'Multipliers by Technology'!$G15</f>
        <v>1.1883392852619099E-3</v>
      </c>
      <c r="AF3" s="22">
        <f>AF$4*'Multipliers by Technology'!$G15</f>
        <v>1.1883392852619099E-3</v>
      </c>
      <c r="AG3" s="22">
        <f>AG$4*'Multipliers by Technology'!$G15</f>
        <v>1.1883392852619099E-3</v>
      </c>
      <c r="AH3" s="22">
        <f>AH$4*'Multipliers by Technology'!$G15</f>
        <v>1.1883392852619099E-3</v>
      </c>
      <c r="AI3" s="22">
        <f>AI$4*'Multipliers by Technology'!$G15</f>
        <v>1.1883392852619099E-3</v>
      </c>
    </row>
    <row r="4" spans="1:35">
      <c r="A4" t="s">
        <v>141</v>
      </c>
      <c r="B4" s="22">
        <f>'India Data'!G63</f>
        <v>1.1883392852619099E-3</v>
      </c>
      <c r="C4" s="22">
        <f>$B4</f>
        <v>1.1883392852619099E-3</v>
      </c>
      <c r="D4" s="22">
        <f t="shared" ref="D4:AI4" si="0">$B4</f>
        <v>1.1883392852619099E-3</v>
      </c>
      <c r="E4" s="22">
        <f t="shared" si="0"/>
        <v>1.1883392852619099E-3</v>
      </c>
      <c r="F4" s="22">
        <f t="shared" si="0"/>
        <v>1.1883392852619099E-3</v>
      </c>
      <c r="G4" s="22">
        <f t="shared" si="0"/>
        <v>1.1883392852619099E-3</v>
      </c>
      <c r="H4" s="22">
        <f t="shared" si="0"/>
        <v>1.1883392852619099E-3</v>
      </c>
      <c r="I4" s="22">
        <f t="shared" si="0"/>
        <v>1.1883392852619099E-3</v>
      </c>
      <c r="J4" s="22">
        <f t="shared" si="0"/>
        <v>1.1883392852619099E-3</v>
      </c>
      <c r="K4" s="22">
        <f t="shared" si="0"/>
        <v>1.1883392852619099E-3</v>
      </c>
      <c r="L4" s="22">
        <f t="shared" si="0"/>
        <v>1.1883392852619099E-3</v>
      </c>
      <c r="M4" s="22">
        <f t="shared" si="0"/>
        <v>1.1883392852619099E-3</v>
      </c>
      <c r="N4" s="22">
        <f t="shared" si="0"/>
        <v>1.1883392852619099E-3</v>
      </c>
      <c r="O4" s="22">
        <f t="shared" si="0"/>
        <v>1.1883392852619099E-3</v>
      </c>
      <c r="P4" s="22">
        <f t="shared" si="0"/>
        <v>1.1883392852619099E-3</v>
      </c>
      <c r="Q4" s="22">
        <f t="shared" si="0"/>
        <v>1.1883392852619099E-3</v>
      </c>
      <c r="R4" s="22">
        <f t="shared" si="0"/>
        <v>1.1883392852619099E-3</v>
      </c>
      <c r="S4" s="22">
        <f t="shared" si="0"/>
        <v>1.1883392852619099E-3</v>
      </c>
      <c r="T4" s="22">
        <f t="shared" si="0"/>
        <v>1.1883392852619099E-3</v>
      </c>
      <c r="U4" s="22">
        <f t="shared" si="0"/>
        <v>1.1883392852619099E-3</v>
      </c>
      <c r="V4" s="22">
        <f t="shared" si="0"/>
        <v>1.1883392852619099E-3</v>
      </c>
      <c r="W4" s="22">
        <f t="shared" si="0"/>
        <v>1.1883392852619099E-3</v>
      </c>
      <c r="X4" s="22">
        <f t="shared" si="0"/>
        <v>1.1883392852619099E-3</v>
      </c>
      <c r="Y4" s="22">
        <f t="shared" si="0"/>
        <v>1.1883392852619099E-3</v>
      </c>
      <c r="Z4" s="22">
        <f t="shared" si="0"/>
        <v>1.1883392852619099E-3</v>
      </c>
      <c r="AA4" s="22">
        <f t="shared" si="0"/>
        <v>1.1883392852619099E-3</v>
      </c>
      <c r="AB4" s="22">
        <f t="shared" si="0"/>
        <v>1.1883392852619099E-3</v>
      </c>
      <c r="AC4" s="22">
        <f t="shared" si="0"/>
        <v>1.1883392852619099E-3</v>
      </c>
      <c r="AD4" s="22">
        <f t="shared" si="0"/>
        <v>1.1883392852619099E-3</v>
      </c>
      <c r="AE4" s="22">
        <f t="shared" si="0"/>
        <v>1.1883392852619099E-3</v>
      </c>
      <c r="AF4" s="22">
        <f t="shared" si="0"/>
        <v>1.1883392852619099E-3</v>
      </c>
      <c r="AG4" s="22">
        <f t="shared" si="0"/>
        <v>1.1883392852619099E-3</v>
      </c>
      <c r="AH4" s="22">
        <f t="shared" si="0"/>
        <v>1.1883392852619099E-3</v>
      </c>
      <c r="AI4" s="22">
        <f t="shared" si="0"/>
        <v>1.1883392852619099E-3</v>
      </c>
    </row>
    <row r="5" spans="1:35">
      <c r="A5" t="s">
        <v>142</v>
      </c>
      <c r="B5" s="22">
        <f>B$4*'Multipliers by Technology'!$G17</f>
        <v>1.1883392852619099E-3</v>
      </c>
      <c r="C5" s="22">
        <f>C$4*'Multipliers by Technology'!$G17</f>
        <v>1.1883392852619099E-3</v>
      </c>
      <c r="D5" s="22">
        <f>D$4*'Multipliers by Technology'!$G17</f>
        <v>1.1883392852619099E-3</v>
      </c>
      <c r="E5" s="22">
        <f>E$4*'Multipliers by Technology'!$G17</f>
        <v>1.1883392852619099E-3</v>
      </c>
      <c r="F5" s="22">
        <f>F$4*'Multipliers by Technology'!$G17</f>
        <v>1.1883392852619099E-3</v>
      </c>
      <c r="G5" s="22">
        <f>G$4*'Multipliers by Technology'!$G17</f>
        <v>1.1883392852619099E-3</v>
      </c>
      <c r="H5" s="22">
        <f>H$4*'Multipliers by Technology'!$G17</f>
        <v>1.1883392852619099E-3</v>
      </c>
      <c r="I5" s="22">
        <f>I$4*'Multipliers by Technology'!$G17</f>
        <v>1.1883392852619099E-3</v>
      </c>
      <c r="J5" s="22">
        <f>J$4*'Multipliers by Technology'!$G17</f>
        <v>1.1883392852619099E-3</v>
      </c>
      <c r="K5" s="22">
        <f>K$4*'Multipliers by Technology'!$G17</f>
        <v>1.1883392852619099E-3</v>
      </c>
      <c r="L5" s="22">
        <f>L$4*'Multipliers by Technology'!$G17</f>
        <v>1.1883392852619099E-3</v>
      </c>
      <c r="M5" s="22">
        <f>M$4*'Multipliers by Technology'!$G17</f>
        <v>1.1883392852619099E-3</v>
      </c>
      <c r="N5" s="22">
        <f>N$4*'Multipliers by Technology'!$G17</f>
        <v>1.1883392852619099E-3</v>
      </c>
      <c r="O5" s="22">
        <f>O$4*'Multipliers by Technology'!$G17</f>
        <v>1.1883392852619099E-3</v>
      </c>
      <c r="P5" s="22">
        <f>P$4*'Multipliers by Technology'!$G17</f>
        <v>1.1883392852619099E-3</v>
      </c>
      <c r="Q5" s="22">
        <f>Q$4*'Multipliers by Technology'!$G17</f>
        <v>1.1883392852619099E-3</v>
      </c>
      <c r="R5" s="22">
        <f>R$4*'Multipliers by Technology'!$G17</f>
        <v>1.1883392852619099E-3</v>
      </c>
      <c r="S5" s="22">
        <f>S$4*'Multipliers by Technology'!$G17</f>
        <v>1.1883392852619099E-3</v>
      </c>
      <c r="T5" s="22">
        <f>T$4*'Multipliers by Technology'!$G17</f>
        <v>1.1883392852619099E-3</v>
      </c>
      <c r="U5" s="22">
        <f>U$4*'Multipliers by Technology'!$G17</f>
        <v>1.1883392852619099E-3</v>
      </c>
      <c r="V5" s="22">
        <f>V$4*'Multipliers by Technology'!$G17</f>
        <v>1.1883392852619099E-3</v>
      </c>
      <c r="W5" s="22">
        <f>W$4*'Multipliers by Technology'!$G17</f>
        <v>1.1883392852619099E-3</v>
      </c>
      <c r="X5" s="22">
        <f>X$4*'Multipliers by Technology'!$G17</f>
        <v>1.1883392852619099E-3</v>
      </c>
      <c r="Y5" s="22">
        <f>Y$4*'Multipliers by Technology'!$G17</f>
        <v>1.1883392852619099E-3</v>
      </c>
      <c r="Z5" s="22">
        <f>Z$4*'Multipliers by Technology'!$G17</f>
        <v>1.1883392852619099E-3</v>
      </c>
      <c r="AA5" s="22">
        <f>AA$4*'Multipliers by Technology'!$G17</f>
        <v>1.1883392852619099E-3</v>
      </c>
      <c r="AB5" s="22">
        <f>AB$4*'Multipliers by Technology'!$G17</f>
        <v>1.1883392852619099E-3</v>
      </c>
      <c r="AC5" s="22">
        <f>AC$4*'Multipliers by Technology'!$G17</f>
        <v>1.1883392852619099E-3</v>
      </c>
      <c r="AD5" s="22">
        <f>AD$4*'Multipliers by Technology'!$G17</f>
        <v>1.1883392852619099E-3</v>
      </c>
      <c r="AE5" s="22">
        <f>AE$4*'Multipliers by Technology'!$G17</f>
        <v>1.1883392852619099E-3</v>
      </c>
      <c r="AF5" s="22">
        <f>AF$4*'Multipliers by Technology'!$G17</f>
        <v>1.1883392852619099E-3</v>
      </c>
      <c r="AG5" s="22">
        <f>AG$4*'Multipliers by Technology'!$G17</f>
        <v>1.1883392852619099E-3</v>
      </c>
      <c r="AH5" s="22">
        <f>AH$4*'Multipliers by Technology'!$G17</f>
        <v>1.1883392852619099E-3</v>
      </c>
      <c r="AI5" s="22">
        <f>AI$4*'Multipliers by Technology'!$G17</f>
        <v>1.1883392852619099E-3</v>
      </c>
    </row>
    <row r="6" spans="1:35">
      <c r="A6" t="s">
        <v>143</v>
      </c>
      <c r="B6" s="22">
        <f>B$4*'Multipliers by Technology'!$G18</f>
        <v>1.9082820639242347E-3</v>
      </c>
      <c r="C6" s="22">
        <f>C$4*'Multipliers by Technology'!$G18</f>
        <v>1.9082820639242347E-3</v>
      </c>
      <c r="D6" s="22">
        <f>D$4*'Multipliers by Technology'!$G18</f>
        <v>1.9082820639242347E-3</v>
      </c>
      <c r="E6" s="22">
        <f>E$4*'Multipliers by Technology'!$G18</f>
        <v>1.9082820639242347E-3</v>
      </c>
      <c r="F6" s="22">
        <f>F$4*'Multipliers by Technology'!$G18</f>
        <v>1.9082820639242347E-3</v>
      </c>
      <c r="G6" s="22">
        <f>G$4*'Multipliers by Technology'!$G18</f>
        <v>1.9082820639242347E-3</v>
      </c>
      <c r="H6" s="22">
        <f>H$4*'Multipliers by Technology'!$G18</f>
        <v>1.9082820639242347E-3</v>
      </c>
      <c r="I6" s="22">
        <f>I$4*'Multipliers by Technology'!$G18</f>
        <v>1.9082820639242347E-3</v>
      </c>
      <c r="J6" s="22">
        <f>J$4*'Multipliers by Technology'!$G18</f>
        <v>1.9082820639242347E-3</v>
      </c>
      <c r="K6" s="22">
        <f>K$4*'Multipliers by Technology'!$G18</f>
        <v>1.9082820639242347E-3</v>
      </c>
      <c r="L6" s="22">
        <f>L$4*'Multipliers by Technology'!$G18</f>
        <v>1.9082820639242347E-3</v>
      </c>
      <c r="M6" s="22">
        <f>M$4*'Multipliers by Technology'!$G18</f>
        <v>1.9082820639242347E-3</v>
      </c>
      <c r="N6" s="22">
        <f>N$4*'Multipliers by Technology'!$G18</f>
        <v>1.9082820639242347E-3</v>
      </c>
      <c r="O6" s="22">
        <f>O$4*'Multipliers by Technology'!$G18</f>
        <v>1.9082820639242347E-3</v>
      </c>
      <c r="P6" s="22">
        <f>P$4*'Multipliers by Technology'!$G18</f>
        <v>1.9082820639242347E-3</v>
      </c>
      <c r="Q6" s="22">
        <f>Q$4*'Multipliers by Technology'!$G18</f>
        <v>1.9082820639242347E-3</v>
      </c>
      <c r="R6" s="22">
        <f>R$4*'Multipliers by Technology'!$G18</f>
        <v>1.9082820639242347E-3</v>
      </c>
      <c r="S6" s="22">
        <f>S$4*'Multipliers by Technology'!$G18</f>
        <v>1.9082820639242347E-3</v>
      </c>
      <c r="T6" s="22">
        <f>T$4*'Multipliers by Technology'!$G18</f>
        <v>1.9082820639242347E-3</v>
      </c>
      <c r="U6" s="22">
        <f>U$4*'Multipliers by Technology'!$G18</f>
        <v>1.9082820639242347E-3</v>
      </c>
      <c r="V6" s="22">
        <f>V$4*'Multipliers by Technology'!$G18</f>
        <v>1.9082820639242347E-3</v>
      </c>
      <c r="W6" s="22">
        <f>W$4*'Multipliers by Technology'!$G18</f>
        <v>1.9082820639242347E-3</v>
      </c>
      <c r="X6" s="22">
        <f>X$4*'Multipliers by Technology'!$G18</f>
        <v>1.9082820639242347E-3</v>
      </c>
      <c r="Y6" s="22">
        <f>Y$4*'Multipliers by Technology'!$G18</f>
        <v>1.9082820639242347E-3</v>
      </c>
      <c r="Z6" s="22">
        <f>Z$4*'Multipliers by Technology'!$G18</f>
        <v>1.9082820639242347E-3</v>
      </c>
      <c r="AA6" s="22">
        <f>AA$4*'Multipliers by Technology'!$G18</f>
        <v>1.9082820639242347E-3</v>
      </c>
      <c r="AB6" s="22">
        <f>AB$4*'Multipliers by Technology'!$G18</f>
        <v>1.9082820639242347E-3</v>
      </c>
      <c r="AC6" s="22">
        <f>AC$4*'Multipliers by Technology'!$G18</f>
        <v>1.9082820639242347E-3</v>
      </c>
      <c r="AD6" s="22">
        <f>AD$4*'Multipliers by Technology'!$G18</f>
        <v>1.9082820639242347E-3</v>
      </c>
      <c r="AE6" s="22">
        <f>AE$4*'Multipliers by Technology'!$G18</f>
        <v>1.9082820639242347E-3</v>
      </c>
      <c r="AF6" s="22">
        <f>AF$4*'Multipliers by Technology'!$G18</f>
        <v>1.9082820639242347E-3</v>
      </c>
      <c r="AG6" s="22">
        <f>AG$4*'Multipliers by Technology'!$G18</f>
        <v>1.9082820639242347E-3</v>
      </c>
      <c r="AH6" s="22">
        <f>AH$4*'Multipliers by Technology'!$G18</f>
        <v>1.9082820639242347E-3</v>
      </c>
      <c r="AI6" s="22">
        <f>AI$4*'Multipliers by Technology'!$G18</f>
        <v>1.9082820639242347E-3</v>
      </c>
    </row>
    <row r="7" spans="1:35">
      <c r="A7" t="s">
        <v>793</v>
      </c>
      <c r="B7" s="22">
        <f>B$4*'Multipliers by Technology'!$G19</f>
        <v>1.1883392852619099E-3</v>
      </c>
      <c r="C7" s="22">
        <f>C$4*'Multipliers by Technology'!$G19</f>
        <v>1.1883392852619099E-3</v>
      </c>
      <c r="D7" s="22">
        <f>D$4*'Multipliers by Technology'!$G19</f>
        <v>1.1883392852619099E-3</v>
      </c>
      <c r="E7" s="22">
        <f>E$4*'Multipliers by Technology'!$G19</f>
        <v>1.1883392852619099E-3</v>
      </c>
      <c r="F7" s="22">
        <f>F$4*'Multipliers by Technology'!$G19</f>
        <v>1.1883392852619099E-3</v>
      </c>
      <c r="G7" s="22">
        <f>G$4*'Multipliers by Technology'!$G19</f>
        <v>1.1883392852619099E-3</v>
      </c>
      <c r="H7" s="22">
        <f>H$4*'Multipliers by Technology'!$G19</f>
        <v>1.1883392852619099E-3</v>
      </c>
      <c r="I7" s="22">
        <f>I$4*'Multipliers by Technology'!$G19</f>
        <v>1.1883392852619099E-3</v>
      </c>
      <c r="J7" s="22">
        <f>J$4*'Multipliers by Technology'!$G19</f>
        <v>1.1883392852619099E-3</v>
      </c>
      <c r="K7" s="22">
        <f>K$4*'Multipliers by Technology'!$G19</f>
        <v>1.1883392852619099E-3</v>
      </c>
      <c r="L7" s="22">
        <f>L$4*'Multipliers by Technology'!$G19</f>
        <v>1.1883392852619099E-3</v>
      </c>
      <c r="M7" s="22">
        <f>M$4*'Multipliers by Technology'!$G19</f>
        <v>1.1883392852619099E-3</v>
      </c>
      <c r="N7" s="22">
        <f>N$4*'Multipliers by Technology'!$G19</f>
        <v>1.1883392852619099E-3</v>
      </c>
      <c r="O7" s="22">
        <f>O$4*'Multipliers by Technology'!$G19</f>
        <v>1.1883392852619099E-3</v>
      </c>
      <c r="P7" s="22">
        <f>P$4*'Multipliers by Technology'!$G19</f>
        <v>1.1883392852619099E-3</v>
      </c>
      <c r="Q7" s="22">
        <f>Q$4*'Multipliers by Technology'!$G19</f>
        <v>1.1883392852619099E-3</v>
      </c>
      <c r="R7" s="22">
        <f>R$4*'Multipliers by Technology'!$G19</f>
        <v>1.1883392852619099E-3</v>
      </c>
      <c r="S7" s="22">
        <f>S$4*'Multipliers by Technology'!$G19</f>
        <v>1.1883392852619099E-3</v>
      </c>
      <c r="T7" s="22">
        <f>T$4*'Multipliers by Technology'!$G19</f>
        <v>1.1883392852619099E-3</v>
      </c>
      <c r="U7" s="22">
        <f>U$4*'Multipliers by Technology'!$G19</f>
        <v>1.1883392852619099E-3</v>
      </c>
      <c r="V7" s="22">
        <f>V$4*'Multipliers by Technology'!$G19</f>
        <v>1.1883392852619099E-3</v>
      </c>
      <c r="W7" s="22">
        <f>W$4*'Multipliers by Technology'!$G19</f>
        <v>1.1883392852619099E-3</v>
      </c>
      <c r="X7" s="22">
        <f>X$4*'Multipliers by Technology'!$G19</f>
        <v>1.1883392852619099E-3</v>
      </c>
      <c r="Y7" s="22">
        <f>Y$4*'Multipliers by Technology'!$G19</f>
        <v>1.1883392852619099E-3</v>
      </c>
      <c r="Z7" s="22">
        <f>Z$4*'Multipliers by Technology'!$G19</f>
        <v>1.1883392852619099E-3</v>
      </c>
      <c r="AA7" s="22">
        <f>AA$4*'Multipliers by Technology'!$G19</f>
        <v>1.1883392852619099E-3</v>
      </c>
      <c r="AB7" s="22">
        <f>AB$4*'Multipliers by Technology'!$G19</f>
        <v>1.1883392852619099E-3</v>
      </c>
      <c r="AC7" s="22">
        <f>AC$4*'Multipliers by Technology'!$G19</f>
        <v>1.1883392852619099E-3</v>
      </c>
      <c r="AD7" s="22">
        <f>AD$4*'Multipliers by Technology'!$G19</f>
        <v>1.1883392852619099E-3</v>
      </c>
      <c r="AE7" s="22">
        <f>AE$4*'Multipliers by Technology'!$G19</f>
        <v>1.1883392852619099E-3</v>
      </c>
      <c r="AF7" s="22">
        <f>AF$4*'Multipliers by Technology'!$G19</f>
        <v>1.1883392852619099E-3</v>
      </c>
      <c r="AG7" s="22">
        <f>AG$4*'Multipliers by Technology'!$G19</f>
        <v>1.1883392852619099E-3</v>
      </c>
      <c r="AH7" s="22">
        <f>AH$4*'Multipliers by Technology'!$G19</f>
        <v>1.1883392852619099E-3</v>
      </c>
      <c r="AI7" s="22">
        <f>AI$4*'Multipliers by Technology'!$G19</f>
        <v>1.1883392852619099E-3</v>
      </c>
    </row>
    <row r="8" spans="1:35">
      <c r="A8" t="s">
        <v>794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F18" sqref="F18"/>
    </sheetView>
  </sheetViews>
  <sheetFormatPr defaultRowHeight="14.25"/>
  <cols>
    <col min="1" max="1" width="22.59765625" customWidth="1"/>
  </cols>
  <sheetData>
    <row r="1" spans="1:4">
      <c r="A1" s="1" t="s">
        <v>730</v>
      </c>
    </row>
    <row r="2" spans="1:4">
      <c r="A2" s="25" t="s">
        <v>731</v>
      </c>
    </row>
    <row r="3" spans="1:4">
      <c r="A3" s="1"/>
    </row>
    <row r="4" spans="1:4">
      <c r="A4" t="s">
        <v>708</v>
      </c>
      <c r="B4">
        <f>AVERAGE(120388,124340)</f>
        <v>122364</v>
      </c>
      <c r="C4" t="s">
        <v>706</v>
      </c>
      <c r="D4" s="60" t="s">
        <v>707</v>
      </c>
    </row>
    <row r="5" spans="1:4">
      <c r="A5" t="s">
        <v>708</v>
      </c>
      <c r="B5" s="59">
        <v>2834.89</v>
      </c>
      <c r="C5" t="s">
        <v>709</v>
      </c>
      <c r="D5" s="60" t="s">
        <v>710</v>
      </c>
    </row>
    <row r="6" spans="1:4">
      <c r="A6" t="s">
        <v>708</v>
      </c>
      <c r="B6" s="58">
        <f>B4/B5</f>
        <v>43.163579539241383</v>
      </c>
      <c r="C6" t="s">
        <v>711</v>
      </c>
    </row>
    <row r="7" spans="1:4">
      <c r="A7" t="s">
        <v>708</v>
      </c>
      <c r="B7" s="59">
        <f>B4/B21</f>
        <v>32325.164249050958</v>
      </c>
      <c r="C7" t="s">
        <v>733</v>
      </c>
    </row>
    <row r="9" spans="1:4">
      <c r="A9" t="s">
        <v>721</v>
      </c>
      <c r="B9">
        <v>138490</v>
      </c>
      <c r="C9" t="s">
        <v>706</v>
      </c>
      <c r="D9" s="60" t="s">
        <v>707</v>
      </c>
    </row>
    <row r="10" spans="1:4">
      <c r="A10" t="s">
        <v>721</v>
      </c>
      <c r="B10" s="59">
        <v>3220.63</v>
      </c>
      <c r="C10" t="s">
        <v>709</v>
      </c>
      <c r="D10" s="60" t="s">
        <v>710</v>
      </c>
    </row>
    <row r="11" spans="1:4">
      <c r="A11" t="s">
        <v>721</v>
      </c>
      <c r="B11" s="58">
        <f>B9/B10</f>
        <v>43.000903549926562</v>
      </c>
      <c r="C11" t="s">
        <v>711</v>
      </c>
    </row>
    <row r="12" spans="1:4">
      <c r="A12" t="s">
        <v>721</v>
      </c>
      <c r="B12" s="59">
        <f>B9/B21</f>
        <v>36585.204773062891</v>
      </c>
      <c r="C12" t="s">
        <v>733</v>
      </c>
    </row>
    <row r="13" spans="1:4">
      <c r="B13" s="59"/>
    </row>
    <row r="14" spans="1:4">
      <c r="A14" t="s">
        <v>796</v>
      </c>
      <c r="B14" s="59">
        <v>11300</v>
      </c>
      <c r="C14" t="s">
        <v>797</v>
      </c>
      <c r="D14" s="25" t="s">
        <v>800</v>
      </c>
    </row>
    <row r="15" spans="1:4">
      <c r="A15" t="s">
        <v>796</v>
      </c>
      <c r="B15" s="59">
        <v>11300000</v>
      </c>
      <c r="C15" t="s">
        <v>798</v>
      </c>
    </row>
    <row r="16" spans="1:4">
      <c r="A16" t="s">
        <v>796</v>
      </c>
      <c r="B16" s="59">
        <v>44812071</v>
      </c>
      <c r="C16" t="s">
        <v>799</v>
      </c>
    </row>
    <row r="17" spans="1:4">
      <c r="A17" t="s">
        <v>796</v>
      </c>
      <c r="B17" s="59">
        <v>1844</v>
      </c>
      <c r="C17" t="s">
        <v>801</v>
      </c>
    </row>
    <row r="18" spans="1:4">
      <c r="A18" t="s">
        <v>796</v>
      </c>
      <c r="B18">
        <f>1/B17</f>
        <v>5.4229934924078093E-4</v>
      </c>
      <c r="C18" t="s">
        <v>802</v>
      </c>
    </row>
    <row r="19" spans="1:4">
      <c r="A19" t="s">
        <v>796</v>
      </c>
      <c r="B19" s="59">
        <f>B18*B16</f>
        <v>24301.556941431671</v>
      </c>
      <c r="C19" t="s">
        <v>733</v>
      </c>
    </row>
    <row r="21" spans="1:4">
      <c r="A21" t="s">
        <v>727</v>
      </c>
      <c r="B21" s="57">
        <v>3.7854100000000002</v>
      </c>
      <c r="C21" t="s">
        <v>728</v>
      </c>
      <c r="D21" s="60" t="s">
        <v>729</v>
      </c>
    </row>
    <row r="23" spans="1:4">
      <c r="A23" t="s">
        <v>743</v>
      </c>
      <c r="B23">
        <v>1.60934</v>
      </c>
      <c r="C23" t="s">
        <v>744</v>
      </c>
      <c r="D23" s="60" t="s">
        <v>745</v>
      </c>
    </row>
    <row r="25" spans="1:4">
      <c r="A25" t="s">
        <v>777</v>
      </c>
      <c r="B25">
        <v>73.400000000000006</v>
      </c>
      <c r="C25" t="s">
        <v>776</v>
      </c>
      <c r="D25" t="s">
        <v>778</v>
      </c>
    </row>
  </sheetData>
  <hyperlinks>
    <hyperlink ref="D5" r:id="rId1"/>
    <hyperlink ref="D10" r:id="rId2"/>
    <hyperlink ref="D4" r:id="rId3"/>
    <hyperlink ref="D9" r:id="rId4"/>
    <hyperlink ref="D21" r:id="rId5"/>
    <hyperlink ref="D23" r:id="rId6"/>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T65"/>
  <sheetViews>
    <sheetView topLeftCell="A34" workbookViewId="0">
      <selection activeCell="A67" sqref="A67:XFD73"/>
    </sheetView>
  </sheetViews>
  <sheetFormatPr defaultRowHeight="14.25"/>
  <cols>
    <col min="1" max="1" width="33.86328125" customWidth="1"/>
    <col min="2" max="2" width="17.3984375" customWidth="1"/>
    <col min="3" max="3" width="17.73046875" customWidth="1"/>
    <col min="4" max="4" width="14.265625" customWidth="1"/>
    <col min="5" max="5" width="17.265625" customWidth="1"/>
    <col min="6" max="6" width="15.73046875" customWidth="1"/>
    <col min="7" max="7" width="19.3984375" customWidth="1"/>
    <col min="8" max="8" width="13.265625" customWidth="1"/>
    <col min="9" max="9" width="15.265625" customWidth="1"/>
    <col min="10" max="10" width="12.265625" customWidth="1"/>
  </cols>
  <sheetData>
    <row r="1" spans="1:46">
      <c r="A1" s="20" t="s">
        <v>722</v>
      </c>
      <c r="B1" s="21"/>
      <c r="C1" s="21"/>
      <c r="D1" s="21"/>
      <c r="E1" s="21"/>
      <c r="F1" s="21"/>
    </row>
    <row r="2" spans="1:46" s="56" customFormat="1">
      <c r="A2" s="56" t="s">
        <v>679</v>
      </c>
      <c r="B2" s="56" t="s">
        <v>739</v>
      </c>
      <c r="C2" s="56" t="s">
        <v>717</v>
      </c>
      <c r="D2" s="56" t="s">
        <v>719</v>
      </c>
      <c r="E2" s="56" t="s">
        <v>720</v>
      </c>
      <c r="F2" s="56" t="s">
        <v>746</v>
      </c>
    </row>
    <row r="3" spans="1:46">
      <c r="A3">
        <f>'ICCT emissions to fuel rates'!C12</f>
        <v>2021</v>
      </c>
      <c r="B3">
        <f>'ICCT emissions to fuel rates'!B12</f>
        <v>20.709724091851811</v>
      </c>
      <c r="C3" s="63">
        <f>CONVERT(1/B3,"l","gal")*'Conversion Factors'!$B$4</f>
        <v>1560.8681637371849</v>
      </c>
      <c r="D3" s="63">
        <f>C3/'Data from India AVLo'!$A$10</f>
        <v>701.92200774830997</v>
      </c>
      <c r="E3" s="63">
        <f>1/D3</f>
        <v>1.4246597042994736E-3</v>
      </c>
      <c r="F3" s="22">
        <f>E3/'Conversion Factors'!$B$23*'AEO 7'!$E$38/'AEO 7'!$E$35</f>
        <v>7.133651269922097E-4</v>
      </c>
    </row>
    <row r="4" spans="1:46">
      <c r="A4">
        <f>'ICCT emissions to fuel rates'!C13</f>
        <v>2016</v>
      </c>
      <c r="B4">
        <f>'ICCT emissions to fuel rates'!B13</f>
        <v>18.004733712284658</v>
      </c>
      <c r="C4" s="63">
        <f>CONVERT(1/B4,"l","gal")*'Conversion Factors'!$B$4</f>
        <v>1795.3694584606365</v>
      </c>
      <c r="D4" s="63">
        <f>C4/'Data from India AVLo'!$A$10</f>
        <v>807.37717906640376</v>
      </c>
      <c r="E4" s="63">
        <f>1/D4</f>
        <v>1.2385784809478171E-3</v>
      </c>
      <c r="F4" s="22">
        <f>E4/'Conversion Factors'!$B$23*'AEO 7'!$E$38/'AEO 7'!$E$35</f>
        <v>6.2018929340436205E-4</v>
      </c>
    </row>
    <row r="5" spans="1:46">
      <c r="A5">
        <f>'ICCT emissions to fuel rates'!C14</f>
        <v>2012</v>
      </c>
      <c r="B5">
        <f>'ICCT emissions to fuel rates'!B14</f>
        <v>17.211393460387786</v>
      </c>
      <c r="C5" s="63">
        <f>CONVERT(1/B5,"l","gal")*'Conversion Factors'!$B$4</f>
        <v>1878.1250390416772</v>
      </c>
      <c r="D5" s="63">
        <f>C5/'Data from India AVLo'!$A$10</f>
        <v>844.59234215534855</v>
      </c>
      <c r="E5" s="63">
        <f>1/D5</f>
        <v>1.1840031576038927E-3</v>
      </c>
      <c r="F5" s="22">
        <f>E5/'Conversion Factors'!$B$23*'AEO 7'!$E$38/'AEO 7'!$E$35</f>
        <v>5.9286197281658486E-4</v>
      </c>
    </row>
    <row r="6" spans="1:46">
      <c r="A6">
        <f>'ICCT emissions to fuel rates'!C15</f>
        <v>2011</v>
      </c>
      <c r="B6">
        <f>'ICCT emissions to fuel rates'!B15</f>
        <v>17.211393460387786</v>
      </c>
      <c r="C6" s="63">
        <f>CONVERT(1/B6,"l","gal")*'Conversion Factors'!$B$4</f>
        <v>1878.1250390416772</v>
      </c>
      <c r="D6" s="63">
        <f>C6/'Data from India AVLo'!$A$10</f>
        <v>844.59234215534855</v>
      </c>
      <c r="E6" s="63">
        <f t="shared" ref="E6:E9" si="0">1/D6</f>
        <v>1.1840031576038927E-3</v>
      </c>
      <c r="F6" s="22">
        <f>E6/'Conversion Factors'!$B$23*'AEO 7'!$E$38/'AEO 7'!$E$35</f>
        <v>5.9286197281658486E-4</v>
      </c>
    </row>
    <row r="7" spans="1:46">
      <c r="A7">
        <f>'ICCT emissions to fuel rates'!C16</f>
        <v>2010</v>
      </c>
      <c r="B7">
        <f>'ICCT emissions to fuel rates'!B16</f>
        <v>16.96226746103957</v>
      </c>
      <c r="C7" s="63">
        <f>CONVERT(1/B7,"l","gal")*'Conversion Factors'!$B$4</f>
        <v>1905.7091918282579</v>
      </c>
      <c r="D7" s="63">
        <f>C7/'Data from India AVLo'!$A$10</f>
        <v>856.99692849762789</v>
      </c>
      <c r="E7" s="63">
        <f t="shared" si="0"/>
        <v>1.1668653255888161E-3</v>
      </c>
      <c r="F7" s="22">
        <f>E7/'Conversion Factors'!$B$23*'AEO 7'!$E$38/'AEO 7'!$E$35</f>
        <v>5.8428060305164308E-4</v>
      </c>
    </row>
    <row r="8" spans="1:46">
      <c r="A8">
        <f>'ICCT emissions to fuel rates'!C17</f>
        <v>2009</v>
      </c>
      <c r="B8">
        <f>'ICCT emissions to fuel rates'!B17</f>
        <v>16.601821590736861</v>
      </c>
      <c r="C8" s="63">
        <f>CONVERT(1/B8,"l","gal")*'Conversion Factors'!$B$4</f>
        <v>1947.0844713081717</v>
      </c>
      <c r="D8" s="63">
        <f>C8/'Data from India AVLo'!$A$10</f>
        <v>875.60338093122277</v>
      </c>
      <c r="E8" s="63">
        <f t="shared" si="0"/>
        <v>1.1420695965523554E-3</v>
      </c>
      <c r="F8" s="22">
        <f>E8/'Conversion Factors'!$B$23*'AEO 7'!$E$38/'AEO 7'!$E$35</f>
        <v>5.7186471991858509E-4</v>
      </c>
    </row>
    <row r="9" spans="1:46">
      <c r="A9">
        <f>'ICCT emissions to fuel rates'!C18</f>
        <v>2006</v>
      </c>
      <c r="B9">
        <f>'ICCT emissions to fuel rates'!B18</f>
        <v>15.301305075439725</v>
      </c>
      <c r="C9" s="63">
        <f>CONVERT(1/B9,"l","gal")*'Conversion Factors'!$B$4</f>
        <v>2112.5746369594244</v>
      </c>
      <c r="D9" s="63">
        <f>C9/'Data from India AVLo'!$A$10</f>
        <v>950.02426543334695</v>
      </c>
      <c r="E9" s="63">
        <f t="shared" si="0"/>
        <v>1.0526046927273557E-3</v>
      </c>
      <c r="F9" s="22">
        <f>E9/'Conversion Factors'!$B$23*'AEO 7'!$E$38/'AEO 7'!$E$35</f>
        <v>5.2706725545330878E-4</v>
      </c>
    </row>
    <row r="10" spans="1:46">
      <c r="C10" s="59"/>
      <c r="D10" s="59"/>
      <c r="E10" s="22"/>
    </row>
    <row r="11" spans="1:46">
      <c r="B11">
        <v>2006</v>
      </c>
      <c r="C11" s="59">
        <v>2007</v>
      </c>
      <c r="D11">
        <v>2008</v>
      </c>
      <c r="E11" s="59">
        <v>2009</v>
      </c>
      <c r="F11">
        <v>2010</v>
      </c>
      <c r="G11" s="59">
        <v>2011</v>
      </c>
      <c r="H11">
        <v>2012</v>
      </c>
      <c r="I11" s="59">
        <v>2013</v>
      </c>
      <c r="J11">
        <v>2014</v>
      </c>
      <c r="K11" s="59">
        <v>2015</v>
      </c>
      <c r="L11">
        <v>2016</v>
      </c>
      <c r="M11" s="59">
        <v>2017</v>
      </c>
      <c r="N11">
        <v>2018</v>
      </c>
      <c r="O11" s="59">
        <v>2019</v>
      </c>
      <c r="P11">
        <v>2020</v>
      </c>
      <c r="Q11" s="59">
        <v>2021</v>
      </c>
      <c r="R11">
        <v>2022</v>
      </c>
      <c r="S11" s="59">
        <v>2023</v>
      </c>
      <c r="T11">
        <v>2024</v>
      </c>
      <c r="U11" s="59">
        <v>2025</v>
      </c>
      <c r="V11">
        <v>2026</v>
      </c>
      <c r="W11" s="59">
        <v>2027</v>
      </c>
      <c r="X11">
        <v>2028</v>
      </c>
      <c r="Y11" s="59">
        <v>2029</v>
      </c>
      <c r="Z11">
        <v>2030</v>
      </c>
      <c r="AA11" s="59">
        <v>2031</v>
      </c>
      <c r="AB11">
        <v>2032</v>
      </c>
      <c r="AC11" s="59">
        <v>2033</v>
      </c>
      <c r="AD11">
        <v>2034</v>
      </c>
      <c r="AE11" s="59">
        <v>2035</v>
      </c>
      <c r="AF11">
        <v>2036</v>
      </c>
      <c r="AG11" s="59">
        <v>2037</v>
      </c>
      <c r="AH11">
        <v>2038</v>
      </c>
      <c r="AI11" s="59">
        <v>2039</v>
      </c>
      <c r="AJ11">
        <v>2040</v>
      </c>
      <c r="AK11" s="59">
        <v>2041</v>
      </c>
      <c r="AL11">
        <v>2042</v>
      </c>
      <c r="AM11" s="59">
        <v>2043</v>
      </c>
      <c r="AN11">
        <v>2044</v>
      </c>
      <c r="AO11" s="59">
        <v>2045</v>
      </c>
      <c r="AP11">
        <v>2046</v>
      </c>
      <c r="AQ11" s="59">
        <v>2047</v>
      </c>
      <c r="AR11">
        <v>2048</v>
      </c>
      <c r="AS11" s="59">
        <v>2049</v>
      </c>
      <c r="AT11">
        <v>2050</v>
      </c>
    </row>
    <row r="12" spans="1:46">
      <c r="A12" s="62" t="s">
        <v>747</v>
      </c>
      <c r="B12" s="22">
        <f>TREND($F$8:$F$9,$A$8:$A$9,B11)</f>
        <v>5.270672554533104E-4</v>
      </c>
      <c r="C12" s="22">
        <f t="shared" ref="C12" si="1">TREND($F$8:$F$9,$A$8:$A$9,C11)</f>
        <v>5.4199974360840189E-4</v>
      </c>
      <c r="D12" s="22">
        <f>TREND($F$8:$F$9,$A$8:$A$9,D11)</f>
        <v>5.5693223176349338E-4</v>
      </c>
      <c r="E12" s="22">
        <f>F8</f>
        <v>5.7186471991858509E-4</v>
      </c>
      <c r="F12" s="22">
        <f>F7</f>
        <v>5.8428060305164308E-4</v>
      </c>
      <c r="G12" s="22">
        <f>F6</f>
        <v>5.9286197281658486E-4</v>
      </c>
      <c r="H12" s="22">
        <f t="shared" ref="H12:J12" si="2">TREND($F$4:$F$5,$A$4:$A$5,H11)</f>
        <v>5.9286197281658432E-4</v>
      </c>
      <c r="I12" s="22">
        <f t="shared" si="2"/>
        <v>5.996938029635291E-4</v>
      </c>
      <c r="J12" s="22">
        <f t="shared" si="2"/>
        <v>6.0652563311047389E-4</v>
      </c>
      <c r="K12" s="22">
        <f>TREND($F$4:$F$5,$A$4:$A$5,K11)</f>
        <v>6.1335746325741694E-4</v>
      </c>
      <c r="L12" s="22">
        <f>F4</f>
        <v>6.2018929340436205E-4</v>
      </c>
      <c r="M12" s="22">
        <f>TREND($F$3:$F$4,$A$3:$A$4,M11)</f>
        <v>6.3882446012192978E-4</v>
      </c>
      <c r="N12" s="22">
        <f t="shared" ref="N12:P12" si="3">TREND($F$3:$F$4,$A$3:$A$4,N11)</f>
        <v>6.574596268394961E-4</v>
      </c>
      <c r="O12" s="22">
        <f t="shared" si="3"/>
        <v>6.7609479355706936E-4</v>
      </c>
      <c r="P12" s="22">
        <f t="shared" si="3"/>
        <v>6.9472996027463568E-4</v>
      </c>
      <c r="Q12" s="22">
        <f>F3</f>
        <v>7.133651269922097E-4</v>
      </c>
      <c r="R12" s="22">
        <f t="shared" ref="R12:AT12" si="4">Q12</f>
        <v>7.133651269922097E-4</v>
      </c>
      <c r="S12" s="22">
        <f t="shared" si="4"/>
        <v>7.133651269922097E-4</v>
      </c>
      <c r="T12" s="22">
        <f t="shared" si="4"/>
        <v>7.133651269922097E-4</v>
      </c>
      <c r="U12" s="22">
        <f t="shared" si="4"/>
        <v>7.133651269922097E-4</v>
      </c>
      <c r="V12" s="22">
        <f t="shared" si="4"/>
        <v>7.133651269922097E-4</v>
      </c>
      <c r="W12" s="22">
        <f t="shared" si="4"/>
        <v>7.133651269922097E-4</v>
      </c>
      <c r="X12" s="22">
        <f t="shared" si="4"/>
        <v>7.133651269922097E-4</v>
      </c>
      <c r="Y12" s="22">
        <f t="shared" si="4"/>
        <v>7.133651269922097E-4</v>
      </c>
      <c r="Z12" s="22">
        <f t="shared" si="4"/>
        <v>7.133651269922097E-4</v>
      </c>
      <c r="AA12" s="22">
        <f t="shared" si="4"/>
        <v>7.133651269922097E-4</v>
      </c>
      <c r="AB12" s="22">
        <f t="shared" si="4"/>
        <v>7.133651269922097E-4</v>
      </c>
      <c r="AC12" s="22">
        <f t="shared" si="4"/>
        <v>7.133651269922097E-4</v>
      </c>
      <c r="AD12" s="22">
        <f t="shared" si="4"/>
        <v>7.133651269922097E-4</v>
      </c>
      <c r="AE12" s="22">
        <f t="shared" si="4"/>
        <v>7.133651269922097E-4</v>
      </c>
      <c r="AF12" s="22">
        <f t="shared" si="4"/>
        <v>7.133651269922097E-4</v>
      </c>
      <c r="AG12" s="22">
        <f t="shared" si="4"/>
        <v>7.133651269922097E-4</v>
      </c>
      <c r="AH12" s="22">
        <f t="shared" si="4"/>
        <v>7.133651269922097E-4</v>
      </c>
      <c r="AI12" s="22">
        <f t="shared" si="4"/>
        <v>7.133651269922097E-4</v>
      </c>
      <c r="AJ12" s="22">
        <f t="shared" si="4"/>
        <v>7.133651269922097E-4</v>
      </c>
      <c r="AK12" s="22">
        <f t="shared" si="4"/>
        <v>7.133651269922097E-4</v>
      </c>
      <c r="AL12" s="22">
        <f t="shared" si="4"/>
        <v>7.133651269922097E-4</v>
      </c>
      <c r="AM12" s="22">
        <f t="shared" si="4"/>
        <v>7.133651269922097E-4</v>
      </c>
      <c r="AN12" s="22">
        <f t="shared" si="4"/>
        <v>7.133651269922097E-4</v>
      </c>
      <c r="AO12" s="22">
        <f t="shared" si="4"/>
        <v>7.133651269922097E-4</v>
      </c>
      <c r="AP12" s="22">
        <f t="shared" si="4"/>
        <v>7.133651269922097E-4</v>
      </c>
      <c r="AQ12" s="22">
        <f t="shared" si="4"/>
        <v>7.133651269922097E-4</v>
      </c>
      <c r="AR12" s="22">
        <f t="shared" si="4"/>
        <v>7.133651269922097E-4</v>
      </c>
      <c r="AS12" s="22">
        <f t="shared" si="4"/>
        <v>7.133651269922097E-4</v>
      </c>
      <c r="AT12" s="22">
        <f t="shared" si="4"/>
        <v>7.133651269922097E-4</v>
      </c>
    </row>
    <row r="13" spans="1:46">
      <c r="C13" s="59"/>
      <c r="D13" s="59"/>
      <c r="E13" s="22"/>
    </row>
    <row r="14" spans="1:46">
      <c r="C14" s="59"/>
      <c r="D14" s="59"/>
      <c r="E14" s="22"/>
    </row>
    <row r="15" spans="1:46">
      <c r="A15" s="20" t="s">
        <v>723</v>
      </c>
      <c r="B15" s="21"/>
      <c r="C15" s="21"/>
      <c r="D15" s="21"/>
      <c r="E15" s="21"/>
      <c r="F15" s="21"/>
    </row>
    <row r="16" spans="1:46" ht="15.75">
      <c r="A16" s="64" t="s">
        <v>783</v>
      </c>
      <c r="B16" s="64" t="s">
        <v>134</v>
      </c>
      <c r="C16" s="64" t="s">
        <v>784</v>
      </c>
      <c r="D16" s="64" t="s">
        <v>679</v>
      </c>
      <c r="E16" s="64" t="s">
        <v>785</v>
      </c>
      <c r="F16" s="64" t="s">
        <v>786</v>
      </c>
      <c r="G16" s="64" t="s">
        <v>787</v>
      </c>
      <c r="H16" s="56" t="s">
        <v>748</v>
      </c>
    </row>
    <row r="17" spans="1:13">
      <c r="A17" t="s">
        <v>779</v>
      </c>
      <c r="B17" t="s">
        <v>780</v>
      </c>
      <c r="C17" t="s">
        <v>781</v>
      </c>
      <c r="D17">
        <v>2015</v>
      </c>
      <c r="E17" t="s">
        <v>782</v>
      </c>
      <c r="F17">
        <v>127.53005229999999</v>
      </c>
      <c r="G17">
        <v>244.71315970000001</v>
      </c>
      <c r="H17" s="61">
        <f>CONVERT(1/(G17*947817120000/(F17*10^9)),"km","mi")</f>
        <v>3.4165027849915303E-4</v>
      </c>
    </row>
    <row r="18" spans="1:13" ht="15.75">
      <c r="F18" s="64"/>
      <c r="G18" s="64"/>
      <c r="H18" s="64"/>
      <c r="J18" s="64"/>
      <c r="L18" s="64"/>
      <c r="M18" s="64"/>
    </row>
    <row r="21" spans="1:13">
      <c r="A21" s="20" t="s">
        <v>724</v>
      </c>
      <c r="B21" s="21"/>
    </row>
    <row r="22" spans="1:13">
      <c r="A22" s="1">
        <v>2018</v>
      </c>
      <c r="B22" t="s">
        <v>737</v>
      </c>
      <c r="D22" s="1" t="s">
        <v>735</v>
      </c>
    </row>
    <row r="23" spans="1:13">
      <c r="A23" s="56" t="s">
        <v>683</v>
      </c>
      <c r="B23" s="56" t="s">
        <v>682</v>
      </c>
      <c r="D23" s="56" t="s">
        <v>679</v>
      </c>
      <c r="E23" s="56" t="s">
        <v>725</v>
      </c>
      <c r="F23" s="56" t="s">
        <v>726</v>
      </c>
      <c r="G23" s="56" t="s">
        <v>717</v>
      </c>
      <c r="H23" s="56" t="s">
        <v>718</v>
      </c>
      <c r="I23" s="56" t="s">
        <v>732</v>
      </c>
      <c r="J23" s="56" t="s">
        <v>748</v>
      </c>
    </row>
    <row r="24" spans="1:13">
      <c r="A24">
        <v>1</v>
      </c>
      <c r="B24">
        <v>14.7</v>
      </c>
      <c r="D24">
        <v>2018</v>
      </c>
      <c r="E24" s="58">
        <f>AVERAGE(B24:B32)</f>
        <v>22.955555555555559</v>
      </c>
      <c r="F24" s="59">
        <f>E24*'Conversion Factors'!$B$12</f>
        <v>839833.70067942166</v>
      </c>
      <c r="G24" s="59">
        <f>F24/100</f>
        <v>8398.337006794216</v>
      </c>
      <c r="H24" s="59">
        <f>G24/'Data from India AVLo'!$C$3</f>
        <v>1376.7765584908555</v>
      </c>
      <c r="I24" s="22">
        <f>1/H24</f>
        <v>7.2633427249527214E-4</v>
      </c>
      <c r="J24" s="22">
        <f>I24/'Conversion Factors'!$B$23</f>
        <v>4.5132431462293373E-4</v>
      </c>
    </row>
    <row r="25" spans="1:13">
      <c r="A25">
        <v>2</v>
      </c>
      <c r="B25">
        <v>16.2</v>
      </c>
      <c r="D25">
        <v>2021</v>
      </c>
      <c r="E25" s="58">
        <f>AVERAGE(B37:B45)</f>
        <v>19.688888888888886</v>
      </c>
      <c r="F25" s="59">
        <f>E25*'Conversion Factors'!$B$12</f>
        <v>720322.03175408265</v>
      </c>
      <c r="G25" s="59">
        <f>F25/100</f>
        <v>7203.2203175408267</v>
      </c>
      <c r="H25" s="59">
        <f>G25/'Data from India AVLo'!$C$3</f>
        <v>1180.8557897607916</v>
      </c>
      <c r="I25" s="22">
        <f>1/H25</f>
        <v>8.4684345766096643E-4</v>
      </c>
      <c r="J25" s="22">
        <f>I25/'Conversion Factors'!$B$23</f>
        <v>5.2620543680077943E-4</v>
      </c>
    </row>
    <row r="26" spans="1:13">
      <c r="A26">
        <v>3</v>
      </c>
      <c r="B26">
        <v>16.2</v>
      </c>
    </row>
    <row r="27" spans="1:13">
      <c r="A27">
        <v>4</v>
      </c>
      <c r="B27">
        <v>21.5</v>
      </c>
    </row>
    <row r="28" spans="1:13">
      <c r="A28">
        <v>5</v>
      </c>
      <c r="B28">
        <v>22.5</v>
      </c>
      <c r="D28" s="1" t="s">
        <v>736</v>
      </c>
      <c r="E28" s="24"/>
      <c r="F28" s="24"/>
      <c r="G28" s="24"/>
    </row>
    <row r="29" spans="1:13">
      <c r="A29">
        <v>6</v>
      </c>
      <c r="B29">
        <v>24.7</v>
      </c>
      <c r="D29" s="56" t="s">
        <v>679</v>
      </c>
      <c r="E29" s="56" t="s">
        <v>725</v>
      </c>
      <c r="F29" s="56" t="s">
        <v>726</v>
      </c>
      <c r="G29" s="56" t="s">
        <v>717</v>
      </c>
      <c r="H29" s="56" t="s">
        <v>719</v>
      </c>
      <c r="I29" s="56" t="s">
        <v>720</v>
      </c>
      <c r="J29" s="56" t="s">
        <v>748</v>
      </c>
    </row>
    <row r="30" spans="1:13">
      <c r="A30">
        <v>7</v>
      </c>
      <c r="B30">
        <v>27</v>
      </c>
      <c r="D30">
        <v>2018</v>
      </c>
      <c r="E30" s="24">
        <f>B33</f>
        <v>17.2</v>
      </c>
      <c r="F30" s="59">
        <f>E30*'Conversion Factors'!$B$12</f>
        <v>629265.52209668176</v>
      </c>
      <c r="G30" s="59">
        <f>F30/100</f>
        <v>6292.655220966818</v>
      </c>
      <c r="H30" s="59">
        <f>G30/'Data from India AVLo'!$B$3</f>
        <v>139.83678268815152</v>
      </c>
      <c r="I30" s="22">
        <f>1/H30</f>
        <v>7.1511942764736595E-3</v>
      </c>
      <c r="J30" s="22">
        <f>I30/'Conversion Factors'!$B$23</f>
        <v>4.4435571578868727E-3</v>
      </c>
    </row>
    <row r="31" spans="1:13">
      <c r="A31">
        <v>8</v>
      </c>
      <c r="B31">
        <v>31.9</v>
      </c>
      <c r="D31">
        <v>2021</v>
      </c>
      <c r="E31" s="24">
        <f>B46</f>
        <v>14.5</v>
      </c>
      <c r="F31" s="59">
        <f>E31*'Conversion Factors'!$B$12</f>
        <v>530485.46920941188</v>
      </c>
      <c r="G31" s="59">
        <f>F31/100</f>
        <v>5304.8546920941189</v>
      </c>
      <c r="H31" s="59">
        <f>G31/'Data from India AVLo'!$B$3</f>
        <v>117.88565982431375</v>
      </c>
      <c r="I31" s="22">
        <f>1/H31</f>
        <v>8.4827959693342739E-3</v>
      </c>
      <c r="J31" s="22">
        <f>I31/'Conversion Factors'!$B$23</f>
        <v>5.2709781459071882E-3</v>
      </c>
    </row>
    <row r="32" spans="1:13">
      <c r="A32">
        <v>9</v>
      </c>
      <c r="B32">
        <v>31.9</v>
      </c>
    </row>
    <row r="33" spans="1:2">
      <c r="A33" s="56" t="s">
        <v>734</v>
      </c>
      <c r="B33">
        <v>17.2</v>
      </c>
    </row>
    <row r="34" spans="1:2">
      <c r="A34" s="56"/>
    </row>
    <row r="35" spans="1:2">
      <c r="A35" s="1">
        <v>2021</v>
      </c>
      <c r="B35" t="s">
        <v>737</v>
      </c>
    </row>
    <row r="36" spans="1:2">
      <c r="A36" s="56" t="s">
        <v>683</v>
      </c>
      <c r="B36" s="56" t="s">
        <v>682</v>
      </c>
    </row>
    <row r="37" spans="1:2">
      <c r="A37">
        <v>1</v>
      </c>
      <c r="B37">
        <v>13.6</v>
      </c>
    </row>
    <row r="38" spans="1:2">
      <c r="A38">
        <v>2</v>
      </c>
      <c r="B38">
        <v>14.9</v>
      </c>
    </row>
    <row r="39" spans="1:2">
      <c r="A39">
        <v>3</v>
      </c>
      <c r="B39">
        <v>14.9</v>
      </c>
    </row>
    <row r="40" spans="1:2">
      <c r="A40">
        <v>4</v>
      </c>
      <c r="B40">
        <v>19.5</v>
      </c>
    </row>
    <row r="41" spans="1:2">
      <c r="A41">
        <v>5</v>
      </c>
      <c r="B41">
        <v>15.7</v>
      </c>
    </row>
    <row r="42" spans="1:2">
      <c r="A42">
        <v>6</v>
      </c>
      <c r="B42">
        <v>22.1</v>
      </c>
    </row>
    <row r="43" spans="1:2">
      <c r="A43">
        <v>7</v>
      </c>
      <c r="B43">
        <v>25.9</v>
      </c>
    </row>
    <row r="44" spans="1:2">
      <c r="A44">
        <v>8</v>
      </c>
      <c r="B44">
        <v>20.6</v>
      </c>
    </row>
    <row r="45" spans="1:2">
      <c r="A45">
        <v>9</v>
      </c>
      <c r="B45">
        <v>30</v>
      </c>
    </row>
    <row r="46" spans="1:2">
      <c r="A46" s="56" t="s">
        <v>734</v>
      </c>
      <c r="B46">
        <v>14.5</v>
      </c>
    </row>
    <row r="47" spans="1:2">
      <c r="A47" s="56"/>
    </row>
    <row r="48" spans="1:2">
      <c r="A48" s="56"/>
    </row>
    <row r="49" spans="1:36">
      <c r="B49">
        <v>2016</v>
      </c>
      <c r="C49" s="59">
        <v>2017</v>
      </c>
      <c r="D49">
        <v>2018</v>
      </c>
      <c r="E49" s="59">
        <v>2019</v>
      </c>
      <c r="F49">
        <v>2020</v>
      </c>
      <c r="G49" s="59">
        <v>2021</v>
      </c>
      <c r="H49">
        <v>2022</v>
      </c>
      <c r="I49" s="59">
        <v>2023</v>
      </c>
      <c r="J49">
        <v>2024</v>
      </c>
      <c r="K49" s="59">
        <v>2025</v>
      </c>
      <c r="L49">
        <v>2026</v>
      </c>
      <c r="M49" s="59">
        <v>2027</v>
      </c>
      <c r="N49">
        <v>2028</v>
      </c>
      <c r="O49" s="59">
        <v>2029</v>
      </c>
      <c r="P49">
        <v>2030</v>
      </c>
      <c r="Q49" s="59">
        <v>2031</v>
      </c>
      <c r="R49">
        <v>2032</v>
      </c>
      <c r="S49" s="59">
        <v>2033</v>
      </c>
      <c r="T49">
        <v>2034</v>
      </c>
      <c r="U49" s="59">
        <v>2035</v>
      </c>
      <c r="V49">
        <v>2036</v>
      </c>
      <c r="W49" s="59">
        <v>2037</v>
      </c>
      <c r="X49">
        <v>2038</v>
      </c>
      <c r="Y49" s="59">
        <v>2039</v>
      </c>
      <c r="Z49">
        <v>2040</v>
      </c>
      <c r="AA49" s="59">
        <v>2041</v>
      </c>
      <c r="AB49">
        <v>2042</v>
      </c>
      <c r="AC49" s="59">
        <v>2043</v>
      </c>
      <c r="AD49">
        <v>2044</v>
      </c>
      <c r="AE49" s="59">
        <v>2045</v>
      </c>
      <c r="AF49">
        <v>2046</v>
      </c>
      <c r="AG49" s="59">
        <v>2047</v>
      </c>
      <c r="AH49">
        <v>2048</v>
      </c>
      <c r="AI49" s="59">
        <v>2049</v>
      </c>
      <c r="AJ49">
        <v>2050</v>
      </c>
    </row>
    <row r="50" spans="1:36">
      <c r="A50" s="62" t="s">
        <v>749</v>
      </c>
      <c r="B50" s="22">
        <f>$D50</f>
        <v>4.4435571578869126E-3</v>
      </c>
      <c r="C50" s="22">
        <f>$D50</f>
        <v>4.4435571578869126E-3</v>
      </c>
      <c r="D50" s="22">
        <f>TREND($J$30:$J$31,$D$30:$D$31,D$49)</f>
        <v>4.4435571578869126E-3</v>
      </c>
      <c r="E50" s="22">
        <f t="shared" ref="E50:G50" si="5">TREND($J$30:$J$31,$D$30:$D$31,E$49)</f>
        <v>4.7193641538936237E-3</v>
      </c>
      <c r="F50" s="22">
        <f t="shared" si="5"/>
        <v>4.9951711499004459E-3</v>
      </c>
      <c r="G50" s="22">
        <f t="shared" si="5"/>
        <v>5.270978145907157E-3</v>
      </c>
      <c r="H50" s="22">
        <f>$G50</f>
        <v>5.270978145907157E-3</v>
      </c>
      <c r="I50" s="22">
        <f t="shared" ref="I50:AJ51" si="6">$G50</f>
        <v>5.270978145907157E-3</v>
      </c>
      <c r="J50" s="22">
        <f t="shared" si="6"/>
        <v>5.270978145907157E-3</v>
      </c>
      <c r="K50" s="22">
        <f t="shared" si="6"/>
        <v>5.270978145907157E-3</v>
      </c>
      <c r="L50" s="22">
        <f t="shared" si="6"/>
        <v>5.270978145907157E-3</v>
      </c>
      <c r="M50" s="22">
        <f t="shared" si="6"/>
        <v>5.270978145907157E-3</v>
      </c>
      <c r="N50" s="22">
        <f t="shared" si="6"/>
        <v>5.270978145907157E-3</v>
      </c>
      <c r="O50" s="22">
        <f t="shared" si="6"/>
        <v>5.270978145907157E-3</v>
      </c>
      <c r="P50" s="22">
        <f t="shared" si="6"/>
        <v>5.270978145907157E-3</v>
      </c>
      <c r="Q50" s="22">
        <f t="shared" si="6"/>
        <v>5.270978145907157E-3</v>
      </c>
      <c r="R50" s="22">
        <f t="shared" si="6"/>
        <v>5.270978145907157E-3</v>
      </c>
      <c r="S50" s="22">
        <f t="shared" si="6"/>
        <v>5.270978145907157E-3</v>
      </c>
      <c r="T50" s="22">
        <f t="shared" si="6"/>
        <v>5.270978145907157E-3</v>
      </c>
      <c r="U50" s="22">
        <f t="shared" si="6"/>
        <v>5.270978145907157E-3</v>
      </c>
      <c r="V50" s="22">
        <f t="shared" si="6"/>
        <v>5.270978145907157E-3</v>
      </c>
      <c r="W50" s="22">
        <f t="shared" si="6"/>
        <v>5.270978145907157E-3</v>
      </c>
      <c r="X50" s="22">
        <f t="shared" si="6"/>
        <v>5.270978145907157E-3</v>
      </c>
      <c r="Y50" s="22">
        <f t="shared" si="6"/>
        <v>5.270978145907157E-3</v>
      </c>
      <c r="Z50" s="22">
        <f t="shared" si="6"/>
        <v>5.270978145907157E-3</v>
      </c>
      <c r="AA50" s="22">
        <f t="shared" si="6"/>
        <v>5.270978145907157E-3</v>
      </c>
      <c r="AB50" s="22">
        <f t="shared" si="6"/>
        <v>5.270978145907157E-3</v>
      </c>
      <c r="AC50" s="22">
        <f t="shared" si="6"/>
        <v>5.270978145907157E-3</v>
      </c>
      <c r="AD50" s="22">
        <f t="shared" si="6"/>
        <v>5.270978145907157E-3</v>
      </c>
      <c r="AE50" s="22">
        <f t="shared" si="6"/>
        <v>5.270978145907157E-3</v>
      </c>
      <c r="AF50" s="22">
        <f t="shared" si="6"/>
        <v>5.270978145907157E-3</v>
      </c>
      <c r="AG50" s="22">
        <f t="shared" si="6"/>
        <v>5.270978145907157E-3</v>
      </c>
      <c r="AH50" s="22">
        <f t="shared" si="6"/>
        <v>5.270978145907157E-3</v>
      </c>
      <c r="AI50" s="22">
        <f t="shared" si="6"/>
        <v>5.270978145907157E-3</v>
      </c>
      <c r="AJ50" s="22">
        <f t="shared" si="6"/>
        <v>5.270978145907157E-3</v>
      </c>
    </row>
    <row r="51" spans="1:36">
      <c r="A51" s="62" t="s">
        <v>750</v>
      </c>
      <c r="B51" s="22">
        <f>$D51</f>
        <v>4.5132431462293482E-4</v>
      </c>
      <c r="C51" s="22">
        <f>$D51</f>
        <v>4.5132431462293482E-4</v>
      </c>
      <c r="D51" s="22">
        <f>TREND($J$24:$J$25,$D$24:$D$25,D$49)</f>
        <v>4.5132431462293482E-4</v>
      </c>
      <c r="E51" s="22">
        <f t="shared" ref="E51:G51" si="7">TREND($J$24:$J$25,$D$24:$D$25,E$49)</f>
        <v>4.7628468868221585E-4</v>
      </c>
      <c r="F51" s="22">
        <f t="shared" si="7"/>
        <v>5.0124506274149688E-4</v>
      </c>
      <c r="G51" s="22">
        <f t="shared" si="7"/>
        <v>5.2620543680078485E-4</v>
      </c>
      <c r="H51" s="22">
        <f>$G51</f>
        <v>5.2620543680078485E-4</v>
      </c>
      <c r="I51" s="22">
        <f t="shared" si="6"/>
        <v>5.2620543680078485E-4</v>
      </c>
      <c r="J51" s="22">
        <f t="shared" si="6"/>
        <v>5.2620543680078485E-4</v>
      </c>
      <c r="K51" s="22">
        <f t="shared" si="6"/>
        <v>5.2620543680078485E-4</v>
      </c>
      <c r="L51" s="22">
        <f t="shared" si="6"/>
        <v>5.2620543680078485E-4</v>
      </c>
      <c r="M51" s="22">
        <f t="shared" si="6"/>
        <v>5.2620543680078485E-4</v>
      </c>
      <c r="N51" s="22">
        <f t="shared" si="6"/>
        <v>5.2620543680078485E-4</v>
      </c>
      <c r="O51" s="22">
        <f t="shared" si="6"/>
        <v>5.2620543680078485E-4</v>
      </c>
      <c r="P51" s="22">
        <f t="shared" si="6"/>
        <v>5.2620543680078485E-4</v>
      </c>
      <c r="Q51" s="22">
        <f t="shared" si="6"/>
        <v>5.2620543680078485E-4</v>
      </c>
      <c r="R51" s="22">
        <f t="shared" si="6"/>
        <v>5.2620543680078485E-4</v>
      </c>
      <c r="S51" s="22">
        <f t="shared" si="6"/>
        <v>5.2620543680078485E-4</v>
      </c>
      <c r="T51" s="22">
        <f t="shared" si="6"/>
        <v>5.2620543680078485E-4</v>
      </c>
      <c r="U51" s="22">
        <f t="shared" si="6"/>
        <v>5.2620543680078485E-4</v>
      </c>
      <c r="V51" s="22">
        <f t="shared" si="6"/>
        <v>5.2620543680078485E-4</v>
      </c>
      <c r="W51" s="22">
        <f t="shared" si="6"/>
        <v>5.2620543680078485E-4</v>
      </c>
      <c r="X51" s="22">
        <f t="shared" si="6"/>
        <v>5.2620543680078485E-4</v>
      </c>
      <c r="Y51" s="22">
        <f t="shared" si="6"/>
        <v>5.2620543680078485E-4</v>
      </c>
      <c r="Z51" s="22">
        <f t="shared" si="6"/>
        <v>5.2620543680078485E-4</v>
      </c>
      <c r="AA51" s="22">
        <f t="shared" si="6"/>
        <v>5.2620543680078485E-4</v>
      </c>
      <c r="AB51" s="22">
        <f t="shared" si="6"/>
        <v>5.2620543680078485E-4</v>
      </c>
      <c r="AC51" s="22">
        <f t="shared" si="6"/>
        <v>5.2620543680078485E-4</v>
      </c>
      <c r="AD51" s="22">
        <f t="shared" si="6"/>
        <v>5.2620543680078485E-4</v>
      </c>
      <c r="AE51" s="22">
        <f t="shared" si="6"/>
        <v>5.2620543680078485E-4</v>
      </c>
      <c r="AF51" s="22">
        <f t="shared" si="6"/>
        <v>5.2620543680078485E-4</v>
      </c>
      <c r="AG51" s="22">
        <f t="shared" si="6"/>
        <v>5.2620543680078485E-4</v>
      </c>
      <c r="AH51" s="22">
        <f t="shared" si="6"/>
        <v>5.2620543680078485E-4</v>
      </c>
      <c r="AI51" s="22">
        <f t="shared" si="6"/>
        <v>5.2620543680078485E-4</v>
      </c>
      <c r="AJ51" s="22">
        <f t="shared" si="6"/>
        <v>5.2620543680078485E-4</v>
      </c>
    </row>
    <row r="53" spans="1:36">
      <c r="A53" s="20" t="s">
        <v>684</v>
      </c>
      <c r="B53" s="21"/>
    </row>
    <row r="54" spans="1:36">
      <c r="A54" s="1" t="s">
        <v>738</v>
      </c>
      <c r="B54" s="56" t="s">
        <v>739</v>
      </c>
      <c r="C54" s="56"/>
      <c r="D54" s="1" t="s">
        <v>741</v>
      </c>
    </row>
    <row r="55" spans="1:36">
      <c r="A55" t="s">
        <v>685</v>
      </c>
      <c r="B55">
        <v>45.9</v>
      </c>
      <c r="D55" s="56" t="s">
        <v>739</v>
      </c>
      <c r="E55" s="56" t="s">
        <v>740</v>
      </c>
      <c r="F55" s="56" t="s">
        <v>720</v>
      </c>
      <c r="G55" s="56" t="s">
        <v>746</v>
      </c>
    </row>
    <row r="56" spans="1:36">
      <c r="A56" t="s">
        <v>686</v>
      </c>
      <c r="B56">
        <v>68.5</v>
      </c>
      <c r="D56">
        <f>AVERAGE(B55:B58)</f>
        <v>50.174999999999997</v>
      </c>
      <c r="E56" s="22">
        <f>D56/'Conversion Factors'!$B$7</f>
        <v>1.5521962893498089E-3</v>
      </c>
      <c r="F56" s="55">
        <f>E56*'Data from India AVLo'!B7</f>
        <v>2.4835140629596943E-3</v>
      </c>
      <c r="G56" s="61">
        <f>F56/'Conversion Factors'!$B$23</f>
        <v>1.5431879298095457E-3</v>
      </c>
    </row>
    <row r="57" spans="1:36">
      <c r="A57" t="s">
        <v>687</v>
      </c>
      <c r="B57">
        <v>50.3</v>
      </c>
    </row>
    <row r="58" spans="1:36">
      <c r="A58" t="s">
        <v>695</v>
      </c>
      <c r="B58">
        <v>36</v>
      </c>
    </row>
    <row r="60" spans="1:36">
      <c r="A60" s="20" t="s">
        <v>696</v>
      </c>
      <c r="B60" s="21"/>
    </row>
    <row r="61" spans="1:36">
      <c r="A61" s="1" t="s">
        <v>697</v>
      </c>
      <c r="D61" s="1" t="s">
        <v>742</v>
      </c>
    </row>
    <row r="62" spans="1:36">
      <c r="A62" t="s">
        <v>698</v>
      </c>
      <c r="B62">
        <v>28</v>
      </c>
      <c r="D62" s="56" t="s">
        <v>739</v>
      </c>
      <c r="E62" s="56" t="s">
        <v>740</v>
      </c>
      <c r="F62" s="56" t="s">
        <v>732</v>
      </c>
      <c r="G62" s="56" t="s">
        <v>748</v>
      </c>
    </row>
    <row r="63" spans="1:36">
      <c r="A63" t="s">
        <v>699</v>
      </c>
      <c r="B63">
        <v>30.5</v>
      </c>
      <c r="D63">
        <f>AVERAGE(B62:B65)</f>
        <v>35.125</v>
      </c>
      <c r="E63" s="22">
        <f>D63/'Conversion Factors'!$B$7</f>
        <v>1.0866147416723874E-3</v>
      </c>
      <c r="F63" s="55">
        <f>E63*'Data from India AVLo'!C7</f>
        <v>1.9124419453434018E-3</v>
      </c>
      <c r="G63" s="61">
        <f>F63/'Conversion Factors'!$B$23</f>
        <v>1.1883392852619099E-3</v>
      </c>
    </row>
    <row r="64" spans="1:36">
      <c r="A64" t="s">
        <v>700</v>
      </c>
      <c r="B64">
        <v>38</v>
      </c>
    </row>
    <row r="65" spans="1:2">
      <c r="A65" t="s">
        <v>701</v>
      </c>
      <c r="B65">
        <v>44</v>
      </c>
    </row>
  </sheetData>
  <pageMargins left="0.7" right="0.7" top="0.75" bottom="0.75" header="0.3" footer="0.3"/>
  <pageSetup orientation="portrait" r:id="rId1"/>
  <ignoredErrors>
    <ignoredError sqref="E24:E25"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12" sqref="B12"/>
    </sheetView>
  </sheetViews>
  <sheetFormatPr defaultRowHeight="14.25"/>
  <sheetData>
    <row r="1" spans="1:3">
      <c r="A1" t="s">
        <v>680</v>
      </c>
      <c r="B1" t="s">
        <v>739</v>
      </c>
    </row>
    <row r="2" spans="1:3">
      <c r="A2">
        <v>175</v>
      </c>
      <c r="B2">
        <v>13.4</v>
      </c>
    </row>
    <row r="3" spans="1:3">
      <c r="A3">
        <v>150</v>
      </c>
      <c r="B3">
        <v>15.6</v>
      </c>
    </row>
    <row r="4" spans="1:3">
      <c r="A4">
        <v>125</v>
      </c>
      <c r="B4">
        <v>18.7</v>
      </c>
    </row>
    <row r="5" spans="1:3">
      <c r="A5">
        <v>100</v>
      </c>
      <c r="B5">
        <v>23.4</v>
      </c>
    </row>
    <row r="6" spans="1:3">
      <c r="A6">
        <v>75</v>
      </c>
      <c r="B6">
        <v>31.2</v>
      </c>
    </row>
    <row r="7" spans="1:3">
      <c r="A7">
        <v>50</v>
      </c>
      <c r="B7">
        <v>46.7</v>
      </c>
    </row>
    <row r="8" spans="1:3">
      <c r="A8">
        <v>25</v>
      </c>
      <c r="B8">
        <v>93.5</v>
      </c>
    </row>
    <row r="11" spans="1:3">
      <c r="A11" t="s">
        <v>680</v>
      </c>
      <c r="B11" t="s">
        <v>739</v>
      </c>
    </row>
    <row r="12" spans="1:3">
      <c r="A12">
        <v>113</v>
      </c>
      <c r="B12">
        <f>2326.19087*A12^-0.99873</f>
        <v>20.709724091851811</v>
      </c>
      <c r="C12">
        <v>2021</v>
      </c>
    </row>
    <row r="13" spans="1:3">
      <c r="A13">
        <v>130</v>
      </c>
      <c r="B13">
        <f>2326.19087*A13^-0.99873</f>
        <v>18.004733712284658</v>
      </c>
      <c r="C13">
        <v>2016</v>
      </c>
    </row>
    <row r="14" spans="1:3">
      <c r="A14">
        <v>136</v>
      </c>
      <c r="B14">
        <f>2326.19087*A14^-0.99873</f>
        <v>17.211393460387786</v>
      </c>
      <c r="C14">
        <v>2012</v>
      </c>
    </row>
    <row r="15" spans="1:3">
      <c r="A15">
        <v>136</v>
      </c>
      <c r="B15">
        <f t="shared" ref="B15:B18" si="0">2326.19087*A15^-0.99873</f>
        <v>17.211393460387786</v>
      </c>
      <c r="C15">
        <v>2011</v>
      </c>
    </row>
    <row r="16" spans="1:3">
      <c r="A16">
        <v>138</v>
      </c>
      <c r="B16">
        <f t="shared" si="0"/>
        <v>16.96226746103957</v>
      </c>
      <c r="C16">
        <v>2010</v>
      </c>
    </row>
    <row r="17" spans="1:3">
      <c r="A17">
        <v>141</v>
      </c>
      <c r="B17">
        <f t="shared" si="0"/>
        <v>16.601821590736861</v>
      </c>
      <c r="C17">
        <v>2009</v>
      </c>
    </row>
    <row r="18" spans="1:3">
      <c r="A18">
        <v>153</v>
      </c>
      <c r="B18">
        <f t="shared" si="0"/>
        <v>15.301305075439725</v>
      </c>
      <c r="C18">
        <v>2006</v>
      </c>
    </row>
  </sheetData>
  <autoFilter ref="A1:B8"/>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A10" workbookViewId="0">
      <selection activeCell="C21" sqref="C21"/>
    </sheetView>
  </sheetViews>
  <sheetFormatPr defaultRowHeight="14.25"/>
  <cols>
    <col min="1" max="1" width="23.265625" customWidth="1"/>
    <col min="2" max="7" width="12.73046875" customWidth="1"/>
  </cols>
  <sheetData>
    <row r="1" spans="1:7">
      <c r="A1" t="s">
        <v>757</v>
      </c>
    </row>
    <row r="2" spans="1:7">
      <c r="A2" t="s">
        <v>758</v>
      </c>
    </row>
    <row r="3" spans="1:7">
      <c r="A3" t="s">
        <v>759</v>
      </c>
    </row>
    <row r="4" spans="1:7">
      <c r="A4" t="s">
        <v>760</v>
      </c>
    </row>
    <row r="6" spans="1:7">
      <c r="A6" s="20" t="s">
        <v>672</v>
      </c>
      <c r="B6" s="21"/>
      <c r="D6" s="20" t="s">
        <v>677</v>
      </c>
    </row>
    <row r="7" spans="1:7">
      <c r="A7" t="s">
        <v>676</v>
      </c>
      <c r="B7" s="53">
        <v>0.68595041322314043</v>
      </c>
      <c r="D7" s="25" t="s">
        <v>803</v>
      </c>
    </row>
    <row r="8" spans="1:7">
      <c r="A8" t="s">
        <v>587</v>
      </c>
      <c r="B8" s="53">
        <f>B7</f>
        <v>0.68595041322314043</v>
      </c>
    </row>
    <row r="9" spans="1:7">
      <c r="B9" s="53"/>
      <c r="D9" s="53"/>
    </row>
    <row r="10" spans="1:7">
      <c r="A10" s="20" t="s">
        <v>673</v>
      </c>
      <c r="B10" s="21"/>
      <c r="D10" s="20" t="s">
        <v>677</v>
      </c>
    </row>
    <row r="11" spans="1:7">
      <c r="A11" t="s">
        <v>674</v>
      </c>
      <c r="B11">
        <v>0.55000000000000004</v>
      </c>
      <c r="D11" s="25" t="s">
        <v>675</v>
      </c>
    </row>
    <row r="13" spans="1:7" s="56" customFormat="1">
      <c r="B13" s="56" t="s">
        <v>751</v>
      </c>
      <c r="C13" s="56" t="s">
        <v>752</v>
      </c>
      <c r="D13" s="56" t="s">
        <v>753</v>
      </c>
      <c r="E13" s="56" t="s">
        <v>754</v>
      </c>
      <c r="F13" s="56" t="s">
        <v>755</v>
      </c>
      <c r="G13" s="56" t="s">
        <v>756</v>
      </c>
    </row>
    <row r="14" spans="1:7">
      <c r="A14" t="s">
        <v>139</v>
      </c>
      <c r="B14" s="57">
        <f>1/(1-$B$7)</f>
        <v>3.1842105263157889</v>
      </c>
      <c r="C14" s="57">
        <f>1/(1-$B$7)</f>
        <v>3.1842105263157889</v>
      </c>
      <c r="D14" s="57">
        <f>1/(1-$B$8)</f>
        <v>3.1842105263157889</v>
      </c>
      <c r="E14" s="57">
        <f>1/(1-$B$8)</f>
        <v>3.1842105263157889</v>
      </c>
      <c r="F14" s="57">
        <f>1/(1-$B$7)</f>
        <v>3.1842105263157889</v>
      </c>
      <c r="G14" s="57">
        <f>1/(1-$B$7)</f>
        <v>3.1842105263157889</v>
      </c>
    </row>
    <row r="15" spans="1:7">
      <c r="A15" t="s">
        <v>140</v>
      </c>
      <c r="B15" s="59">
        <v>1</v>
      </c>
      <c r="C15" s="59">
        <v>1</v>
      </c>
      <c r="D15" s="59">
        <v>1</v>
      </c>
      <c r="E15" s="59">
        <v>1</v>
      </c>
      <c r="F15" s="59">
        <v>1</v>
      </c>
      <c r="G15" s="59">
        <v>1</v>
      </c>
    </row>
    <row r="16" spans="1:7">
      <c r="A16" t="s">
        <v>141</v>
      </c>
      <c r="B16" s="59">
        <v>1</v>
      </c>
      <c r="C16" s="59">
        <v>1</v>
      </c>
      <c r="D16" s="59">
        <v>1</v>
      </c>
      <c r="E16" s="59">
        <v>1</v>
      </c>
      <c r="F16" s="59">
        <v>1</v>
      </c>
      <c r="G16" s="59">
        <v>1</v>
      </c>
    </row>
    <row r="17" spans="1:7">
      <c r="A17" t="s">
        <v>142</v>
      </c>
      <c r="B17" s="59">
        <v>1</v>
      </c>
      <c r="C17" s="59">
        <v>1</v>
      </c>
      <c r="D17" s="59">
        <v>1</v>
      </c>
      <c r="E17" s="59">
        <v>1</v>
      </c>
      <c r="F17" s="59">
        <v>1</v>
      </c>
      <c r="G17" s="59">
        <v>1</v>
      </c>
    </row>
    <row r="18" spans="1:7">
      <c r="A18" t="s">
        <v>143</v>
      </c>
      <c r="B18" s="57">
        <f>1/((1-$B$7)*$B$11+(1-$B$11))</f>
        <v>1.605839416058394</v>
      </c>
      <c r="C18" s="57">
        <f>1/((1-$B$7)*$B$11+(1-$B$11))</f>
        <v>1.605839416058394</v>
      </c>
      <c r="D18" s="57">
        <f>1/((1-$B$8)*$B$11+(1-$B$11))</f>
        <v>1.605839416058394</v>
      </c>
      <c r="E18" s="57">
        <f>1/((1-$B$8)*$B$11+(1-$B$11))</f>
        <v>1.605839416058394</v>
      </c>
      <c r="F18" s="57">
        <f>1/((1-$B$7)*$B$11+(1-$B$11))</f>
        <v>1.605839416058394</v>
      </c>
      <c r="G18" s="57">
        <f>1/((1-$B$7)*$B$11+(1-$B$11))</f>
        <v>1.605839416058394</v>
      </c>
    </row>
    <row r="19" spans="1:7">
      <c r="A19" t="s">
        <v>793</v>
      </c>
      <c r="B19" s="59">
        <v>1</v>
      </c>
      <c r="C19" s="59">
        <v>1</v>
      </c>
      <c r="D19" s="59">
        <v>1</v>
      </c>
      <c r="E19" s="59">
        <v>1</v>
      </c>
      <c r="F19" s="59">
        <v>1</v>
      </c>
      <c r="G19" s="59">
        <v>1</v>
      </c>
    </row>
    <row r="20" spans="1:7">
      <c r="A20" t="s">
        <v>794</v>
      </c>
      <c r="B20">
        <v>0</v>
      </c>
      <c r="C20">
        <v>0</v>
      </c>
      <c r="D20">
        <v>0</v>
      </c>
      <c r="E20">
        <v>0</v>
      </c>
      <c r="F20">
        <v>0</v>
      </c>
      <c r="G20">
        <v>0</v>
      </c>
    </row>
    <row r="23" spans="1:7">
      <c r="B23" s="5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1"/>
  <sheetViews>
    <sheetView workbookViewId="0">
      <selection activeCell="A12" sqref="A12"/>
    </sheetView>
  </sheetViews>
  <sheetFormatPr defaultRowHeight="14.25"/>
  <cols>
    <col min="1" max="1" width="15.59765625" customWidth="1"/>
  </cols>
  <sheetData>
    <row r="1" spans="1:36">
      <c r="A1" t="s">
        <v>761</v>
      </c>
    </row>
    <row r="2" spans="1:36">
      <c r="A2" t="s">
        <v>762</v>
      </c>
    </row>
    <row r="3" spans="1:36">
      <c r="A3" t="s">
        <v>763</v>
      </c>
    </row>
    <row r="4" spans="1:36">
      <c r="A4" t="s">
        <v>764</v>
      </c>
    </row>
    <row r="5" spans="1:36">
      <c r="A5" t="s">
        <v>765</v>
      </c>
    </row>
    <row r="7" spans="1:36">
      <c r="A7" s="25" t="s">
        <v>766</v>
      </c>
    </row>
    <row r="9" spans="1:36">
      <c r="B9">
        <v>2016</v>
      </c>
      <c r="C9">
        <v>2017</v>
      </c>
      <c r="D9">
        <v>2018</v>
      </c>
      <c r="E9">
        <v>2019</v>
      </c>
      <c r="F9">
        <v>2020</v>
      </c>
      <c r="G9">
        <v>2021</v>
      </c>
      <c r="H9">
        <v>2022</v>
      </c>
      <c r="I9">
        <v>2023</v>
      </c>
      <c r="J9">
        <v>2024</v>
      </c>
      <c r="K9">
        <v>2025</v>
      </c>
      <c r="L9">
        <v>2026</v>
      </c>
      <c r="M9">
        <v>2027</v>
      </c>
      <c r="N9">
        <v>2028</v>
      </c>
      <c r="O9">
        <v>2029</v>
      </c>
      <c r="P9">
        <v>2030</v>
      </c>
      <c r="Q9">
        <v>2031</v>
      </c>
      <c r="R9">
        <v>2032</v>
      </c>
      <c r="S9">
        <v>2033</v>
      </c>
      <c r="T9">
        <v>2034</v>
      </c>
      <c r="U9">
        <v>2035</v>
      </c>
      <c r="V9">
        <v>2036</v>
      </c>
      <c r="W9">
        <v>2037</v>
      </c>
      <c r="X9">
        <v>2038</v>
      </c>
      <c r="Y9">
        <v>2039</v>
      </c>
      <c r="Z9">
        <v>2040</v>
      </c>
      <c r="AA9">
        <v>2041</v>
      </c>
      <c r="AB9">
        <v>2042</v>
      </c>
      <c r="AC9">
        <v>2043</v>
      </c>
      <c r="AD9">
        <v>2044</v>
      </c>
      <c r="AE9">
        <v>2045</v>
      </c>
      <c r="AF9">
        <v>2046</v>
      </c>
      <c r="AG9">
        <v>2047</v>
      </c>
      <c r="AH9">
        <v>2048</v>
      </c>
      <c r="AI9">
        <v>2049</v>
      </c>
      <c r="AJ9">
        <v>2050</v>
      </c>
    </row>
    <row r="10" spans="1:36">
      <c r="A10" t="s">
        <v>720</v>
      </c>
      <c r="B10" s="22">
        <v>3.1160268566554801E-4</v>
      </c>
      <c r="C10" s="22">
        <v>3.1502577823979295E-4</v>
      </c>
      <c r="D10" s="22">
        <v>3.1844887081403702E-4</v>
      </c>
      <c r="E10" s="22">
        <v>3.2187196338828109E-4</v>
      </c>
      <c r="F10" s="22">
        <v>3.2529505596252603E-4</v>
      </c>
      <c r="G10" s="22">
        <v>3.287181485367701E-4</v>
      </c>
      <c r="H10" s="22">
        <v>3.3214124111101417E-4</v>
      </c>
      <c r="I10" s="22">
        <v>3.3556433368525825E-4</v>
      </c>
      <c r="J10" s="22">
        <v>3.3898742625950318E-4</v>
      </c>
      <c r="K10" s="22">
        <v>3.4241051883374726E-4</v>
      </c>
      <c r="L10" s="22">
        <v>3.4583361140799133E-4</v>
      </c>
      <c r="M10" s="22">
        <v>3.4925670398223627E-4</v>
      </c>
      <c r="N10" s="22">
        <v>3.5267979655648034E-4</v>
      </c>
      <c r="O10" s="22">
        <v>3.5610288913072441E-4</v>
      </c>
      <c r="P10" s="22">
        <v>3.5952598170496935E-4</v>
      </c>
      <c r="Q10" s="22">
        <v>3.6294907427921342E-4</v>
      </c>
      <c r="R10" s="22">
        <v>3.6637216685345749E-4</v>
      </c>
      <c r="S10" s="22">
        <v>3.6979525942770156E-4</v>
      </c>
      <c r="T10" s="22">
        <v>3.732183520019465E-4</v>
      </c>
      <c r="U10" s="22">
        <v>3.7664144457619057E-4</v>
      </c>
      <c r="V10" s="22">
        <v>3.8006453715043464E-4</v>
      </c>
      <c r="W10" s="22">
        <v>3.8348762972467958E-4</v>
      </c>
      <c r="X10" s="22">
        <v>3.8691072229892366E-4</v>
      </c>
      <c r="Y10" s="22">
        <v>3.9033381487316773E-4</v>
      </c>
      <c r="Z10" s="22">
        <v>3.9375690744741267E-4</v>
      </c>
      <c r="AA10" s="22">
        <v>3.9718000002165674E-4</v>
      </c>
      <c r="AB10" s="22">
        <v>4.0060309259590081E-4</v>
      </c>
      <c r="AC10" s="22">
        <v>4.0402618517014488E-4</v>
      </c>
      <c r="AD10" s="22">
        <v>4.0744927774438982E-4</v>
      </c>
      <c r="AE10" s="22">
        <v>4.1087237031863389E-4</v>
      </c>
      <c r="AF10" s="22">
        <v>4.1429546289287796E-4</v>
      </c>
      <c r="AG10" s="22">
        <v>4.177185554671229E-4</v>
      </c>
      <c r="AH10" s="22">
        <v>4.2114164804136697E-4</v>
      </c>
      <c r="AI10" s="22">
        <v>4.2456474061561104E-4</v>
      </c>
      <c r="AJ10" s="22">
        <v>4.2798783318985598E-4</v>
      </c>
    </row>
    <row r="11" spans="1:36">
      <c r="A11" t="s">
        <v>746</v>
      </c>
      <c r="B11" s="22">
        <f>B10/'Conversion Factors'!$B$23</f>
        <v>1.9362141353943107E-4</v>
      </c>
      <c r="C11" s="22">
        <f>C10/'Conversion Factors'!$B$23</f>
        <v>1.9574842994009528E-4</v>
      </c>
      <c r="D11" s="22">
        <f>D10/'Conversion Factors'!$B$23</f>
        <v>1.9787544634075895E-4</v>
      </c>
      <c r="E11" s="22">
        <f>E10/'Conversion Factors'!$B$23</f>
        <v>2.0000246274142264E-4</v>
      </c>
      <c r="F11" s="22">
        <f>F10/'Conversion Factors'!$B$23</f>
        <v>2.0212947914208685E-4</v>
      </c>
      <c r="G11" s="22">
        <f>G10/'Conversion Factors'!$B$23</f>
        <v>2.0425649554275051E-4</v>
      </c>
      <c r="H11" s="22">
        <f>H10/'Conversion Factors'!$B$23</f>
        <v>2.0638351194341418E-4</v>
      </c>
      <c r="I11" s="22">
        <f>I10/'Conversion Factors'!$B$23</f>
        <v>2.0851052834407785E-4</v>
      </c>
      <c r="J11" s="22">
        <f>J10/'Conversion Factors'!$B$23</f>
        <v>2.1063754474474205E-4</v>
      </c>
      <c r="K11" s="22">
        <f>K10/'Conversion Factors'!$B$23</f>
        <v>2.1276456114540572E-4</v>
      </c>
      <c r="L11" s="22">
        <f>L10/'Conversion Factors'!$B$23</f>
        <v>2.1489157754606941E-4</v>
      </c>
      <c r="M11" s="22">
        <f>M10/'Conversion Factors'!$B$23</f>
        <v>2.1701859394673362E-4</v>
      </c>
      <c r="N11" s="22">
        <f>N10/'Conversion Factors'!$B$23</f>
        <v>2.1914561034739729E-4</v>
      </c>
      <c r="O11" s="22">
        <f>O10/'Conversion Factors'!$B$23</f>
        <v>2.2127262674806095E-4</v>
      </c>
      <c r="P11" s="22">
        <f>P10/'Conversion Factors'!$B$23</f>
        <v>2.2339964314872516E-4</v>
      </c>
      <c r="Q11" s="22">
        <f>Q10/'Conversion Factors'!$B$23</f>
        <v>2.2552665954938883E-4</v>
      </c>
      <c r="R11" s="22">
        <f>R10/'Conversion Factors'!$B$23</f>
        <v>2.2765367595005249E-4</v>
      </c>
      <c r="S11" s="22">
        <f>S10/'Conversion Factors'!$B$23</f>
        <v>2.2978069235071616E-4</v>
      </c>
      <c r="T11" s="22">
        <f>T10/'Conversion Factors'!$B$23</f>
        <v>2.3190770875138039E-4</v>
      </c>
      <c r="U11" s="22">
        <f>U10/'Conversion Factors'!$B$23</f>
        <v>2.3403472515204406E-4</v>
      </c>
      <c r="V11" s="22">
        <f>V10/'Conversion Factors'!$B$23</f>
        <v>2.3616174155270773E-4</v>
      </c>
      <c r="W11" s="22">
        <f>W10/'Conversion Factors'!$B$23</f>
        <v>2.3828875795337193E-4</v>
      </c>
      <c r="X11" s="22">
        <f>X10/'Conversion Factors'!$B$23</f>
        <v>2.404157743540356E-4</v>
      </c>
      <c r="Y11" s="22">
        <f>Y10/'Conversion Factors'!$B$23</f>
        <v>2.4254279075469927E-4</v>
      </c>
      <c r="Z11" s="22">
        <f>Z10/'Conversion Factors'!$B$23</f>
        <v>2.4466980715536347E-4</v>
      </c>
      <c r="AA11" s="22">
        <f>AA10/'Conversion Factors'!$B$23</f>
        <v>2.4679682355602717E-4</v>
      </c>
      <c r="AB11" s="22">
        <f>AB10/'Conversion Factors'!$B$23</f>
        <v>2.4892383995669081E-4</v>
      </c>
      <c r="AC11" s="22">
        <f>AC10/'Conversion Factors'!$B$23</f>
        <v>2.510508563573545E-4</v>
      </c>
      <c r="AD11" s="22">
        <f>AD10/'Conversion Factors'!$B$23</f>
        <v>2.5317787275801868E-4</v>
      </c>
      <c r="AE11" s="22">
        <f>AE10/'Conversion Factors'!$B$23</f>
        <v>2.5530488915868237E-4</v>
      </c>
      <c r="AF11" s="22">
        <f>AF10/'Conversion Factors'!$B$23</f>
        <v>2.5743190555934607E-4</v>
      </c>
      <c r="AG11" s="22">
        <f>AG10/'Conversion Factors'!$B$23</f>
        <v>2.5955892196001025E-4</v>
      </c>
      <c r="AH11" s="22">
        <f>AH10/'Conversion Factors'!$B$23</f>
        <v>2.6168593836067394E-4</v>
      </c>
      <c r="AI11" s="22">
        <f>AI10/'Conversion Factors'!$B$23</f>
        <v>2.6381295476133758E-4</v>
      </c>
      <c r="AJ11" s="22">
        <f>AJ10/'Conversion Factors'!$B$23</f>
        <v>2.6593997116200181E-4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
  <sheetViews>
    <sheetView topLeftCell="A10" workbookViewId="0">
      <selection activeCell="B37" sqref="A37:AI37"/>
    </sheetView>
  </sheetViews>
  <sheetFormatPr defaultRowHeight="14.25"/>
  <cols>
    <col min="2" max="2" width="11.59765625" bestFit="1" customWidth="1"/>
  </cols>
  <sheetData>
    <row r="1" spans="1:28">
      <c r="A1" s="20" t="s">
        <v>883</v>
      </c>
      <c r="B1" s="20"/>
      <c r="C1" s="20"/>
      <c r="D1" s="20"/>
      <c r="E1" s="20"/>
      <c r="F1" s="20"/>
      <c r="G1" s="20"/>
      <c r="H1" s="20"/>
      <c r="I1" s="20"/>
      <c r="J1" s="20"/>
      <c r="K1" s="20"/>
      <c r="L1" s="20"/>
      <c r="M1" s="20"/>
      <c r="N1" s="20"/>
      <c r="O1" s="20"/>
      <c r="P1" s="20"/>
      <c r="Q1" s="20"/>
      <c r="R1" s="20"/>
      <c r="S1" s="20"/>
      <c r="T1" s="20"/>
      <c r="U1" s="20"/>
      <c r="V1" s="20"/>
      <c r="W1" s="20"/>
      <c r="X1" s="20"/>
      <c r="Y1" s="20"/>
      <c r="Z1" s="20"/>
      <c r="AA1" s="20"/>
      <c r="AB1" s="20"/>
    </row>
    <row r="2" spans="1:28">
      <c r="A2" t="s">
        <v>807</v>
      </c>
    </row>
    <row r="4" spans="1:28">
      <c r="A4" t="s">
        <v>808</v>
      </c>
      <c r="B4" t="s">
        <v>809</v>
      </c>
      <c r="C4" t="s">
        <v>138</v>
      </c>
      <c r="D4" t="s">
        <v>810</v>
      </c>
      <c r="E4" t="s">
        <v>811</v>
      </c>
      <c r="F4" t="s">
        <v>812</v>
      </c>
      <c r="G4" t="s">
        <v>813</v>
      </c>
      <c r="H4" t="s">
        <v>814</v>
      </c>
      <c r="I4" t="s">
        <v>815</v>
      </c>
      <c r="J4" t="s">
        <v>816</v>
      </c>
      <c r="K4" t="s">
        <v>817</v>
      </c>
      <c r="L4" t="s">
        <v>818</v>
      </c>
    </row>
    <row r="5" spans="1:28">
      <c r="A5" t="s">
        <v>819</v>
      </c>
      <c r="B5" t="s">
        <v>820</v>
      </c>
      <c r="E5">
        <v>465.43181993587018</v>
      </c>
      <c r="F5">
        <v>676.97156845992674</v>
      </c>
      <c r="G5">
        <v>965.86088794068576</v>
      </c>
      <c r="H5">
        <v>1302.4918354194851</v>
      </c>
      <c r="I5">
        <v>1677.0217064141693</v>
      </c>
      <c r="J5">
        <v>2054.4630409948413</v>
      </c>
      <c r="K5">
        <v>2453.5303529163243</v>
      </c>
      <c r="L5">
        <v>2840.6644262243649</v>
      </c>
    </row>
    <row r="6" spans="1:28">
      <c r="A6" t="s">
        <v>821</v>
      </c>
      <c r="B6" t="s">
        <v>822</v>
      </c>
      <c r="E6">
        <v>86.94743644246536</v>
      </c>
      <c r="F6">
        <v>103.39340574990237</v>
      </c>
      <c r="G6">
        <v>122.53187891881801</v>
      </c>
      <c r="H6">
        <v>138.65233091959169</v>
      </c>
      <c r="I6">
        <v>150.24157773739765</v>
      </c>
      <c r="J6">
        <v>155.78595853428504</v>
      </c>
      <c r="K6">
        <v>158.55177048876453</v>
      </c>
      <c r="L6">
        <v>157.35663891261001</v>
      </c>
    </row>
    <row r="7" spans="1:28">
      <c r="A7" t="s">
        <v>823</v>
      </c>
      <c r="B7" t="s">
        <v>824</v>
      </c>
      <c r="E7">
        <v>19.434845833849657</v>
      </c>
      <c r="F7">
        <v>34.015646125139988</v>
      </c>
      <c r="G7">
        <v>55.709004792258128</v>
      </c>
      <c r="H7">
        <v>83.81034932799669</v>
      </c>
      <c r="I7">
        <v>118.09331180374666</v>
      </c>
      <c r="J7">
        <v>155.96121549054095</v>
      </c>
      <c r="K7">
        <v>198.96004405095866</v>
      </c>
      <c r="L7">
        <v>244.39395651277678</v>
      </c>
    </row>
    <row r="8" spans="1:28">
      <c r="A8" t="s">
        <v>825</v>
      </c>
      <c r="B8" t="s">
        <v>826</v>
      </c>
      <c r="E8">
        <v>-72.531310286454328</v>
      </c>
      <c r="F8">
        <v>-88.88548654204223</v>
      </c>
      <c r="G8">
        <v>-108.42639918373908</v>
      </c>
      <c r="H8">
        <v>-126.06683646606935</v>
      </c>
      <c r="I8">
        <v>-140.12011318688613</v>
      </c>
      <c r="J8">
        <v>-149.16359001059141</v>
      </c>
      <c r="K8">
        <v>-156.11620750441571</v>
      </c>
      <c r="L8">
        <v>-159.72426947537406</v>
      </c>
    </row>
    <row r="9" spans="1:28">
      <c r="A9" t="s">
        <v>827</v>
      </c>
      <c r="B9" t="s">
        <v>828</v>
      </c>
      <c r="E9">
        <v>-489.48977965291408</v>
      </c>
      <c r="F9">
        <v>-706.61494234068994</v>
      </c>
      <c r="G9">
        <v>-1002.198974501923</v>
      </c>
      <c r="H9">
        <v>-1344.6960781485077</v>
      </c>
      <c r="I9">
        <v>-1724.2400434040017</v>
      </c>
      <c r="J9">
        <v>-2106.1321550137086</v>
      </c>
      <c r="K9">
        <v>-2509.2880080039026</v>
      </c>
      <c r="L9">
        <v>-2899.391876121123</v>
      </c>
    </row>
    <row r="10" spans="1:28">
      <c r="A10" t="s">
        <v>829</v>
      </c>
      <c r="B10" t="s">
        <v>830</v>
      </c>
      <c r="E10">
        <v>-9.7930122728167195</v>
      </c>
      <c r="F10">
        <v>-17.920073102382606</v>
      </c>
      <c r="G10">
        <v>-31.199840529691919</v>
      </c>
      <c r="H10">
        <v>-50.344375604256847</v>
      </c>
      <c r="I10">
        <v>-75.462808589204144</v>
      </c>
      <c r="J10">
        <v>-103.81800453116941</v>
      </c>
      <c r="K10">
        <v>-137.1196273607176</v>
      </c>
      <c r="L10">
        <v>-173.67618568394579</v>
      </c>
    </row>
    <row r="11" spans="1:28">
      <c r="A11" t="s">
        <v>831</v>
      </c>
      <c r="B11" t="s">
        <v>832</v>
      </c>
      <c r="E11">
        <v>0</v>
      </c>
      <c r="F11">
        <v>-0.96011834985416489</v>
      </c>
      <c r="G11">
        <v>-2.2765574364076935</v>
      </c>
      <c r="H11">
        <v>-3.8472254482398047</v>
      </c>
      <c r="I11">
        <v>-5.5336307752218934</v>
      </c>
      <c r="J11">
        <v>-7.0964654641974025</v>
      </c>
      <c r="K11">
        <v>-8.5183245870112962</v>
      </c>
      <c r="L11">
        <v>-9.6226903693088683</v>
      </c>
    </row>
    <row r="12" spans="1:28">
      <c r="A12" t="s">
        <v>833</v>
      </c>
      <c r="E12">
        <v>6.2172489379008766E-14</v>
      </c>
      <c r="F12">
        <v>1.1535217225855376E-13</v>
      </c>
      <c r="G12">
        <v>3.5438318946034997E-13</v>
      </c>
      <c r="H12">
        <v>-1.7097434579227411E-13</v>
      </c>
      <c r="I12">
        <v>-1.4122036873231991E-13</v>
      </c>
      <c r="J12">
        <v>3.8902214782865485E-13</v>
      </c>
      <c r="K12">
        <v>2.0961010704922955E-13</v>
      </c>
      <c r="L12">
        <v>-2.6822988274943782E-13</v>
      </c>
    </row>
    <row r="14" spans="1:28">
      <c r="A14" t="s">
        <v>848</v>
      </c>
    </row>
    <row r="15" spans="1:28">
      <c r="A15" t="s">
        <v>835</v>
      </c>
      <c r="B15" t="s">
        <v>836</v>
      </c>
      <c r="C15" t="s">
        <v>138</v>
      </c>
      <c r="D15">
        <v>2007</v>
      </c>
      <c r="E15">
        <v>2012</v>
      </c>
      <c r="F15">
        <v>2017</v>
      </c>
      <c r="G15">
        <v>2022</v>
      </c>
      <c r="H15">
        <v>2027</v>
      </c>
      <c r="I15">
        <v>2032</v>
      </c>
      <c r="J15">
        <v>2037</v>
      </c>
      <c r="K15">
        <v>2042</v>
      </c>
      <c r="L15">
        <v>2047</v>
      </c>
      <c r="M15">
        <v>2052</v>
      </c>
      <c r="P15" t="s">
        <v>842</v>
      </c>
    </row>
    <row r="16" spans="1:28">
      <c r="A16">
        <v>1</v>
      </c>
      <c r="C16" t="s">
        <v>837</v>
      </c>
      <c r="D16">
        <v>7285.7384785769091</v>
      </c>
      <c r="E16">
        <v>7285.7384785769091</v>
      </c>
      <c r="F16">
        <v>9838.9587385820723</v>
      </c>
      <c r="G16">
        <v>13179.941715845705</v>
      </c>
      <c r="H16">
        <v>16840.937875128242</v>
      </c>
      <c r="I16">
        <v>20692.851223700942</v>
      </c>
      <c r="J16">
        <v>24299.450439844892</v>
      </c>
      <c r="K16">
        <v>27979.322023666995</v>
      </c>
      <c r="L16">
        <v>31391.667643013203</v>
      </c>
      <c r="M16">
        <v>35418.643120718472</v>
      </c>
    </row>
    <row r="17" spans="1:28">
      <c r="A17">
        <v>2</v>
      </c>
      <c r="C17" t="s">
        <v>838</v>
      </c>
      <c r="D17">
        <v>7285.7384785769091</v>
      </c>
      <c r="E17">
        <v>7285.7384785769091</v>
      </c>
      <c r="F17">
        <v>9694.9739765540417</v>
      </c>
      <c r="G17">
        <v>12826.333523469357</v>
      </c>
      <c r="H17">
        <v>16183.730543415923</v>
      </c>
      <c r="I17">
        <v>19632.973478096745</v>
      </c>
      <c r="J17">
        <v>22758.50968024497</v>
      </c>
      <c r="K17">
        <v>25863.812309682417</v>
      </c>
      <c r="L17">
        <v>28635.326093870575</v>
      </c>
      <c r="M17">
        <v>31876.778808646624</v>
      </c>
      <c r="P17" t="s">
        <v>835</v>
      </c>
      <c r="Q17" t="s">
        <v>843</v>
      </c>
      <c r="R17" t="s">
        <v>844</v>
      </c>
      <c r="S17">
        <v>2007</v>
      </c>
      <c r="T17">
        <v>2012</v>
      </c>
      <c r="U17">
        <v>2017</v>
      </c>
      <c r="V17">
        <v>2022</v>
      </c>
      <c r="W17">
        <v>2027</v>
      </c>
      <c r="X17">
        <v>2032</v>
      </c>
      <c r="Y17">
        <v>2037</v>
      </c>
      <c r="Z17">
        <v>2042</v>
      </c>
      <c r="AA17">
        <v>2047</v>
      </c>
      <c r="AB17">
        <v>2052</v>
      </c>
    </row>
    <row r="18" spans="1:28">
      <c r="A18">
        <v>3</v>
      </c>
      <c r="C18" t="s">
        <v>839</v>
      </c>
      <c r="D18">
        <v>7285.7384785769091</v>
      </c>
      <c r="E18">
        <v>7285.7384785769091</v>
      </c>
      <c r="F18">
        <v>9550.9892145260128</v>
      </c>
      <c r="G18">
        <v>12472.72533109301</v>
      </c>
      <c r="H18">
        <v>15526.523211703603</v>
      </c>
      <c r="I18">
        <v>18573.095732492555</v>
      </c>
      <c r="J18">
        <v>21217.568920645052</v>
      </c>
      <c r="K18">
        <v>23748.302595697842</v>
      </c>
      <c r="L18">
        <v>25878.984544727951</v>
      </c>
      <c r="M18">
        <v>28334.914496574776</v>
      </c>
      <c r="P18">
        <v>1</v>
      </c>
      <c r="Q18" t="s">
        <v>845</v>
      </c>
      <c r="S18">
        <v>0.84816017504281249</v>
      </c>
      <c r="T18">
        <v>0.84816017504281249</v>
      </c>
      <c r="U18">
        <v>0.84914445210407208</v>
      </c>
      <c r="V18">
        <v>0.85012872916533166</v>
      </c>
      <c r="W18">
        <v>0.85111300622659114</v>
      </c>
      <c r="X18">
        <v>0.85209728328785073</v>
      </c>
      <c r="Y18">
        <v>0.85308156034911031</v>
      </c>
      <c r="Z18">
        <v>0.85406583741036979</v>
      </c>
      <c r="AA18">
        <v>0.85505011447162937</v>
      </c>
      <c r="AB18">
        <v>0.85603439153288896</v>
      </c>
    </row>
    <row r="19" spans="1:28">
      <c r="A19">
        <v>4</v>
      </c>
      <c r="C19" t="s">
        <v>840</v>
      </c>
      <c r="D19">
        <v>7285.7384785769091</v>
      </c>
      <c r="E19">
        <v>7285.7384785769091</v>
      </c>
      <c r="F19">
        <v>9478.9968335119975</v>
      </c>
      <c r="G19">
        <v>12295.921234904838</v>
      </c>
      <c r="H19">
        <v>15197.919545847442</v>
      </c>
      <c r="I19">
        <v>18043.156859690454</v>
      </c>
      <c r="J19">
        <v>20447.098540845091</v>
      </c>
      <c r="K19">
        <v>22690.547738705551</v>
      </c>
      <c r="L19">
        <v>24500.813770156641</v>
      </c>
      <c r="M19">
        <v>26563.982340538856</v>
      </c>
      <c r="Q19" t="s">
        <v>846</v>
      </c>
      <c r="S19">
        <v>0.14423867048152983</v>
      </c>
      <c r="T19">
        <v>0.14423867048152983</v>
      </c>
      <c r="U19">
        <v>0.14087936234702517</v>
      </c>
      <c r="V19">
        <v>0.13752005421252053</v>
      </c>
      <c r="W19">
        <v>0.13416074607801587</v>
      </c>
      <c r="X19">
        <v>0.13080143794351123</v>
      </c>
      <c r="Y19">
        <v>0.12744212980900657</v>
      </c>
      <c r="Z19">
        <v>0.12408282167450192</v>
      </c>
      <c r="AA19">
        <v>0.12072351353999727</v>
      </c>
      <c r="AB19">
        <v>0.11736420540549262</v>
      </c>
    </row>
    <row r="20" spans="1:28">
      <c r="A20" t="s">
        <v>841</v>
      </c>
      <c r="D20">
        <v>7285.7384785769091</v>
      </c>
      <c r="E20">
        <v>7285.7384785769091</v>
      </c>
      <c r="F20">
        <v>9838.9587385820723</v>
      </c>
      <c r="G20">
        <v>13179.941715845705</v>
      </c>
      <c r="H20">
        <v>16840.937875128242</v>
      </c>
      <c r="I20">
        <v>20692.851223700942</v>
      </c>
      <c r="J20">
        <v>24299.450439844892</v>
      </c>
      <c r="K20">
        <v>27979.322023666995</v>
      </c>
      <c r="L20">
        <v>31391.667643013203</v>
      </c>
      <c r="M20">
        <v>35418.643120718472</v>
      </c>
      <c r="Q20" t="s">
        <v>847</v>
      </c>
      <c r="S20">
        <v>7.6011544756576328E-3</v>
      </c>
      <c r="T20">
        <v>7.6011544756576328E-3</v>
      </c>
      <c r="U20">
        <v>9.9761855489027256E-3</v>
      </c>
      <c r="V20">
        <v>1.2351216622147818E-2</v>
      </c>
      <c r="W20">
        <v>1.4726247695392911E-2</v>
      </c>
      <c r="X20">
        <v>1.7101278768638005E-2</v>
      </c>
      <c r="Y20">
        <v>1.9476309841883095E-2</v>
      </c>
      <c r="Z20">
        <v>2.1851340915128189E-2</v>
      </c>
      <c r="AA20">
        <v>2.4226371988373283E-2</v>
      </c>
      <c r="AB20">
        <v>2.6601403061618376E-2</v>
      </c>
    </row>
    <row r="22" spans="1:28">
      <c r="A22" t="s">
        <v>849</v>
      </c>
      <c r="M22" t="s">
        <v>850</v>
      </c>
    </row>
    <row r="24" spans="1:28">
      <c r="A24" t="s">
        <v>835</v>
      </c>
      <c r="B24" t="s">
        <v>836</v>
      </c>
      <c r="C24" t="s">
        <v>138</v>
      </c>
      <c r="D24">
        <v>2007</v>
      </c>
      <c r="E24">
        <v>2012</v>
      </c>
      <c r="F24">
        <v>2017</v>
      </c>
      <c r="G24">
        <v>2022</v>
      </c>
      <c r="H24">
        <v>2027</v>
      </c>
      <c r="I24">
        <v>2032</v>
      </c>
      <c r="J24">
        <v>2037</v>
      </c>
      <c r="K24">
        <v>2042</v>
      </c>
      <c r="L24">
        <v>2047</v>
      </c>
      <c r="M24">
        <v>2052</v>
      </c>
      <c r="P24" t="s">
        <v>835</v>
      </c>
      <c r="Q24" t="s">
        <v>843</v>
      </c>
      <c r="R24" t="s">
        <v>844</v>
      </c>
      <c r="S24">
        <v>2007</v>
      </c>
      <c r="T24">
        <v>2012</v>
      </c>
      <c r="U24">
        <v>2017</v>
      </c>
      <c r="V24">
        <v>2022</v>
      </c>
      <c r="W24">
        <v>2027</v>
      </c>
      <c r="X24">
        <v>2032</v>
      </c>
      <c r="Y24">
        <v>2037</v>
      </c>
      <c r="Z24">
        <v>2042</v>
      </c>
      <c r="AA24">
        <v>2047</v>
      </c>
      <c r="AB24">
        <v>2052</v>
      </c>
    </row>
    <row r="25" spans="1:28">
      <c r="A25">
        <v>1</v>
      </c>
      <c r="C25" t="s">
        <v>851</v>
      </c>
      <c r="D25">
        <v>1671.7017993824848</v>
      </c>
      <c r="E25">
        <v>1671.7017993824848</v>
      </c>
      <c r="F25">
        <v>2409.0996388421427</v>
      </c>
      <c r="G25">
        <v>3760.6947878361552</v>
      </c>
      <c r="H25">
        <v>5663.900438648604</v>
      </c>
      <c r="I25">
        <v>8084.1516133946598</v>
      </c>
      <c r="J25">
        <v>10529.027370144324</v>
      </c>
      <c r="K25">
        <v>12905.090138734526</v>
      </c>
      <c r="L25">
        <v>14842.836401151224</v>
      </c>
      <c r="M25">
        <v>20270.920907074131</v>
      </c>
      <c r="P25">
        <v>1</v>
      </c>
      <c r="Q25" t="s">
        <v>845</v>
      </c>
      <c r="S25">
        <v>0.58344055099029235</v>
      </c>
      <c r="T25">
        <v>0.58344055099029235</v>
      </c>
      <c r="U25">
        <v>0.60099642739001324</v>
      </c>
      <c r="V25">
        <v>0.61855230378973403</v>
      </c>
      <c r="W25">
        <v>0.63610818018945492</v>
      </c>
      <c r="X25">
        <v>0.65366405658917581</v>
      </c>
      <c r="Y25">
        <v>0.67121993298889671</v>
      </c>
      <c r="Z25">
        <v>0.6887758093886176</v>
      </c>
      <c r="AA25">
        <v>0.70633168578833838</v>
      </c>
      <c r="AB25">
        <v>0.72388756218805927</v>
      </c>
    </row>
    <row r="26" spans="1:28">
      <c r="A26">
        <v>2</v>
      </c>
      <c r="C26" t="s">
        <v>852</v>
      </c>
      <c r="D26">
        <v>1671.7017993824848</v>
      </c>
      <c r="E26">
        <v>1671.7017993824848</v>
      </c>
      <c r="F26">
        <v>2373.8445221761599</v>
      </c>
      <c r="G26">
        <v>3659.7980984064047</v>
      </c>
      <c r="H26">
        <v>5442.8701776281705</v>
      </c>
      <c r="I26">
        <v>7670.0853112451769</v>
      </c>
      <c r="J26">
        <v>9861.3329515498044</v>
      </c>
      <c r="K26">
        <v>11929.339420927769</v>
      </c>
      <c r="L26">
        <v>13539.56296105014</v>
      </c>
      <c r="M26">
        <v>18243.828816366717</v>
      </c>
      <c r="Q26" t="s">
        <v>846</v>
      </c>
      <c r="S26">
        <v>0.41632638436382852</v>
      </c>
      <c r="T26">
        <v>0.41632638436382852</v>
      </c>
      <c r="U26">
        <v>0.39875442533369859</v>
      </c>
      <c r="V26">
        <v>0.38118246630356867</v>
      </c>
      <c r="W26">
        <v>0.36361050727343874</v>
      </c>
      <c r="X26">
        <v>0.34603854824330882</v>
      </c>
      <c r="Y26">
        <v>0.32846658921317884</v>
      </c>
      <c r="Z26">
        <v>0.31089463018304891</v>
      </c>
      <c r="AA26">
        <v>0.29332267115291899</v>
      </c>
      <c r="AB26">
        <v>0.27575071212278907</v>
      </c>
    </row>
    <row r="27" spans="1:28">
      <c r="A27">
        <v>3</v>
      </c>
      <c r="C27" t="s">
        <v>853</v>
      </c>
      <c r="D27">
        <v>1671.7017993824848</v>
      </c>
      <c r="E27">
        <v>1671.7017993824848</v>
      </c>
      <c r="F27">
        <v>2356.2169638431687</v>
      </c>
      <c r="G27">
        <v>3609.3497536915293</v>
      </c>
      <c r="H27">
        <v>5332.3550471179533</v>
      </c>
      <c r="I27">
        <v>7463.0521601704349</v>
      </c>
      <c r="J27">
        <v>9527.4857422525456</v>
      </c>
      <c r="K27">
        <v>11441.46406202439</v>
      </c>
      <c r="L27">
        <v>12887.926240999597</v>
      </c>
      <c r="M27">
        <v>17230.282771013011</v>
      </c>
      <c r="Q27" t="s">
        <v>847</v>
      </c>
      <c r="S27">
        <v>2.330646458791455E-4</v>
      </c>
      <c r="T27">
        <v>2.330646458791455E-4</v>
      </c>
      <c r="U27">
        <v>2.4914727628821135E-4</v>
      </c>
      <c r="V27">
        <v>2.6522990669727717E-4</v>
      </c>
      <c r="W27">
        <v>2.81312537106343E-4</v>
      </c>
      <c r="X27">
        <v>2.9739516751540882E-4</v>
      </c>
      <c r="Y27">
        <v>3.1347779792447464E-4</v>
      </c>
      <c r="Z27">
        <v>3.2956042833354052E-4</v>
      </c>
      <c r="AA27">
        <v>3.4564305874260634E-4</v>
      </c>
      <c r="AB27">
        <v>3.6172568915167217E-4</v>
      </c>
    </row>
    <row r="29" spans="1:28">
      <c r="A29" t="s">
        <v>808</v>
      </c>
      <c r="B29" t="s">
        <v>809</v>
      </c>
      <c r="C29" t="s">
        <v>138</v>
      </c>
      <c r="D29" t="s">
        <v>810</v>
      </c>
      <c r="E29" t="s">
        <v>811</v>
      </c>
      <c r="F29" t="s">
        <v>812</v>
      </c>
      <c r="G29" t="s">
        <v>813</v>
      </c>
      <c r="H29" t="s">
        <v>814</v>
      </c>
      <c r="I29" t="s">
        <v>815</v>
      </c>
      <c r="J29" t="s">
        <v>816</v>
      </c>
      <c r="K29" t="s">
        <v>817</v>
      </c>
      <c r="L29" t="s">
        <v>818</v>
      </c>
      <c r="M29" t="s">
        <v>834</v>
      </c>
    </row>
    <row r="30" spans="1:28">
      <c r="A30" t="s">
        <v>819</v>
      </c>
      <c r="B30" t="s">
        <v>820</v>
      </c>
      <c r="D30">
        <v>0</v>
      </c>
      <c r="E30">
        <v>336.9305114450047</v>
      </c>
      <c r="F30">
        <v>467.77200691922673</v>
      </c>
      <c r="G30">
        <v>703.81213904667527</v>
      </c>
      <c r="H30">
        <v>1021.2339816628912</v>
      </c>
      <c r="I30">
        <v>1402.5523888673736</v>
      </c>
      <c r="J30">
        <v>1757.4213474310852</v>
      </c>
      <c r="K30">
        <v>2095.6565503240886</v>
      </c>
      <c r="L30">
        <v>2327.570979541405</v>
      </c>
      <c r="M30">
        <v>3061.5706024466408</v>
      </c>
    </row>
    <row r="31" spans="1:28">
      <c r="A31" t="s">
        <v>821</v>
      </c>
      <c r="B31" t="s">
        <v>822</v>
      </c>
      <c r="D31">
        <v>0</v>
      </c>
      <c r="E31">
        <v>19.014600918177294</v>
      </c>
      <c r="F31">
        <v>24.913560266209615</v>
      </c>
      <c r="G31">
        <v>35.287678876634203</v>
      </c>
      <c r="H31">
        <v>48.269245962921147</v>
      </c>
      <c r="I31">
        <v>62.583684460951957</v>
      </c>
      <c r="J31">
        <v>74.805699566930187</v>
      </c>
      <c r="K31">
        <v>83.930934669829654</v>
      </c>
      <c r="L31">
        <v>88.113172455227911</v>
      </c>
      <c r="M31">
        <v>109.48011285994866</v>
      </c>
    </row>
    <row r="32" spans="1:28">
      <c r="A32" t="s">
        <v>823</v>
      </c>
      <c r="B32" t="s">
        <v>824</v>
      </c>
      <c r="D32">
        <v>0</v>
      </c>
      <c r="E32">
        <v>0.96357501000808465</v>
      </c>
      <c r="F32">
        <v>1.4658796961185554</v>
      </c>
      <c r="G32">
        <v>2.405553987685936</v>
      </c>
      <c r="H32">
        <v>3.7946028623573613</v>
      </c>
      <c r="I32">
        <v>5.6541469715477124</v>
      </c>
      <c r="J32">
        <v>7.665330458160815</v>
      </c>
      <c r="K32">
        <v>9.7536921850862708</v>
      </c>
      <c r="L32">
        <v>11.618626461407169</v>
      </c>
      <c r="M32">
        <v>16.398343714649425</v>
      </c>
    </row>
    <row r="33" spans="1:35">
      <c r="A33" t="s">
        <v>825</v>
      </c>
      <c r="B33" t="s">
        <v>826</v>
      </c>
      <c r="D33">
        <v>0</v>
      </c>
      <c r="E33">
        <v>-6.6417480552165884</v>
      </c>
      <c r="F33">
        <v>-8.8279905780366317</v>
      </c>
      <c r="G33">
        <v>-12.668284939442469</v>
      </c>
      <c r="H33">
        <v>-17.428655675755721</v>
      </c>
      <c r="I33">
        <v>-22.601436728291123</v>
      </c>
      <c r="J33">
        <v>-26.371199684373138</v>
      </c>
      <c r="K33">
        <v>-28.873405541964164</v>
      </c>
      <c r="L33">
        <v>-29.570563134268024</v>
      </c>
      <c r="M33">
        <v>-35.831129683904017</v>
      </c>
    </row>
    <row r="34" spans="1:35">
      <c r="A34" t="s">
        <v>827</v>
      </c>
      <c r="B34" t="s">
        <v>828</v>
      </c>
      <c r="D34">
        <v>0</v>
      </c>
      <c r="E34">
        <v>-350.26693931797348</v>
      </c>
      <c r="F34">
        <v>-485.3234563035183</v>
      </c>
      <c r="G34">
        <v>-728.83708697155294</v>
      </c>
      <c r="H34">
        <v>-1055.869174812414</v>
      </c>
      <c r="I34">
        <v>-1448.1887835715822</v>
      </c>
      <c r="J34">
        <v>-1813.521177771803</v>
      </c>
      <c r="K34">
        <v>-2160.4677716370406</v>
      </c>
      <c r="L34">
        <v>-2397.7322153237719</v>
      </c>
      <c r="M34">
        <v>-3151.6179293373348</v>
      </c>
    </row>
    <row r="35" spans="1:35" ht="14.65" customHeight="1">
      <c r="A35" t="s">
        <v>833</v>
      </c>
      <c r="D35">
        <v>0</v>
      </c>
      <c r="E35">
        <v>0</v>
      </c>
      <c r="F35">
        <v>0</v>
      </c>
      <c r="G35">
        <v>0</v>
      </c>
      <c r="H35">
        <v>0</v>
      </c>
      <c r="I35">
        <v>0</v>
      </c>
      <c r="J35">
        <v>0</v>
      </c>
      <c r="K35">
        <v>0</v>
      </c>
      <c r="L35">
        <v>0</v>
      </c>
      <c r="M35">
        <v>0</v>
      </c>
    </row>
    <row r="37" spans="1:35">
      <c r="A37" s="20" t="s">
        <v>884</v>
      </c>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row>
    <row r="38" spans="1:35">
      <c r="B38" t="s">
        <v>812</v>
      </c>
      <c r="C38" t="s">
        <v>813</v>
      </c>
      <c r="D38" t="s">
        <v>814</v>
      </c>
      <c r="E38" t="s">
        <v>815</v>
      </c>
      <c r="F38" t="s">
        <v>816</v>
      </c>
      <c r="G38" t="s">
        <v>817</v>
      </c>
      <c r="H38" t="s">
        <v>818</v>
      </c>
    </row>
    <row r="39" spans="1:35">
      <c r="A39" t="s">
        <v>854</v>
      </c>
      <c r="B39">
        <f>((F16*U19*1000000000)/(F6*3412312000000))/'Conversion Factors'!$B$23</f>
        <v>2.4412212193692232E-3</v>
      </c>
      <c r="C39">
        <f>((G16*V19*1000000000)/(G6*3412312000000))/'Conversion Factors'!$B$23</f>
        <v>2.6936048933143865E-3</v>
      </c>
      <c r="D39">
        <f>((H16*W19*1000000000)/(H6*3412312000000))/'Conversion Factors'!$B$23</f>
        <v>2.9673448742187549E-3</v>
      </c>
      <c r="E39">
        <f>((I16*X19*1000000000)/(I6*3412312000000))/'Conversion Factors'!$B$23</f>
        <v>3.280546355080593E-3</v>
      </c>
      <c r="F39">
        <f>((J16*Y19*1000000000)/(J6*3412312000000))/'Conversion Factors'!$B$23</f>
        <v>3.6198003893137907E-3</v>
      </c>
      <c r="G39">
        <f>((K16*Z19*1000000000)/(K6*3412312000000))/'Conversion Factors'!$B$23</f>
        <v>3.9873211140279297E-3</v>
      </c>
      <c r="H39">
        <f>((L16*AA19*1000000000)/(L6*3412312000000))/'Conversion Factors'!$B$23</f>
        <v>4.3855558339154742E-3</v>
      </c>
    </row>
    <row r="40" spans="1:35">
      <c r="A40" t="s">
        <v>855</v>
      </c>
      <c r="B40">
        <f>(((F25/'Conversion Factors'!$B$23)*U26*1000000000)/(F31*3412312000000))</f>
        <v>7.0214683806076135E-3</v>
      </c>
      <c r="C40">
        <f>((G25*V26*1000000000)/(G31*3412312000000))/'Conversion Factors'!$B$23</f>
        <v>7.3974386493619645E-3</v>
      </c>
      <c r="D40">
        <f>((H25*W26*1000000000)/(H31*3412312000000))/'Conversion Factors'!$B$23</f>
        <v>7.769355279294848E-3</v>
      </c>
      <c r="E40">
        <f>((I25*X26*1000000000)/(I31*3412312000000))/'Conversion Factors'!$B$23</f>
        <v>8.1395662884209009E-3</v>
      </c>
      <c r="F40">
        <f>((J25*Y26*1000000000)/(J31*3412312000000))/'Conversion Factors'!$B$23</f>
        <v>8.4187619113493904E-3</v>
      </c>
      <c r="G40">
        <f>((K25*Z26*1000000000)/(K31*3412312000000))/'Conversion Factors'!$B$23</f>
        <v>8.7047372084882897E-3</v>
      </c>
      <c r="H40">
        <f>((L25*AA26*1000000000)/(L31*3412312000000))/'Conversion Factors'!$B$23</f>
        <v>8.9975683554273066E-3</v>
      </c>
    </row>
    <row r="42" spans="1:35">
      <c r="B42" t="s">
        <v>812</v>
      </c>
      <c r="C42" t="s">
        <v>856</v>
      </c>
      <c r="D42" t="s">
        <v>857</v>
      </c>
      <c r="E42" t="s">
        <v>858</v>
      </c>
      <c r="F42" t="s">
        <v>859</v>
      </c>
      <c r="G42" t="s">
        <v>813</v>
      </c>
      <c r="H42" t="s">
        <v>860</v>
      </c>
      <c r="I42" t="s">
        <v>861</v>
      </c>
      <c r="J42" t="s">
        <v>862</v>
      </c>
      <c r="K42" t="s">
        <v>863</v>
      </c>
      <c r="L42" t="s">
        <v>814</v>
      </c>
      <c r="M42" t="s">
        <v>864</v>
      </c>
      <c r="N42" t="s">
        <v>865</v>
      </c>
      <c r="O42" t="s">
        <v>866</v>
      </c>
      <c r="P42" t="s">
        <v>867</v>
      </c>
      <c r="Q42" t="s">
        <v>815</v>
      </c>
      <c r="R42" t="s">
        <v>868</v>
      </c>
      <c r="S42" t="s">
        <v>869</v>
      </c>
      <c r="T42" t="s">
        <v>870</v>
      </c>
      <c r="U42" t="s">
        <v>871</v>
      </c>
      <c r="V42" t="s">
        <v>816</v>
      </c>
      <c r="W42" t="s">
        <v>872</v>
      </c>
      <c r="X42" t="s">
        <v>873</v>
      </c>
      <c r="Y42" t="s">
        <v>874</v>
      </c>
      <c r="Z42" t="s">
        <v>875</v>
      </c>
      <c r="AA42" t="s">
        <v>817</v>
      </c>
      <c r="AB42" t="s">
        <v>876</v>
      </c>
      <c r="AC42" t="s">
        <v>877</v>
      </c>
      <c r="AD42" t="s">
        <v>878</v>
      </c>
      <c r="AE42" t="s">
        <v>879</v>
      </c>
      <c r="AF42" t="s">
        <v>818</v>
      </c>
      <c r="AG42" t="s">
        <v>880</v>
      </c>
      <c r="AH42" t="s">
        <v>881</v>
      </c>
      <c r="AI42" t="s">
        <v>882</v>
      </c>
    </row>
    <row r="43" spans="1:35">
      <c r="A43" t="s">
        <v>854</v>
      </c>
      <c r="B43">
        <f>B39</f>
        <v>2.4412212193692232E-3</v>
      </c>
      <c r="C43">
        <f>B43+($C39-$B39)/5</f>
        <v>2.4916979541582561E-3</v>
      </c>
      <c r="D43">
        <f t="shared" ref="D43:G44" si="0">C43+($C39-$B39)/5</f>
        <v>2.5421746889472889E-3</v>
      </c>
      <c r="E43">
        <f t="shared" si="0"/>
        <v>2.5926514237363217E-3</v>
      </c>
      <c r="F43">
        <f t="shared" si="0"/>
        <v>2.6431281585253545E-3</v>
      </c>
      <c r="G43">
        <f t="shared" si="0"/>
        <v>2.6936048933143874E-3</v>
      </c>
      <c r="H43">
        <f>G43+($D39-$C39)/5</f>
        <v>2.7483528894952612E-3</v>
      </c>
      <c r="I43">
        <f t="shared" ref="I43:L44" si="1">H43+($D39-$C39)/5</f>
        <v>2.8031008856761351E-3</v>
      </c>
      <c r="J43">
        <f t="shared" si="1"/>
        <v>2.8578488818570089E-3</v>
      </c>
      <c r="K43">
        <f t="shared" si="1"/>
        <v>2.9125968780378828E-3</v>
      </c>
      <c r="L43">
        <f t="shared" si="1"/>
        <v>2.9673448742187566E-3</v>
      </c>
      <c r="M43">
        <f>L43+($E39-$D39)/5</f>
        <v>3.0299851703911242E-3</v>
      </c>
      <c r="N43">
        <f t="shared" ref="N43:Q44" si="2">M43+($E39-$D39)/5</f>
        <v>3.0926254665634917E-3</v>
      </c>
      <c r="O43">
        <f t="shared" si="2"/>
        <v>3.1552657627358593E-3</v>
      </c>
      <c r="P43">
        <f t="shared" si="2"/>
        <v>3.2179060589082268E-3</v>
      </c>
      <c r="Q43">
        <f t="shared" si="2"/>
        <v>3.2805463550805943E-3</v>
      </c>
      <c r="R43">
        <f>Q43+($F39-$E39)/5</f>
        <v>3.3483971619272337E-3</v>
      </c>
      <c r="S43">
        <f t="shared" ref="S43:V44" si="3">R43+($F39-$E39)/5</f>
        <v>3.416247968773873E-3</v>
      </c>
      <c r="T43">
        <f t="shared" si="3"/>
        <v>3.4840987756205124E-3</v>
      </c>
      <c r="U43">
        <f t="shared" si="3"/>
        <v>3.5519495824671518E-3</v>
      </c>
      <c r="V43">
        <f t="shared" si="3"/>
        <v>3.6198003893137911E-3</v>
      </c>
      <c r="W43">
        <f>V43+($G39-$F39)/5</f>
        <v>3.6933045342566191E-3</v>
      </c>
      <c r="X43">
        <f t="shared" ref="X43:AA44" si="4">W43+($G39-$F39)/5</f>
        <v>3.7668086791994471E-3</v>
      </c>
      <c r="Y43">
        <f t="shared" si="4"/>
        <v>3.8403128241422751E-3</v>
      </c>
      <c r="Z43">
        <f t="shared" si="4"/>
        <v>3.9138169690851026E-3</v>
      </c>
      <c r="AA43">
        <f t="shared" si="4"/>
        <v>3.9873211140279306E-3</v>
      </c>
      <c r="AB43">
        <f>AA43+($H39-$G39)/5</f>
        <v>4.0669680580054397E-3</v>
      </c>
      <c r="AC43">
        <f t="shared" ref="AC43:AI44" si="5">AB43+($H39-$G39)/5</f>
        <v>4.1466150019829487E-3</v>
      </c>
      <c r="AD43">
        <f t="shared" si="5"/>
        <v>4.2262619459604578E-3</v>
      </c>
      <c r="AE43">
        <f t="shared" si="5"/>
        <v>4.3059088899379669E-3</v>
      </c>
      <c r="AF43">
        <f t="shared" si="5"/>
        <v>4.3855558339154759E-3</v>
      </c>
      <c r="AG43">
        <f t="shared" si="5"/>
        <v>4.465202777892985E-3</v>
      </c>
      <c r="AH43">
        <f t="shared" si="5"/>
        <v>4.544849721870494E-3</v>
      </c>
      <c r="AI43">
        <f t="shared" si="5"/>
        <v>4.6244966658480031E-3</v>
      </c>
    </row>
    <row r="44" spans="1:35">
      <c r="A44" t="s">
        <v>855</v>
      </c>
      <c r="B44">
        <f>B40</f>
        <v>7.0214683806076135E-3</v>
      </c>
      <c r="C44">
        <f>B44+($C40-$B40)/5</f>
        <v>7.0966624343584833E-3</v>
      </c>
      <c r="D44">
        <f t="shared" si="0"/>
        <v>7.1718564881093532E-3</v>
      </c>
      <c r="E44">
        <f t="shared" si="0"/>
        <v>7.247050541860223E-3</v>
      </c>
      <c r="F44">
        <f t="shared" si="0"/>
        <v>7.3222445956110929E-3</v>
      </c>
      <c r="G44">
        <f t="shared" si="0"/>
        <v>7.3974386493619627E-3</v>
      </c>
      <c r="H44">
        <f>G44+($D40-$C40)/5</f>
        <v>7.4718219753485398E-3</v>
      </c>
      <c r="I44">
        <f t="shared" si="1"/>
        <v>7.5462053013351169E-3</v>
      </c>
      <c r="J44">
        <f t="shared" si="1"/>
        <v>7.6205886273216939E-3</v>
      </c>
      <c r="K44">
        <f t="shared" si="1"/>
        <v>7.694971953308271E-3</v>
      </c>
      <c r="L44">
        <f t="shared" si="1"/>
        <v>7.769355279294848E-3</v>
      </c>
      <c r="M44">
        <f>L44+($E40-$D40)/5</f>
        <v>7.8433974811200589E-3</v>
      </c>
      <c r="N44">
        <f t="shared" si="2"/>
        <v>7.9174396829452699E-3</v>
      </c>
      <c r="O44">
        <f t="shared" si="2"/>
        <v>7.9914818847704808E-3</v>
      </c>
      <c r="P44">
        <f t="shared" si="2"/>
        <v>8.0655240865956917E-3</v>
      </c>
      <c r="Q44">
        <f t="shared" si="2"/>
        <v>8.1395662884209026E-3</v>
      </c>
      <c r="R44">
        <f>Q44+($F40-$E40)/5</f>
        <v>8.1954054130066005E-3</v>
      </c>
      <c r="S44">
        <f t="shared" si="3"/>
        <v>8.2512445375922984E-3</v>
      </c>
      <c r="T44">
        <f t="shared" si="3"/>
        <v>8.3070836621779963E-3</v>
      </c>
      <c r="U44">
        <f t="shared" si="3"/>
        <v>8.3629227867636942E-3</v>
      </c>
      <c r="V44">
        <f t="shared" si="3"/>
        <v>8.4187619113493921E-3</v>
      </c>
      <c r="W44">
        <f>V44+($G40-$F40)/5</f>
        <v>8.475956970777172E-3</v>
      </c>
      <c r="X44">
        <f t="shared" si="4"/>
        <v>8.5331520302049518E-3</v>
      </c>
      <c r="Y44">
        <f t="shared" si="4"/>
        <v>8.5903470896327317E-3</v>
      </c>
      <c r="Z44">
        <f t="shared" si="4"/>
        <v>8.6475421490605116E-3</v>
      </c>
      <c r="AA44">
        <f t="shared" si="4"/>
        <v>8.7047372084882915E-3</v>
      </c>
      <c r="AB44">
        <f>AA44+($H40-$G40)/5</f>
        <v>8.7633034378760948E-3</v>
      </c>
      <c r="AC44">
        <f t="shared" si="5"/>
        <v>8.8218696672638982E-3</v>
      </c>
      <c r="AD44">
        <f t="shared" si="5"/>
        <v>8.8804358966517016E-3</v>
      </c>
      <c r="AE44">
        <f t="shared" si="5"/>
        <v>8.9390021260395049E-3</v>
      </c>
      <c r="AF44">
        <f t="shared" si="5"/>
        <v>8.9975683554273083E-3</v>
      </c>
      <c r="AG44">
        <f t="shared" si="5"/>
        <v>9.0561345848151117E-3</v>
      </c>
      <c r="AH44">
        <f t="shared" si="5"/>
        <v>9.114700814202915E-3</v>
      </c>
      <c r="AI44">
        <f t="shared" si="5"/>
        <v>9.1732670435907184E-3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2"/>
  <sheetViews>
    <sheetView workbookViewId="0">
      <pane xSplit="2" ySplit="1" topLeftCell="C26" activePane="bottomRight" state="frozen"/>
      <selection pane="topRight" activeCell="C1" sqref="C1"/>
      <selection pane="bottomLeft" activeCell="A2" sqref="A2"/>
      <selection pane="bottomRight" activeCell="D57" sqref="D57"/>
    </sheetView>
  </sheetViews>
  <sheetFormatPr defaultColWidth="9.265625" defaultRowHeight="15" customHeight="1"/>
  <cols>
    <col min="1" max="1" width="20.73046875" style="2" hidden="1" customWidth="1"/>
    <col min="2" max="2" width="45.73046875" style="2" customWidth="1"/>
    <col min="3" max="16384" width="9.26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127</v>
      </c>
      <c r="B10" s="16" t="s">
        <v>126</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123</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122</v>
      </c>
    </row>
    <row r="16" spans="1:39" ht="15" customHeight="1">
      <c r="B16" s="6" t="s">
        <v>121</v>
      </c>
    </row>
    <row r="17" spans="1:39" ht="15" customHeight="1">
      <c r="B17" s="6" t="s">
        <v>120</v>
      </c>
    </row>
    <row r="18" spans="1:39" ht="15" customHeight="1">
      <c r="A18" s="7" t="s">
        <v>119</v>
      </c>
      <c r="B18" s="10" t="s">
        <v>118</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117</v>
      </c>
      <c r="B19" s="10" t="s">
        <v>116</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115</v>
      </c>
      <c r="B20" s="10" t="s">
        <v>114</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113</v>
      </c>
    </row>
    <row r="22" spans="1:39" ht="15" customHeight="1">
      <c r="A22" s="7" t="s">
        <v>112</v>
      </c>
      <c r="B22" s="10" t="s">
        <v>111</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110</v>
      </c>
    </row>
    <row r="24" spans="1:39" ht="15" customHeight="1">
      <c r="A24" s="7" t="s">
        <v>109</v>
      </c>
      <c r="B24" s="10" t="s">
        <v>68</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108</v>
      </c>
      <c r="B25" s="10" t="s">
        <v>66</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107</v>
      </c>
    </row>
    <row r="28" spans="1:39" ht="15" customHeight="1">
      <c r="B28" s="6" t="s">
        <v>106</v>
      </c>
    </row>
    <row r="29" spans="1:39" ht="15" customHeight="1">
      <c r="A29" s="7" t="s">
        <v>105</v>
      </c>
      <c r="B29" s="10" t="s">
        <v>104</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103</v>
      </c>
      <c r="B30" s="10" t="s">
        <v>102</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101</v>
      </c>
      <c r="B31" s="10" t="s">
        <v>100</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99</v>
      </c>
      <c r="B32" s="10" t="s">
        <v>98</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97</v>
      </c>
      <c r="B33" s="10" t="s">
        <v>96</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95</v>
      </c>
      <c r="B34" s="10" t="s">
        <v>94</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93</v>
      </c>
      <c r="B35" s="10" t="s">
        <v>92</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91</v>
      </c>
      <c r="B36" s="10" t="s">
        <v>90</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89</v>
      </c>
      <c r="B37" s="10" t="s">
        <v>88</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87</v>
      </c>
      <c r="B38" s="10" t="s">
        <v>86</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85</v>
      </c>
      <c r="B39" s="10" t="s">
        <v>84</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83</v>
      </c>
      <c r="B40" s="10" t="s">
        <v>82</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81</v>
      </c>
      <c r="B41" s="10" t="s">
        <v>80</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79</v>
      </c>
      <c r="B42" s="10" t="s">
        <v>78</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77</v>
      </c>
      <c r="B43" s="10" t="s">
        <v>76</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75</v>
      </c>
      <c r="B44" s="10" t="s">
        <v>74</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73</v>
      </c>
    </row>
    <row r="46" spans="1:39" ht="15" customHeight="1">
      <c r="A46" s="7" t="s">
        <v>72</v>
      </c>
      <c r="B46" s="10" t="s">
        <v>71</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70</v>
      </c>
    </row>
    <row r="48" spans="1:39" ht="15" customHeight="1">
      <c r="A48" s="7" t="s">
        <v>69</v>
      </c>
      <c r="B48" s="10" t="s">
        <v>68</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67</v>
      </c>
      <c r="B49" s="10" t="s">
        <v>66</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65</v>
      </c>
    </row>
    <row r="52" spans="1:39" ht="15" customHeight="1">
      <c r="B52" s="6" t="s">
        <v>64</v>
      </c>
    </row>
    <row r="53" spans="1:39" ht="15" customHeight="1">
      <c r="A53" s="7" t="s">
        <v>63</v>
      </c>
      <c r="B53" s="10" t="s">
        <v>47</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62</v>
      </c>
      <c r="B54" s="10" t="s">
        <v>45</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61</v>
      </c>
      <c r="B55" s="10" t="s">
        <v>43</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60</v>
      </c>
      <c r="B56" s="10" t="s">
        <v>41</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59</v>
      </c>
      <c r="B57" s="10" t="s">
        <v>39</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58</v>
      </c>
      <c r="B58" s="10" t="s">
        <v>37</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57</v>
      </c>
      <c r="B59" s="10" t="s">
        <v>35</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56</v>
      </c>
      <c r="B60" s="10" t="s">
        <v>33</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55</v>
      </c>
      <c r="B61" s="10" t="s">
        <v>31</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54</v>
      </c>
      <c r="B62" s="10" t="s">
        <v>29</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53</v>
      </c>
      <c r="B63" s="10" t="s">
        <v>27</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52</v>
      </c>
      <c r="B64" s="10" t="s">
        <v>25</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51</v>
      </c>
      <c r="B65" s="10" t="s">
        <v>23</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50</v>
      </c>
      <c r="B66" s="6" t="s">
        <v>21</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49</v>
      </c>
    </row>
    <row r="69" spans="1:39" ht="15" customHeight="1">
      <c r="A69" s="7" t="s">
        <v>48</v>
      </c>
      <c r="B69" s="10" t="s">
        <v>47</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46</v>
      </c>
      <c r="B70" s="10" t="s">
        <v>45</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44</v>
      </c>
      <c r="B71" s="10" t="s">
        <v>43</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42</v>
      </c>
      <c r="B72" s="10" t="s">
        <v>41</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40</v>
      </c>
      <c r="B73" s="10" t="s">
        <v>39</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38</v>
      </c>
      <c r="B74" s="10" t="s">
        <v>37</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36</v>
      </c>
      <c r="B75" s="10" t="s">
        <v>35</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34</v>
      </c>
      <c r="B76" s="10" t="s">
        <v>33</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32</v>
      </c>
      <c r="B77" s="10" t="s">
        <v>31</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30</v>
      </c>
      <c r="B78" s="10" t="s">
        <v>29</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28</v>
      </c>
      <c r="B79" s="10" t="s">
        <v>27</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26</v>
      </c>
      <c r="B80" s="10" t="s">
        <v>25</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24</v>
      </c>
      <c r="B81" s="10" t="s">
        <v>23</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22</v>
      </c>
      <c r="B82" s="6" t="s">
        <v>21</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65" t="s">
        <v>20</v>
      </c>
      <c r="C84" s="65"/>
      <c r="D84" s="65"/>
      <c r="E84" s="65"/>
      <c r="F84" s="65"/>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65"/>
      <c r="AG84" s="65"/>
      <c r="AH84" s="65"/>
      <c r="AI84" s="65"/>
      <c r="AJ84" s="65"/>
      <c r="AK84" s="65"/>
      <c r="AL84" s="65"/>
      <c r="AM84" s="65"/>
    </row>
    <row r="85" spans="1:39" ht="15" customHeight="1">
      <c r="B85" s="3" t="s">
        <v>19</v>
      </c>
    </row>
    <row r="86" spans="1:39" ht="15" customHeight="1">
      <c r="B86" s="3" t="s">
        <v>18</v>
      </c>
    </row>
    <row r="87" spans="1:39" ht="15" customHeight="1">
      <c r="B87" s="3" t="s">
        <v>17</v>
      </c>
    </row>
    <row r="88" spans="1:39" ht="15" customHeight="1">
      <c r="B88" s="3" t="s">
        <v>16</v>
      </c>
    </row>
    <row r="89" spans="1:39" ht="15" customHeight="1">
      <c r="B89" s="3" t="s">
        <v>15</v>
      </c>
    </row>
    <row r="90" spans="1:39" ht="15" customHeight="1">
      <c r="B90" s="3" t="s">
        <v>14</v>
      </c>
    </row>
    <row r="91" spans="1:39" ht="15" customHeight="1">
      <c r="B91" s="3" t="s">
        <v>13</v>
      </c>
    </row>
    <row r="92" spans="1:39" ht="15" customHeight="1">
      <c r="B92" s="3" t="s">
        <v>12</v>
      </c>
    </row>
    <row r="93" spans="1:39" ht="15" customHeight="1">
      <c r="B93" s="3" t="s">
        <v>11</v>
      </c>
    </row>
    <row r="94" spans="1:39" ht="15" customHeight="1">
      <c r="B94" s="3" t="s">
        <v>10</v>
      </c>
    </row>
    <row r="95" spans="1:39" ht="15" customHeight="1">
      <c r="B95" s="3" t="s">
        <v>9</v>
      </c>
    </row>
    <row r="96" spans="1:39" ht="15" customHeight="1">
      <c r="B96" s="3" t="s">
        <v>8</v>
      </c>
    </row>
    <row r="97" spans="2:2" ht="15" customHeight="1">
      <c r="B97" s="3" t="s">
        <v>7</v>
      </c>
    </row>
    <row r="98" spans="2:2" ht="15" customHeight="1">
      <c r="B98" s="3" t="s">
        <v>6</v>
      </c>
    </row>
    <row r="99" spans="2:2" ht="15" customHeight="1">
      <c r="B99" s="3" t="s">
        <v>5</v>
      </c>
    </row>
    <row r="100" spans="2:2" ht="15" customHeight="1">
      <c r="B100" s="3" t="s">
        <v>4</v>
      </c>
    </row>
    <row r="101" spans="2:2" ht="15" customHeight="1">
      <c r="B101" s="3" t="s">
        <v>3</v>
      </c>
    </row>
    <row r="102" spans="2:2" ht="15" customHeight="1">
      <c r="B102" s="3" t="s">
        <v>2</v>
      </c>
    </row>
  </sheetData>
  <mergeCells count="1">
    <mergeCell ref="B84:AM84"/>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Data from India AVLo</vt:lpstr>
      <vt:lpstr>Conversion Factors</vt:lpstr>
      <vt:lpstr>India Data</vt:lpstr>
      <vt:lpstr>ICCT emissions to fuel rates</vt:lpstr>
      <vt:lpstr>Multipliers by Technology</vt:lpstr>
      <vt:lpstr>Psgr Ship Data</vt:lpstr>
      <vt:lpstr>Rail</vt:lpstr>
      <vt:lpstr>AEO 7</vt:lpstr>
      <vt:lpstr>AEO 48</vt:lpstr>
      <vt:lpstr>AEO 49</vt:lpstr>
      <vt:lpstr>NTS 1-40</vt:lpstr>
      <vt:lpstr>U.S. Aircraft Calcs</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2020-04-05T19:05:24Z</dcterms:modified>
</cp:coreProperties>
</file>