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bldgs\BASoBC\"/>
    </mc:Choice>
  </mc:AlternateContent>
  <bookViews>
    <workbookView xWindow="480" yWindow="75" windowWidth="22995" windowHeight="14610"/>
  </bookViews>
  <sheets>
    <sheet name="About" sheetId="3" r:id="rId1"/>
    <sheet name="Building Projections" sheetId="22" r:id="rId2"/>
    <sheet name="Appliances per Household" sheetId="25" r:id="rId3"/>
    <sheet name="Component Lifetimes" sheetId="23" r:id="rId4"/>
    <sheet name="Component Costs" sheetId="21" r:id="rId5"/>
    <sheet name="Envelope Lighting Calcs" sheetId="27" r:id="rId6"/>
    <sheet name="Calculations 1" sheetId="26" r:id="rId7"/>
    <sheet name="Calculations 2" sheetId="24" r:id="rId8"/>
    <sheet name="BASoBC-urban-residential" sheetId="17" r:id="rId9"/>
    <sheet name="BASoBC-rural-residential" sheetId="20" r:id="rId10"/>
    <sheet name="BASoBC-commercial" sheetId="18" r:id="rId11"/>
  </sheets>
  <externalReferences>
    <externalReference r:id="rId12"/>
    <externalReference r:id="rId13"/>
  </externalReferences>
  <definedNames>
    <definedName name="BTU_per_GWh">'[1]Conversion Factors'!$A$3</definedName>
    <definedName name="BTU_per_kg_biomass">'[1]Conversion Factors'!$B$25</definedName>
    <definedName name="BTU_per_thousand_tons_kerosene">'[1]Conversion Factors'!$A$18</definedName>
    <definedName name="BTU_per_thousand_tons_LPG">'[1]Conversion Factors'!$A$11</definedName>
    <definedName name="Preferences.AreaUnits">[2]Preferences!$C$7</definedName>
    <definedName name="Unit.m2">[2]Conversions!$F$77</definedName>
  </definedNames>
  <calcPr calcId="162913"/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B3" i="17"/>
  <c r="B4" i="17"/>
  <c r="B5" i="17"/>
  <c r="B6" i="17"/>
  <c r="B7" i="17"/>
  <c r="B2" i="17"/>
  <c r="D8" i="26"/>
  <c r="C8" i="26"/>
  <c r="C40" i="26" s="1"/>
  <c r="D40" i="26" s="1"/>
  <c r="A43" i="27"/>
  <c r="A40" i="27"/>
  <c r="D5" i="26"/>
  <c r="D6" i="26"/>
  <c r="D7" i="26"/>
  <c r="C7" i="26"/>
  <c r="C39" i="26" s="1"/>
  <c r="D39" i="26" s="1"/>
  <c r="C6" i="26"/>
  <c r="C38" i="26" s="1"/>
  <c r="D38" i="26" s="1"/>
  <c r="E38" i="26" s="1"/>
  <c r="C5" i="26"/>
  <c r="C37" i="26" s="1"/>
  <c r="D37" i="26" s="1"/>
  <c r="A27" i="27"/>
  <c r="A26" i="27"/>
  <c r="A18" i="27"/>
  <c r="C7" i="27"/>
  <c r="C8" i="27" s="1"/>
  <c r="C9" i="27" s="1"/>
  <c r="C10" i="27" s="1"/>
  <c r="C11" i="27" s="1"/>
  <c r="C12" i="27" s="1"/>
  <c r="D20" i="26"/>
  <c r="D16" i="26"/>
  <c r="B10" i="26"/>
  <c r="B9" i="26"/>
  <c r="B41" i="26" s="1"/>
  <c r="B8" i="26"/>
  <c r="E8" i="26" s="1"/>
  <c r="B7" i="26"/>
  <c r="B39" i="26" s="1"/>
  <c r="B6" i="26"/>
  <c r="B38" i="26" s="1"/>
  <c r="B5" i="26"/>
  <c r="D4" i="26"/>
  <c r="B4" i="26"/>
  <c r="B36" i="26" s="1"/>
  <c r="B3" i="26"/>
  <c r="B19" i="26" s="1"/>
  <c r="B51" i="26" s="1"/>
  <c r="E4" i="25"/>
  <c r="D4" i="25"/>
  <c r="G19" i="25"/>
  <c r="D3" i="26" s="1"/>
  <c r="F19" i="25"/>
  <c r="C3" i="26" s="1"/>
  <c r="G18" i="25"/>
  <c r="D23" i="26" s="1"/>
  <c r="F18" i="25"/>
  <c r="C23" i="26" s="1"/>
  <c r="C55" i="26" s="1"/>
  <c r="D55" i="26" s="1"/>
  <c r="G17" i="25"/>
  <c r="F17" i="25"/>
  <c r="C4" i="26" s="1"/>
  <c r="C36" i="26" s="1"/>
  <c r="D36" i="26" s="1"/>
  <c r="G16" i="25"/>
  <c r="D22" i="26" s="1"/>
  <c r="F16" i="25"/>
  <c r="C22" i="26" s="1"/>
  <c r="C54" i="26" s="1"/>
  <c r="D54" i="26" s="1"/>
  <c r="G14" i="25"/>
  <c r="D21" i="26" s="1"/>
  <c r="F14" i="25"/>
  <c r="C21" i="26" s="1"/>
  <c r="C53" i="26" s="1"/>
  <c r="D53" i="26" s="1"/>
  <c r="G13" i="25"/>
  <c r="F13" i="25"/>
  <c r="C20" i="26" s="1"/>
  <c r="C52" i="26" s="1"/>
  <c r="D52" i="26" s="1"/>
  <c r="G12" i="25"/>
  <c r="D19" i="26" s="1"/>
  <c r="F12" i="25"/>
  <c r="C19" i="26" s="1"/>
  <c r="C51" i="26" s="1"/>
  <c r="D51" i="26" s="1"/>
  <c r="G11" i="25"/>
  <c r="D18" i="26" s="1"/>
  <c r="F11" i="25"/>
  <c r="C18" i="26" s="1"/>
  <c r="C50" i="26" s="1"/>
  <c r="D50" i="26" s="1"/>
  <c r="G10" i="25"/>
  <c r="D9" i="26" s="1"/>
  <c r="F10" i="25"/>
  <c r="C9" i="26" s="1"/>
  <c r="C41" i="26" s="1"/>
  <c r="D41" i="26" s="1"/>
  <c r="G8" i="25"/>
  <c r="D17" i="26" s="1"/>
  <c r="F8" i="25"/>
  <c r="C17" i="26" s="1"/>
  <c r="C49" i="26" s="1"/>
  <c r="D49" i="26" s="1"/>
  <c r="G7" i="25"/>
  <c r="F7" i="25"/>
  <c r="C16" i="26" s="1"/>
  <c r="C48" i="26" s="1"/>
  <c r="D48" i="26" s="1"/>
  <c r="G6" i="25"/>
  <c r="D10" i="26" s="1"/>
  <c r="F6" i="25"/>
  <c r="C10" i="26" s="1"/>
  <c r="C42" i="26" s="1"/>
  <c r="D42" i="26" s="1"/>
  <c r="G5" i="25"/>
  <c r="D15" i="26" s="1"/>
  <c r="F5" i="25"/>
  <c r="C15" i="26" s="1"/>
  <c r="C47" i="26" s="1"/>
  <c r="D47" i="26" s="1"/>
  <c r="G4" i="25"/>
  <c r="D14" i="26" s="1"/>
  <c r="F4" i="25"/>
  <c r="C14" i="26" s="1"/>
  <c r="C46" i="26" s="1"/>
  <c r="D46" i="26" s="1"/>
  <c r="E3" i="26" l="1"/>
  <c r="E51" i="26"/>
  <c r="B35" i="26"/>
  <c r="E36" i="26"/>
  <c r="B16" i="26"/>
  <c r="F16" i="26" s="1"/>
  <c r="F6" i="26"/>
  <c r="E41" i="26"/>
  <c r="E39" i="26"/>
  <c r="F4" i="26"/>
  <c r="B37" i="26"/>
  <c r="E37" i="26" s="1"/>
  <c r="F8" i="26"/>
  <c r="B42" i="26"/>
  <c r="E42" i="26" s="1"/>
  <c r="C35" i="26"/>
  <c r="D35" i="26" s="1"/>
  <c r="E35" i="26" s="1"/>
  <c r="E4" i="26"/>
  <c r="B21" i="26"/>
  <c r="E21" i="26" s="1"/>
  <c r="B40" i="26"/>
  <c r="E40" i="26" s="1"/>
  <c r="E6" i="26"/>
  <c r="F19" i="26"/>
  <c r="E19" i="26"/>
  <c r="F3" i="26"/>
  <c r="B18" i="26"/>
  <c r="B50" i="26" s="1"/>
  <c r="E50" i="26" s="1"/>
  <c r="E5" i="26"/>
  <c r="E7" i="26"/>
  <c r="E10" i="26"/>
  <c r="B15" i="26"/>
  <c r="B47" i="26" s="1"/>
  <c r="E47" i="26" s="1"/>
  <c r="B23" i="26"/>
  <c r="B55" i="26" s="1"/>
  <c r="E55" i="26" s="1"/>
  <c r="F5" i="26"/>
  <c r="F7" i="26"/>
  <c r="F10" i="26"/>
  <c r="B20" i="26"/>
  <c r="B52" i="26" s="1"/>
  <c r="E52" i="26" s="1"/>
  <c r="E9" i="26"/>
  <c r="B17" i="26"/>
  <c r="B49" i="26" s="1"/>
  <c r="E49" i="26" s="1"/>
  <c r="F9" i="26"/>
  <c r="B14" i="26"/>
  <c r="B46" i="26" s="1"/>
  <c r="E46" i="26" s="1"/>
  <c r="B22" i="26"/>
  <c r="B54" i="26" s="1"/>
  <c r="E54" i="26" s="1"/>
  <c r="E16" i="26" l="1"/>
  <c r="B48" i="26"/>
  <c r="E48" i="26" s="1"/>
  <c r="F21" i="26"/>
  <c r="B53" i="26"/>
  <c r="E53" i="26" s="1"/>
  <c r="F14" i="26"/>
  <c r="E14" i="26"/>
  <c r="F15" i="26"/>
  <c r="E15" i="26"/>
  <c r="F22" i="26"/>
  <c r="E22" i="26"/>
  <c r="F18" i="26"/>
  <c r="E18" i="26"/>
  <c r="E20" i="26"/>
  <c r="F20" i="26"/>
  <c r="F23" i="26"/>
  <c r="E23" i="26"/>
  <c r="F17" i="26"/>
  <c r="E17" i="26"/>
  <c r="AN27" i="22" l="1"/>
  <c r="AN28" i="22" s="1"/>
  <c r="AM27" i="22"/>
  <c r="AM28" i="22" s="1"/>
  <c r="AN29" i="22" s="1"/>
  <c r="AL27" i="22"/>
  <c r="AL28" i="22" s="1"/>
  <c r="AK27" i="22"/>
  <c r="AK28" i="22" s="1"/>
  <c r="AK29" i="22" s="1"/>
  <c r="AJ27" i="22"/>
  <c r="AJ28" i="22" s="1"/>
  <c r="AI27" i="22"/>
  <c r="AI28" i="22" s="1"/>
  <c r="AH27" i="22"/>
  <c r="AH28" i="22" s="1"/>
  <c r="AH29" i="22" s="1"/>
  <c r="AG27" i="22"/>
  <c r="AG28" i="22" s="1"/>
  <c r="AF27" i="22"/>
  <c r="AF28" i="22" s="1"/>
  <c r="AE27" i="22"/>
  <c r="AE28" i="22" s="1"/>
  <c r="AF29" i="22" s="1"/>
  <c r="AD27" i="22"/>
  <c r="AD28" i="22" s="1"/>
  <c r="AC27" i="22"/>
  <c r="AC28" i="22" s="1"/>
  <c r="AC29" i="22" s="1"/>
  <c r="AB27" i="22"/>
  <c r="AB28" i="22" s="1"/>
  <c r="AA27" i="22"/>
  <c r="AA28" i="22" s="1"/>
  <c r="Z27" i="22"/>
  <c r="Z28" i="22" s="1"/>
  <c r="Z29" i="22" s="1"/>
  <c r="Y27" i="22"/>
  <c r="Y28" i="22" s="1"/>
  <c r="X27" i="22"/>
  <c r="X28" i="22" s="1"/>
  <c r="W27" i="22"/>
  <c r="W28" i="22" s="1"/>
  <c r="X29" i="22" s="1"/>
  <c r="V27" i="22"/>
  <c r="V28" i="22" s="1"/>
  <c r="U27" i="22"/>
  <c r="U28" i="22" s="1"/>
  <c r="T27" i="22"/>
  <c r="T28" i="22" s="1"/>
  <c r="S27" i="22"/>
  <c r="S28" i="22" s="1"/>
  <c r="R27" i="22"/>
  <c r="R28" i="22" s="1"/>
  <c r="R29" i="22" s="1"/>
  <c r="Q27" i="22"/>
  <c r="Q28" i="22" s="1"/>
  <c r="P27" i="22"/>
  <c r="P28" i="22" s="1"/>
  <c r="O27" i="22"/>
  <c r="O28" i="22" s="1"/>
  <c r="P29" i="22" s="1"/>
  <c r="N27" i="22"/>
  <c r="N28" i="22" s="1"/>
  <c r="M27" i="22"/>
  <c r="M28" i="22" s="1"/>
  <c r="M29" i="22" s="1"/>
  <c r="L27" i="22"/>
  <c r="L28" i="22" s="1"/>
  <c r="K27" i="22"/>
  <c r="K28" i="22" s="1"/>
  <c r="J27" i="22"/>
  <c r="J28" i="22" s="1"/>
  <c r="J29" i="22" s="1"/>
  <c r="I27" i="22"/>
  <c r="I28" i="22" s="1"/>
  <c r="H27" i="22"/>
  <c r="H28" i="22" s="1"/>
  <c r="G27" i="22"/>
  <c r="G28" i="22" s="1"/>
  <c r="H29" i="22" s="1"/>
  <c r="F27" i="22"/>
  <c r="F28" i="22" s="1"/>
  <c r="E27" i="22"/>
  <c r="E28" i="22" s="1"/>
  <c r="E29" i="22" s="1"/>
  <c r="D27" i="22"/>
  <c r="D28" i="22" s="1"/>
  <c r="C27" i="22"/>
  <c r="C28" i="22" s="1"/>
  <c r="B27" i="22"/>
  <c r="B28" i="22" s="1"/>
  <c r="AN13" i="22"/>
  <c r="AN14" i="22" s="1"/>
  <c r="AM13" i="22"/>
  <c r="AM14" i="22" s="1"/>
  <c r="AL13" i="22"/>
  <c r="AL14" i="22" s="1"/>
  <c r="AK13" i="22"/>
  <c r="AK14" i="22" s="1"/>
  <c r="AJ13" i="22"/>
  <c r="AJ14" i="22" s="1"/>
  <c r="AI13" i="22"/>
  <c r="AI14" i="22" s="1"/>
  <c r="AH13" i="22"/>
  <c r="AH14" i="22" s="1"/>
  <c r="AG13" i="22"/>
  <c r="AG14" i="22" s="1"/>
  <c r="AF13" i="22"/>
  <c r="AF14" i="22" s="1"/>
  <c r="AE13" i="22"/>
  <c r="AE14" i="22" s="1"/>
  <c r="AD13" i="22"/>
  <c r="AD14" i="22" s="1"/>
  <c r="AC13" i="22"/>
  <c r="AC14" i="22" s="1"/>
  <c r="AB13" i="22"/>
  <c r="AB14" i="22" s="1"/>
  <c r="AA13" i="22"/>
  <c r="AA14" i="22" s="1"/>
  <c r="Z13" i="22"/>
  <c r="Z14" i="22" s="1"/>
  <c r="Y13" i="22"/>
  <c r="Y14" i="22" s="1"/>
  <c r="X13" i="22"/>
  <c r="X14" i="22" s="1"/>
  <c r="W13" i="22"/>
  <c r="W14" i="22" s="1"/>
  <c r="V13" i="22"/>
  <c r="V14" i="22" s="1"/>
  <c r="U13" i="22"/>
  <c r="U14" i="22" s="1"/>
  <c r="T13" i="22"/>
  <c r="T14" i="22" s="1"/>
  <c r="S13" i="22"/>
  <c r="S14" i="22" s="1"/>
  <c r="R13" i="22"/>
  <c r="R14" i="22" s="1"/>
  <c r="Q13" i="22"/>
  <c r="Q14" i="22" s="1"/>
  <c r="P13" i="22"/>
  <c r="P14" i="22" s="1"/>
  <c r="O13" i="22"/>
  <c r="O14" i="22" s="1"/>
  <c r="N13" i="22"/>
  <c r="N14" i="22" s="1"/>
  <c r="M13" i="22"/>
  <c r="M14" i="22" s="1"/>
  <c r="L13" i="22"/>
  <c r="L14" i="22" s="1"/>
  <c r="K13" i="22"/>
  <c r="K14" i="22" s="1"/>
  <c r="J13" i="22"/>
  <c r="J14" i="22" s="1"/>
  <c r="I13" i="22"/>
  <c r="I14" i="22" s="1"/>
  <c r="H13" i="22"/>
  <c r="H14" i="22" s="1"/>
  <c r="G13" i="22"/>
  <c r="G14" i="22" s="1"/>
  <c r="F13" i="22"/>
  <c r="F14" i="22" s="1"/>
  <c r="E13" i="22"/>
  <c r="E14" i="22" s="1"/>
  <c r="D13" i="22"/>
  <c r="D14" i="22" s="1"/>
  <c r="C13" i="22"/>
  <c r="C14" i="22" s="1"/>
  <c r="B13" i="22"/>
  <c r="B14" i="22" s="1"/>
  <c r="AN9" i="22"/>
  <c r="AN10" i="22" s="1"/>
  <c r="AM9" i="22"/>
  <c r="AM10" i="22" s="1"/>
  <c r="AL9" i="22"/>
  <c r="AL10" i="22" s="1"/>
  <c r="AK9" i="22"/>
  <c r="AK10" i="22" s="1"/>
  <c r="AJ9" i="22"/>
  <c r="AJ10" i="22" s="1"/>
  <c r="AJ11" i="22" s="1"/>
  <c r="AI9" i="22"/>
  <c r="AI10" i="22" s="1"/>
  <c r="AH9" i="22"/>
  <c r="AH10" i="22" s="1"/>
  <c r="AG9" i="22"/>
  <c r="AG10" i="22" s="1"/>
  <c r="AF9" i="22"/>
  <c r="AF10" i="22" s="1"/>
  <c r="AE9" i="22"/>
  <c r="AE10" i="22" s="1"/>
  <c r="AE11" i="22" s="1"/>
  <c r="AD9" i="22"/>
  <c r="AD10" i="22" s="1"/>
  <c r="AC9" i="22"/>
  <c r="AC10" i="22" s="1"/>
  <c r="AB9" i="22"/>
  <c r="AB10" i="22" s="1"/>
  <c r="AB11" i="22" s="1"/>
  <c r="AA9" i="22"/>
  <c r="AA10" i="22" s="1"/>
  <c r="Z9" i="22"/>
  <c r="Z10" i="22" s="1"/>
  <c r="Y9" i="22"/>
  <c r="Y10" i="22" s="1"/>
  <c r="X9" i="22"/>
  <c r="X10" i="22" s="1"/>
  <c r="W9" i="22"/>
  <c r="W10" i="22" s="1"/>
  <c r="W11" i="22" s="1"/>
  <c r="V9" i="22"/>
  <c r="V10" i="22" s="1"/>
  <c r="U9" i="22"/>
  <c r="U10" i="22" s="1"/>
  <c r="T9" i="22"/>
  <c r="T10" i="22" s="1"/>
  <c r="T11" i="22" s="1"/>
  <c r="S9" i="22"/>
  <c r="S10" i="22" s="1"/>
  <c r="R9" i="22"/>
  <c r="R10" i="22" s="1"/>
  <c r="Q9" i="22"/>
  <c r="Q10" i="22" s="1"/>
  <c r="P9" i="22"/>
  <c r="P10" i="22" s="1"/>
  <c r="O9" i="22"/>
  <c r="O10" i="22" s="1"/>
  <c r="O11" i="22" s="1"/>
  <c r="N9" i="22"/>
  <c r="N10" i="22" s="1"/>
  <c r="M9" i="22"/>
  <c r="M10" i="22" s="1"/>
  <c r="L9" i="22"/>
  <c r="L10" i="22" s="1"/>
  <c r="K9" i="22"/>
  <c r="K10" i="22" s="1"/>
  <c r="K11" i="22" s="1"/>
  <c r="J9" i="22"/>
  <c r="J10" i="22" s="1"/>
  <c r="I9" i="22"/>
  <c r="I10" i="22" s="1"/>
  <c r="H9" i="22"/>
  <c r="H10" i="22" s="1"/>
  <c r="G9" i="22"/>
  <c r="G10" i="22" s="1"/>
  <c r="G11" i="22" s="1"/>
  <c r="F9" i="22"/>
  <c r="F10" i="22" s="1"/>
  <c r="E9" i="22"/>
  <c r="E10" i="22" s="1"/>
  <c r="D9" i="22"/>
  <c r="D10" i="22" s="1"/>
  <c r="C9" i="22"/>
  <c r="C10" i="22" s="1"/>
  <c r="C11" i="22" s="1"/>
  <c r="B9" i="22"/>
  <c r="B10" i="22" s="1"/>
  <c r="AF44" i="24" l="1"/>
  <c r="AF53" i="24" s="1"/>
  <c r="AF2" i="18" s="1"/>
  <c r="AF45" i="24"/>
  <c r="AF54" i="24" s="1"/>
  <c r="AF46" i="24"/>
  <c r="AF55" i="24" s="1"/>
  <c r="AF47" i="24"/>
  <c r="AF56" i="24" s="1"/>
  <c r="AF48" i="24"/>
  <c r="AF57" i="24" s="1"/>
  <c r="AF49" i="24"/>
  <c r="AF58" i="24" s="1"/>
  <c r="AF7" i="18" s="1"/>
  <c r="X44" i="24"/>
  <c r="X53" i="24" s="1"/>
  <c r="X2" i="18" s="1"/>
  <c r="X48" i="24"/>
  <c r="X57" i="24" s="1"/>
  <c r="X49" i="24"/>
  <c r="X58" i="24" s="1"/>
  <c r="X7" i="18" s="1"/>
  <c r="X45" i="24"/>
  <c r="X54" i="24" s="1"/>
  <c r="X46" i="24"/>
  <c r="X55" i="24" s="1"/>
  <c r="X47" i="24"/>
  <c r="X56" i="24" s="1"/>
  <c r="H44" i="24"/>
  <c r="H53" i="24" s="1"/>
  <c r="H2" i="18" s="1"/>
  <c r="H49" i="24"/>
  <c r="H58" i="24" s="1"/>
  <c r="H7" i="18" s="1"/>
  <c r="H45" i="24"/>
  <c r="H54" i="24" s="1"/>
  <c r="H48" i="24"/>
  <c r="H57" i="24" s="1"/>
  <c r="H46" i="24"/>
  <c r="H55" i="24" s="1"/>
  <c r="H47" i="24"/>
  <c r="H56" i="24" s="1"/>
  <c r="D11" i="22"/>
  <c r="E11" i="22"/>
  <c r="C47" i="24"/>
  <c r="C56" i="24" s="1"/>
  <c r="C49" i="24"/>
  <c r="C58" i="24" s="1"/>
  <c r="C7" i="18" s="1"/>
  <c r="C48" i="24"/>
  <c r="C57" i="24" s="1"/>
  <c r="C45" i="24"/>
  <c r="C54" i="24" s="1"/>
  <c r="C46" i="24"/>
  <c r="C55" i="24" s="1"/>
  <c r="C44" i="24"/>
  <c r="C53" i="24" s="1"/>
  <c r="C2" i="18" s="1"/>
  <c r="F11" i="22"/>
  <c r="N11" i="22"/>
  <c r="V11" i="22"/>
  <c r="AD11" i="22"/>
  <c r="AM11" i="22"/>
  <c r="AL11" i="22"/>
  <c r="O9" i="24"/>
  <c r="O18" i="24" s="1"/>
  <c r="O4" i="24"/>
  <c r="O13" i="24" s="1"/>
  <c r="O5" i="24"/>
  <c r="O14" i="24" s="1"/>
  <c r="O6" i="24"/>
  <c r="O15" i="24" s="1"/>
  <c r="O7" i="24"/>
  <c r="O16" i="24" s="1"/>
  <c r="O8" i="24"/>
  <c r="O17" i="24" s="1"/>
  <c r="AC11" i="22"/>
  <c r="AA47" i="24"/>
  <c r="AA56" i="24" s="1"/>
  <c r="AA48" i="24"/>
  <c r="AA57" i="24" s="1"/>
  <c r="AA49" i="24"/>
  <c r="AA58" i="24" s="1"/>
  <c r="AA7" i="18" s="1"/>
  <c r="AA45" i="24"/>
  <c r="AA54" i="24" s="1"/>
  <c r="AA46" i="24"/>
  <c r="AA55" i="24" s="1"/>
  <c r="AA44" i="24"/>
  <c r="AA53" i="24" s="1"/>
  <c r="AA2" i="18" s="1"/>
  <c r="F4" i="24"/>
  <c r="F13" i="24" s="1"/>
  <c r="F5" i="24"/>
  <c r="F14" i="24" s="1"/>
  <c r="F7" i="24"/>
  <c r="F16" i="24" s="1"/>
  <c r="F6" i="24"/>
  <c r="F15" i="24" s="1"/>
  <c r="F8" i="24"/>
  <c r="F17" i="24" s="1"/>
  <c r="F9" i="24"/>
  <c r="F18" i="24" s="1"/>
  <c r="AE9" i="24"/>
  <c r="AE18" i="24" s="1"/>
  <c r="AE7" i="24"/>
  <c r="AE16" i="24" s="1"/>
  <c r="AE4" i="24"/>
  <c r="AE13" i="24" s="1"/>
  <c r="AE5" i="24"/>
  <c r="AE14" i="24" s="1"/>
  <c r="AE6" i="24"/>
  <c r="AE15" i="24" s="1"/>
  <c r="AE8" i="24"/>
  <c r="AE17" i="24" s="1"/>
  <c r="U11" i="22"/>
  <c r="K47" i="24"/>
  <c r="K56" i="24" s="1"/>
  <c r="K46" i="24"/>
  <c r="K55" i="24" s="1"/>
  <c r="K48" i="24"/>
  <c r="K57" i="24" s="1"/>
  <c r="K49" i="24"/>
  <c r="K58" i="24" s="1"/>
  <c r="K7" i="18" s="1"/>
  <c r="K45" i="24"/>
  <c r="K54" i="24" s="1"/>
  <c r="K44" i="24"/>
  <c r="R6" i="24"/>
  <c r="R15" i="24" s="1"/>
  <c r="R7" i="24"/>
  <c r="R16" i="24" s="1"/>
  <c r="R8" i="24"/>
  <c r="R17" i="24" s="1"/>
  <c r="R9" i="24"/>
  <c r="R18" i="24" s="1"/>
  <c r="R4" i="24"/>
  <c r="R13" i="24" s="1"/>
  <c r="R5" i="24"/>
  <c r="R14" i="24" s="1"/>
  <c r="H11" i="22"/>
  <c r="P11" i="22"/>
  <c r="X11" i="22"/>
  <c r="AF11" i="22"/>
  <c r="AN11" i="22"/>
  <c r="E45" i="24"/>
  <c r="E54" i="24" s="1"/>
  <c r="E48" i="24"/>
  <c r="E57" i="24" s="1"/>
  <c r="E46" i="24"/>
  <c r="E55" i="24" s="1"/>
  <c r="E47" i="24"/>
  <c r="E56" i="24" s="1"/>
  <c r="E49" i="24"/>
  <c r="E58" i="24" s="1"/>
  <c r="E7" i="18" s="1"/>
  <c r="E44" i="24"/>
  <c r="E53" i="24" s="1"/>
  <c r="E2" i="18" s="1"/>
  <c r="M45" i="24"/>
  <c r="M54" i="24" s="1"/>
  <c r="M47" i="24"/>
  <c r="M56" i="24" s="1"/>
  <c r="M46" i="24"/>
  <c r="M55" i="24" s="1"/>
  <c r="M48" i="24"/>
  <c r="M57" i="24" s="1"/>
  <c r="M44" i="24"/>
  <c r="M53" i="24" s="1"/>
  <c r="M2" i="18" s="1"/>
  <c r="M49" i="24"/>
  <c r="M58" i="24" s="1"/>
  <c r="M7" i="18" s="1"/>
  <c r="U45" i="24"/>
  <c r="U54" i="24" s="1"/>
  <c r="U44" i="24"/>
  <c r="U46" i="24"/>
  <c r="U55" i="24" s="1"/>
  <c r="U47" i="24"/>
  <c r="U56" i="24" s="1"/>
  <c r="U48" i="24"/>
  <c r="U57" i="24" s="1"/>
  <c r="U49" i="24"/>
  <c r="U58" i="24" s="1"/>
  <c r="U7" i="18" s="1"/>
  <c r="AC45" i="24"/>
  <c r="AC54" i="24" s="1"/>
  <c r="AC46" i="24"/>
  <c r="AC55" i="24" s="1"/>
  <c r="AC47" i="24"/>
  <c r="AC56" i="24" s="1"/>
  <c r="AC48" i="24"/>
  <c r="AC57" i="24" s="1"/>
  <c r="AC49" i="24"/>
  <c r="AC58" i="24" s="1"/>
  <c r="AC7" i="18" s="1"/>
  <c r="AC44" i="24"/>
  <c r="AC53" i="24" s="1"/>
  <c r="AC2" i="18" s="1"/>
  <c r="W9" i="24"/>
  <c r="W18" i="24" s="1"/>
  <c r="W7" i="24"/>
  <c r="W16" i="24" s="1"/>
  <c r="W4" i="24"/>
  <c r="W13" i="24" s="1"/>
  <c r="W5" i="24"/>
  <c r="W14" i="24" s="1"/>
  <c r="W6" i="24"/>
  <c r="W15" i="24" s="1"/>
  <c r="W8" i="24"/>
  <c r="W17" i="24" s="1"/>
  <c r="M11" i="22"/>
  <c r="S47" i="24"/>
  <c r="S56" i="24" s="1"/>
  <c r="S48" i="24"/>
  <c r="S57" i="24" s="1"/>
  <c r="S46" i="24"/>
  <c r="S55" i="24" s="1"/>
  <c r="S49" i="24"/>
  <c r="S58" i="24" s="1"/>
  <c r="S7" i="18" s="1"/>
  <c r="S45" i="24"/>
  <c r="S54" i="24" s="1"/>
  <c r="S44" i="24"/>
  <c r="B8" i="24"/>
  <c r="B17" i="24" s="1"/>
  <c r="B5" i="24"/>
  <c r="B14" i="24" s="1"/>
  <c r="B9" i="24"/>
  <c r="B18" i="24" s="1"/>
  <c r="B4" i="24"/>
  <c r="B13" i="24" s="1"/>
  <c r="B6" i="24"/>
  <c r="B15" i="24" s="1"/>
  <c r="B7" i="24"/>
  <c r="B16" i="24" s="1"/>
  <c r="Z6" i="24"/>
  <c r="Z15" i="24" s="1"/>
  <c r="Z7" i="24"/>
  <c r="Z16" i="24" s="1"/>
  <c r="Z8" i="24"/>
  <c r="Z17" i="24" s="1"/>
  <c r="Z9" i="24"/>
  <c r="Z18" i="24" s="1"/>
  <c r="Z4" i="24"/>
  <c r="Z13" i="24" s="1"/>
  <c r="Z5" i="24"/>
  <c r="Z14" i="24" s="1"/>
  <c r="I11" i="22"/>
  <c r="Q11" i="22"/>
  <c r="Y11" i="22"/>
  <c r="AH11" i="22"/>
  <c r="AG11" i="22"/>
  <c r="L11" i="22"/>
  <c r="AK11" i="22"/>
  <c r="AI47" i="24"/>
  <c r="AI56" i="24" s="1"/>
  <c r="AI48" i="24"/>
  <c r="AI57" i="24" s="1"/>
  <c r="AI49" i="24"/>
  <c r="AI58" i="24" s="1"/>
  <c r="AI7" i="18" s="1"/>
  <c r="AI45" i="24"/>
  <c r="AI54" i="24" s="1"/>
  <c r="AI46" i="24"/>
  <c r="AI55" i="24" s="1"/>
  <c r="AI44" i="24"/>
  <c r="AI53" i="24" s="1"/>
  <c r="AI2" i="18" s="1"/>
  <c r="J6" i="24"/>
  <c r="J15" i="24" s="1"/>
  <c r="J7" i="24"/>
  <c r="J16" i="24" s="1"/>
  <c r="J8" i="24"/>
  <c r="J17" i="24" s="1"/>
  <c r="J9" i="24"/>
  <c r="J18" i="24" s="1"/>
  <c r="J4" i="24"/>
  <c r="J13" i="24" s="1"/>
  <c r="J5" i="24"/>
  <c r="J14" i="24" s="1"/>
  <c r="J11" i="22"/>
  <c r="S11" i="22"/>
  <c r="R11" i="22"/>
  <c r="AA11" i="22"/>
  <c r="Z11" i="22"/>
  <c r="AI11" i="22"/>
  <c r="AJ29" i="22"/>
  <c r="AA29" i="22"/>
  <c r="AI29" i="22"/>
  <c r="T29" i="22"/>
  <c r="F29" i="22"/>
  <c r="N29" i="22"/>
  <c r="V29" i="22"/>
  <c r="AD29" i="22"/>
  <c r="AL29" i="22"/>
  <c r="D29" i="22"/>
  <c r="K29" i="22"/>
  <c r="AB29" i="22"/>
  <c r="U29" i="22"/>
  <c r="S29" i="22"/>
  <c r="L29" i="22"/>
  <c r="I29" i="22"/>
  <c r="Q29" i="22"/>
  <c r="Y29" i="22"/>
  <c r="AG29" i="22"/>
  <c r="C29" i="22"/>
  <c r="AM29" i="22"/>
  <c r="AE29" i="22"/>
  <c r="W29" i="22"/>
  <c r="O29" i="22"/>
  <c r="G29" i="22"/>
  <c r="Q15" i="22"/>
  <c r="L24" i="24" s="1"/>
  <c r="L33" i="24" s="1"/>
  <c r="AG15" i="22"/>
  <c r="C15" i="22"/>
  <c r="AI15" i="22"/>
  <c r="T15" i="22"/>
  <c r="AB15" i="22"/>
  <c r="Q49" i="24" l="1"/>
  <c r="Q58" i="24" s="1"/>
  <c r="Q7" i="18" s="1"/>
  <c r="Q44" i="24"/>
  <c r="Q47" i="24"/>
  <c r="Q56" i="24" s="1"/>
  <c r="Q48" i="24"/>
  <c r="Q57" i="24" s="1"/>
  <c r="Q45" i="24"/>
  <c r="Q54" i="24" s="1"/>
  <c r="Q46" i="24"/>
  <c r="Q55" i="24" s="1"/>
  <c r="S53" i="24"/>
  <c r="S2" i="18" s="1"/>
  <c r="N44" i="24"/>
  <c r="N45" i="24"/>
  <c r="N54" i="24" s="1"/>
  <c r="N46" i="24"/>
  <c r="N55" i="24" s="1"/>
  <c r="N47" i="24"/>
  <c r="N56" i="24" s="1"/>
  <c r="N48" i="24"/>
  <c r="N57" i="24" s="1"/>
  <c r="N49" i="24"/>
  <c r="N58" i="24" s="1"/>
  <c r="N7" i="18" s="1"/>
  <c r="C5" i="24"/>
  <c r="C14" i="24" s="1"/>
  <c r="C6" i="24"/>
  <c r="C15" i="24" s="1"/>
  <c r="C7" i="24"/>
  <c r="C16" i="24" s="1"/>
  <c r="C8" i="24"/>
  <c r="C17" i="24" s="1"/>
  <c r="C9" i="24"/>
  <c r="C18" i="24" s="1"/>
  <c r="C4" i="24"/>
  <c r="C13" i="24" s="1"/>
  <c r="X8" i="24"/>
  <c r="X17" i="24" s="1"/>
  <c r="X6" i="24"/>
  <c r="X15" i="24" s="1"/>
  <c r="X9" i="24"/>
  <c r="X18" i="24" s="1"/>
  <c r="X4" i="24"/>
  <c r="X13" i="24" s="1"/>
  <c r="X5" i="24"/>
  <c r="X14" i="24" s="1"/>
  <c r="X7" i="24"/>
  <c r="X16" i="24" s="1"/>
  <c r="AH6" i="24"/>
  <c r="AH15" i="24" s="1"/>
  <c r="AH7" i="24"/>
  <c r="AH16" i="24" s="1"/>
  <c r="AH8" i="24"/>
  <c r="AH17" i="24" s="1"/>
  <c r="AH9" i="24"/>
  <c r="AH18" i="24" s="1"/>
  <c r="AH4" i="24"/>
  <c r="AH13" i="24" s="1"/>
  <c r="AH5" i="24"/>
  <c r="AH14" i="24" s="1"/>
  <c r="AH48" i="24"/>
  <c r="AH57" i="24" s="1"/>
  <c r="AH47" i="24"/>
  <c r="AH56" i="24" s="1"/>
  <c r="AH49" i="24"/>
  <c r="AH58" i="24" s="1"/>
  <c r="AH7" i="18" s="1"/>
  <c r="AH46" i="24"/>
  <c r="AH55" i="24" s="1"/>
  <c r="AH44" i="24"/>
  <c r="AH53" i="24" s="1"/>
  <c r="AH2" i="18" s="1"/>
  <c r="AH45" i="24"/>
  <c r="AH54" i="24" s="1"/>
  <c r="P49" i="24"/>
  <c r="P58" i="24" s="1"/>
  <c r="P7" i="18" s="1"/>
  <c r="P44" i="24"/>
  <c r="P53" i="24" s="1"/>
  <c r="P2" i="18" s="1"/>
  <c r="P48" i="24"/>
  <c r="P57" i="24" s="1"/>
  <c r="P45" i="24"/>
  <c r="P54" i="24" s="1"/>
  <c r="P47" i="24"/>
  <c r="P56" i="24" s="1"/>
  <c r="P46" i="24"/>
  <c r="P55" i="24" s="1"/>
  <c r="L4" i="24"/>
  <c r="L13" i="24" s="1"/>
  <c r="L5" i="24"/>
  <c r="L14" i="24" s="1"/>
  <c r="L6" i="24"/>
  <c r="L15" i="24" s="1"/>
  <c r="L7" i="24"/>
  <c r="L16" i="24" s="1"/>
  <c r="L9" i="24"/>
  <c r="L18" i="24" s="1"/>
  <c r="L8" i="24"/>
  <c r="L17" i="24" s="1"/>
  <c r="Y7" i="24"/>
  <c r="Y16" i="24" s="1"/>
  <c r="Y8" i="24"/>
  <c r="Y17" i="24" s="1"/>
  <c r="Y9" i="24"/>
  <c r="Y18" i="24" s="1"/>
  <c r="Y4" i="24"/>
  <c r="Y13" i="24" s="1"/>
  <c r="Y5" i="24"/>
  <c r="Y14" i="24" s="1"/>
  <c r="Y6" i="24"/>
  <c r="Y15" i="24" s="1"/>
  <c r="K5" i="24"/>
  <c r="K14" i="24" s="1"/>
  <c r="K6" i="24"/>
  <c r="K15" i="24" s="1"/>
  <c r="K7" i="24"/>
  <c r="K16" i="24" s="1"/>
  <c r="K8" i="24"/>
  <c r="K17" i="24" s="1"/>
  <c r="K9" i="24"/>
  <c r="K18" i="24" s="1"/>
  <c r="K4" i="24"/>
  <c r="K13" i="24" s="1"/>
  <c r="W44" i="24"/>
  <c r="W53" i="24" s="1"/>
  <c r="W2" i="18" s="1"/>
  <c r="W45" i="24"/>
  <c r="W54" i="24" s="1"/>
  <c r="W48" i="24"/>
  <c r="W57" i="24" s="1"/>
  <c r="W46" i="24"/>
  <c r="W55" i="24" s="1"/>
  <c r="W47" i="24"/>
  <c r="W56" i="24" s="1"/>
  <c r="W49" i="24"/>
  <c r="W58" i="24" s="1"/>
  <c r="W7" i="18" s="1"/>
  <c r="AB46" i="24"/>
  <c r="AB55" i="24" s="1"/>
  <c r="AB47" i="24"/>
  <c r="AB56" i="24" s="1"/>
  <c r="AB48" i="24"/>
  <c r="AB57" i="24" s="1"/>
  <c r="AB49" i="24"/>
  <c r="AB58" i="24" s="1"/>
  <c r="AB7" i="18" s="1"/>
  <c r="AB44" i="24"/>
  <c r="AB45" i="24"/>
  <c r="AB54" i="24" s="1"/>
  <c r="F44" i="24"/>
  <c r="F53" i="24" s="1"/>
  <c r="F2" i="18" s="1"/>
  <c r="F45" i="24"/>
  <c r="F54" i="24" s="1"/>
  <c r="F46" i="24"/>
  <c r="F55" i="24" s="1"/>
  <c r="F47" i="24"/>
  <c r="F56" i="24" s="1"/>
  <c r="F49" i="24"/>
  <c r="F58" i="24" s="1"/>
  <c r="F7" i="18" s="1"/>
  <c r="F48" i="24"/>
  <c r="F57" i="24" s="1"/>
  <c r="AD44" i="24"/>
  <c r="AD45" i="24"/>
  <c r="AD54" i="24" s="1"/>
  <c r="AD46" i="24"/>
  <c r="AD55" i="24" s="1"/>
  <c r="AD49" i="24"/>
  <c r="AD58" i="24" s="1"/>
  <c r="AD7" i="18" s="1"/>
  <c r="AD47" i="24"/>
  <c r="AD56" i="24" s="1"/>
  <c r="AD48" i="24"/>
  <c r="AD57" i="24" s="1"/>
  <c r="U4" i="24"/>
  <c r="U13" i="24" s="1"/>
  <c r="U9" i="24"/>
  <c r="U18" i="24" s="1"/>
  <c r="U5" i="24"/>
  <c r="U14" i="24" s="1"/>
  <c r="U6" i="24"/>
  <c r="U15" i="24" s="1"/>
  <c r="U7" i="24"/>
  <c r="U16" i="24" s="1"/>
  <c r="U8" i="24"/>
  <c r="U17" i="24" s="1"/>
  <c r="I7" i="24"/>
  <c r="I16" i="24" s="1"/>
  <c r="I8" i="24"/>
  <c r="I17" i="24" s="1"/>
  <c r="I9" i="24"/>
  <c r="I18" i="24" s="1"/>
  <c r="I4" i="24"/>
  <c r="I13" i="24" s="1"/>
  <c r="I5" i="24"/>
  <c r="I14" i="24" s="1"/>
  <c r="I6" i="24"/>
  <c r="I15" i="24" s="1"/>
  <c r="E4" i="24"/>
  <c r="E13" i="24" s="1"/>
  <c r="E8" i="24"/>
  <c r="E17" i="24" s="1"/>
  <c r="E5" i="24"/>
  <c r="E14" i="24" s="1"/>
  <c r="E6" i="24"/>
  <c r="E15" i="24" s="1"/>
  <c r="E9" i="24"/>
  <c r="E18" i="24" s="1"/>
  <c r="E7" i="24"/>
  <c r="E16" i="24" s="1"/>
  <c r="AG7" i="24"/>
  <c r="AG16" i="24" s="1"/>
  <c r="AG8" i="24"/>
  <c r="AG17" i="24" s="1"/>
  <c r="AG9" i="24"/>
  <c r="AG18" i="24" s="1"/>
  <c r="AG4" i="24"/>
  <c r="AG13" i="24" s="1"/>
  <c r="AG5" i="24"/>
  <c r="AG14" i="24" s="1"/>
  <c r="AG6" i="24"/>
  <c r="AG15" i="24" s="1"/>
  <c r="Q7" i="24"/>
  <c r="Q16" i="24" s="1"/>
  <c r="Q8" i="24"/>
  <c r="Q17" i="24" s="1"/>
  <c r="Q9" i="24"/>
  <c r="Q18" i="24" s="1"/>
  <c r="Q4" i="24"/>
  <c r="Q13" i="24" s="1"/>
  <c r="Q5" i="24"/>
  <c r="Q14" i="24" s="1"/>
  <c r="Q6" i="24"/>
  <c r="Q15" i="24" s="1"/>
  <c r="L2" i="20"/>
  <c r="T46" i="24"/>
  <c r="T55" i="24" s="1"/>
  <c r="T47" i="24"/>
  <c r="T56" i="24" s="1"/>
  <c r="T48" i="24"/>
  <c r="T57" i="24" s="1"/>
  <c r="T49" i="24"/>
  <c r="T58" i="24" s="1"/>
  <c r="T7" i="18" s="1"/>
  <c r="T45" i="24"/>
  <c r="T54" i="24" s="1"/>
  <c r="T44" i="24"/>
  <c r="V44" i="24"/>
  <c r="V45" i="24"/>
  <c r="V54" i="24" s="1"/>
  <c r="V46" i="24"/>
  <c r="V55" i="24" s="1"/>
  <c r="V49" i="24"/>
  <c r="V58" i="24" s="1"/>
  <c r="V7" i="18" s="1"/>
  <c r="V47" i="24"/>
  <c r="V56" i="24" s="1"/>
  <c r="V48" i="24"/>
  <c r="V57" i="24" s="1"/>
  <c r="V8" i="24"/>
  <c r="V17" i="24" s="1"/>
  <c r="V4" i="24"/>
  <c r="V13" i="24" s="1"/>
  <c r="V5" i="24"/>
  <c r="V14" i="24" s="1"/>
  <c r="V6" i="24"/>
  <c r="V15" i="24" s="1"/>
  <c r="V9" i="24"/>
  <c r="V18" i="24" s="1"/>
  <c r="V7" i="24"/>
  <c r="V16" i="24" s="1"/>
  <c r="AF8" i="24"/>
  <c r="AF17" i="24" s="1"/>
  <c r="AF9" i="24"/>
  <c r="AF18" i="24" s="1"/>
  <c r="AF4" i="24"/>
  <c r="AF13" i="24" s="1"/>
  <c r="AF6" i="24"/>
  <c r="AF15" i="24" s="1"/>
  <c r="AF5" i="24"/>
  <c r="AF14" i="24" s="1"/>
  <c r="AF7" i="24"/>
  <c r="AF16" i="24" s="1"/>
  <c r="AI5" i="24"/>
  <c r="AI14" i="24" s="1"/>
  <c r="AI6" i="24"/>
  <c r="AI15" i="24" s="1"/>
  <c r="AI7" i="24"/>
  <c r="AI16" i="24" s="1"/>
  <c r="AI8" i="24"/>
  <c r="AI17" i="24" s="1"/>
  <c r="AI9" i="24"/>
  <c r="AI18" i="24" s="1"/>
  <c r="AI4" i="24"/>
  <c r="AI13" i="24" s="1"/>
  <c r="R48" i="24"/>
  <c r="R57" i="24" s="1"/>
  <c r="R49" i="24"/>
  <c r="R58" i="24" s="1"/>
  <c r="R7" i="18" s="1"/>
  <c r="R44" i="24"/>
  <c r="R53" i="24" s="1"/>
  <c r="R2" i="18" s="1"/>
  <c r="R46" i="24"/>
  <c r="R55" i="24" s="1"/>
  <c r="R47" i="24"/>
  <c r="R56" i="24" s="1"/>
  <c r="R45" i="24"/>
  <c r="R54" i="24" s="1"/>
  <c r="Z48" i="24"/>
  <c r="Z57" i="24" s="1"/>
  <c r="Z49" i="24"/>
  <c r="Z58" i="24" s="1"/>
  <c r="Z7" i="18" s="1"/>
  <c r="Z47" i="24"/>
  <c r="Z56" i="24" s="1"/>
  <c r="Z46" i="24"/>
  <c r="Z55" i="24" s="1"/>
  <c r="Z44" i="24"/>
  <c r="Z53" i="24" s="1"/>
  <c r="Z2" i="18" s="1"/>
  <c r="Z45" i="24"/>
  <c r="Z54" i="24" s="1"/>
  <c r="I49" i="24"/>
  <c r="I58" i="24" s="1"/>
  <c r="I7" i="18" s="1"/>
  <c r="I48" i="24"/>
  <c r="I57" i="24" s="1"/>
  <c r="I44" i="24"/>
  <c r="I45" i="24"/>
  <c r="I54" i="24" s="1"/>
  <c r="I47" i="24"/>
  <c r="I56" i="24" s="1"/>
  <c r="I46" i="24"/>
  <c r="I55" i="24" s="1"/>
  <c r="T4" i="24"/>
  <c r="T13" i="24" s="1"/>
  <c r="T5" i="24"/>
  <c r="T14" i="24" s="1"/>
  <c r="T6" i="24"/>
  <c r="T15" i="24" s="1"/>
  <c r="T7" i="24"/>
  <c r="T16" i="24" s="1"/>
  <c r="T8" i="24"/>
  <c r="T17" i="24" s="1"/>
  <c r="T9" i="24"/>
  <c r="T18" i="24" s="1"/>
  <c r="O48" i="24"/>
  <c r="O57" i="24" s="1"/>
  <c r="O44" i="24"/>
  <c r="O53" i="24" s="1"/>
  <c r="O2" i="18" s="1"/>
  <c r="O45" i="24"/>
  <c r="O54" i="24" s="1"/>
  <c r="O49" i="24"/>
  <c r="O58" i="24" s="1"/>
  <c r="O7" i="18" s="1"/>
  <c r="O46" i="24"/>
  <c r="O55" i="24" s="1"/>
  <c r="O47" i="24"/>
  <c r="O56" i="24" s="1"/>
  <c r="AD4" i="24"/>
  <c r="AD13" i="24" s="1"/>
  <c r="AD5" i="24"/>
  <c r="AD14" i="24" s="1"/>
  <c r="AD6" i="24"/>
  <c r="AD15" i="24" s="1"/>
  <c r="AD7" i="24"/>
  <c r="AD16" i="24" s="1"/>
  <c r="AD8" i="24"/>
  <c r="AD17" i="24" s="1"/>
  <c r="AD9" i="24"/>
  <c r="AD18" i="24" s="1"/>
  <c r="D4" i="24"/>
  <c r="D13" i="24" s="1"/>
  <c r="D5" i="24"/>
  <c r="D14" i="24" s="1"/>
  <c r="D6" i="24"/>
  <c r="D15" i="24" s="1"/>
  <c r="D7" i="24"/>
  <c r="D16" i="24" s="1"/>
  <c r="D8" i="24"/>
  <c r="D17" i="24" s="1"/>
  <c r="D9" i="24"/>
  <c r="D18" i="24" s="1"/>
  <c r="B44" i="24"/>
  <c r="B47" i="24"/>
  <c r="B56" i="24" s="1"/>
  <c r="B46" i="24"/>
  <c r="B55" i="24" s="1"/>
  <c r="B45" i="24"/>
  <c r="B54" i="24" s="1"/>
  <c r="B48" i="24"/>
  <c r="B57" i="24" s="1"/>
  <c r="B49" i="24"/>
  <c r="B58" i="24" s="1"/>
  <c r="B7" i="18" s="1"/>
  <c r="L46" i="24"/>
  <c r="L55" i="24" s="1"/>
  <c r="L47" i="24"/>
  <c r="L56" i="24" s="1"/>
  <c r="L45" i="24"/>
  <c r="L54" i="24" s="1"/>
  <c r="L48" i="24"/>
  <c r="L57" i="24" s="1"/>
  <c r="L49" i="24"/>
  <c r="L58" i="24" s="1"/>
  <c r="L7" i="18" s="1"/>
  <c r="L44" i="24"/>
  <c r="AG49" i="24"/>
  <c r="AG58" i="24" s="1"/>
  <c r="AG7" i="18" s="1"/>
  <c r="AG44" i="24"/>
  <c r="AG45" i="24"/>
  <c r="AG54" i="24" s="1"/>
  <c r="AG47" i="24"/>
  <c r="AG56" i="24" s="1"/>
  <c r="AG46" i="24"/>
  <c r="AG55" i="24" s="1"/>
  <c r="AG48" i="24"/>
  <c r="AG57" i="24" s="1"/>
  <c r="AE49" i="24"/>
  <c r="AE58" i="24" s="1"/>
  <c r="AE7" i="18" s="1"/>
  <c r="AE44" i="24"/>
  <c r="AE53" i="24" s="1"/>
  <c r="AE2" i="18" s="1"/>
  <c r="AE45" i="24"/>
  <c r="AE54" i="24" s="1"/>
  <c r="AE46" i="24"/>
  <c r="AE55" i="24" s="1"/>
  <c r="AE47" i="24"/>
  <c r="AE56" i="24" s="1"/>
  <c r="AE48" i="24"/>
  <c r="AE57" i="24" s="1"/>
  <c r="M8" i="24"/>
  <c r="M17" i="24" s="1"/>
  <c r="M4" i="24"/>
  <c r="M13" i="24" s="1"/>
  <c r="M5" i="24"/>
  <c r="M14" i="24" s="1"/>
  <c r="M6" i="24"/>
  <c r="M15" i="24" s="1"/>
  <c r="M7" i="24"/>
  <c r="M16" i="24" s="1"/>
  <c r="M9" i="24"/>
  <c r="M18" i="24" s="1"/>
  <c r="G9" i="24"/>
  <c r="G18" i="24" s="1"/>
  <c r="G4" i="24"/>
  <c r="G13" i="24" s="1"/>
  <c r="G7" i="24"/>
  <c r="G16" i="24" s="1"/>
  <c r="G5" i="24"/>
  <c r="G14" i="24" s="1"/>
  <c r="G6" i="24"/>
  <c r="G15" i="24" s="1"/>
  <c r="G8" i="24"/>
  <c r="G17" i="24" s="1"/>
  <c r="H8" i="24"/>
  <c r="H17" i="24" s="1"/>
  <c r="H9" i="24"/>
  <c r="H18" i="24" s="1"/>
  <c r="H4" i="24"/>
  <c r="H13" i="24" s="1"/>
  <c r="H5" i="24"/>
  <c r="H14" i="24" s="1"/>
  <c r="H6" i="24"/>
  <c r="H15" i="24" s="1"/>
  <c r="H7" i="24"/>
  <c r="H16" i="24" s="1"/>
  <c r="AA5" i="24"/>
  <c r="AA14" i="24" s="1"/>
  <c r="AA6" i="24"/>
  <c r="AA15" i="24" s="1"/>
  <c r="AA7" i="24"/>
  <c r="AA16" i="24" s="1"/>
  <c r="AA8" i="24"/>
  <c r="AA17" i="24" s="1"/>
  <c r="AA9" i="24"/>
  <c r="AA18" i="24" s="1"/>
  <c r="AA4" i="24"/>
  <c r="AA13" i="24" s="1"/>
  <c r="P8" i="24"/>
  <c r="P17" i="24" s="1"/>
  <c r="P9" i="24"/>
  <c r="P18" i="24" s="1"/>
  <c r="P4" i="24"/>
  <c r="P13" i="24" s="1"/>
  <c r="P5" i="24"/>
  <c r="P14" i="24" s="1"/>
  <c r="P6" i="24"/>
  <c r="P15" i="24" s="1"/>
  <c r="P7" i="24"/>
  <c r="P16" i="24" s="1"/>
  <c r="G44" i="24"/>
  <c r="G53" i="24" s="1"/>
  <c r="G2" i="18" s="1"/>
  <c r="G45" i="24"/>
  <c r="G54" i="24" s="1"/>
  <c r="G48" i="24"/>
  <c r="G57" i="24" s="1"/>
  <c r="G46" i="24"/>
  <c r="G55" i="24" s="1"/>
  <c r="G49" i="24"/>
  <c r="G58" i="24" s="1"/>
  <c r="G7" i="18" s="1"/>
  <c r="G47" i="24"/>
  <c r="G56" i="24" s="1"/>
  <c r="AC4" i="24"/>
  <c r="AC13" i="24" s="1"/>
  <c r="AC5" i="24"/>
  <c r="AC14" i="24" s="1"/>
  <c r="AC8" i="24"/>
  <c r="AC17" i="24" s="1"/>
  <c r="AC6" i="24"/>
  <c r="AC15" i="24" s="1"/>
  <c r="AC7" i="24"/>
  <c r="AC16" i="24" s="1"/>
  <c r="AC9" i="24"/>
  <c r="AC18" i="24" s="1"/>
  <c r="K2" i="18"/>
  <c r="K53" i="24"/>
  <c r="J48" i="24"/>
  <c r="J57" i="24" s="1"/>
  <c r="J49" i="24"/>
  <c r="J58" i="24" s="1"/>
  <c r="J7" i="18" s="1"/>
  <c r="J46" i="24"/>
  <c r="J55" i="24" s="1"/>
  <c r="J44" i="24"/>
  <c r="J53" i="24" s="1"/>
  <c r="J2" i="18" s="1"/>
  <c r="J45" i="24"/>
  <c r="J54" i="24" s="1"/>
  <c r="J47" i="24"/>
  <c r="J56" i="24" s="1"/>
  <c r="D46" i="24"/>
  <c r="D55" i="24" s="1"/>
  <c r="D49" i="24"/>
  <c r="D58" i="24" s="1"/>
  <c r="D7" i="18" s="1"/>
  <c r="D47" i="24"/>
  <c r="D56" i="24" s="1"/>
  <c r="D48" i="24"/>
  <c r="D57" i="24" s="1"/>
  <c r="D44" i="24"/>
  <c r="D45" i="24"/>
  <c r="D54" i="24" s="1"/>
  <c r="Y49" i="24"/>
  <c r="Y58" i="24" s="1"/>
  <c r="Y7" i="18" s="1"/>
  <c r="Y47" i="24"/>
  <c r="Y56" i="24" s="1"/>
  <c r="Y44" i="24"/>
  <c r="Y45" i="24"/>
  <c r="Y54" i="24" s="1"/>
  <c r="Y48" i="24"/>
  <c r="Y57" i="24" s="1"/>
  <c r="Y46" i="24"/>
  <c r="Y55" i="24" s="1"/>
  <c r="N4" i="24"/>
  <c r="N13" i="24" s="1"/>
  <c r="N5" i="24"/>
  <c r="N14" i="24" s="1"/>
  <c r="N6" i="24"/>
  <c r="N15" i="24" s="1"/>
  <c r="N7" i="24"/>
  <c r="N16" i="24" s="1"/>
  <c r="N9" i="24"/>
  <c r="N18" i="24" s="1"/>
  <c r="N8" i="24"/>
  <c r="N17" i="24" s="1"/>
  <c r="AB4" i="24"/>
  <c r="AB13" i="24" s="1"/>
  <c r="AB5" i="24"/>
  <c r="AB14" i="24" s="1"/>
  <c r="AB6" i="24"/>
  <c r="AB15" i="24" s="1"/>
  <c r="AB7" i="24"/>
  <c r="AB16" i="24" s="1"/>
  <c r="AB8" i="24"/>
  <c r="AB17" i="24" s="1"/>
  <c r="AB9" i="24"/>
  <c r="AB18" i="24" s="1"/>
  <c r="U2" i="18"/>
  <c r="U53" i="24"/>
  <c r="S5" i="24"/>
  <c r="S14" i="24" s="1"/>
  <c r="S6" i="24"/>
  <c r="S15" i="24" s="1"/>
  <c r="S7" i="24"/>
  <c r="S16" i="24" s="1"/>
  <c r="S8" i="24"/>
  <c r="S17" i="24" s="1"/>
  <c r="S9" i="24"/>
  <c r="S18" i="24" s="1"/>
  <c r="S4" i="24"/>
  <c r="S13" i="24" s="1"/>
  <c r="AH15" i="22"/>
  <c r="K15" i="22"/>
  <c r="F26" i="24"/>
  <c r="F35" i="24" s="1"/>
  <c r="F24" i="24"/>
  <c r="F33" i="24" s="1"/>
  <c r="F25" i="24"/>
  <c r="F34" i="24" s="1"/>
  <c r="AE15" i="22"/>
  <c r="Z25" i="24" s="1"/>
  <c r="Z34" i="24" s="1"/>
  <c r="AN15" i="22"/>
  <c r="AI25" i="24" s="1"/>
  <c r="AI34" i="24" s="1"/>
  <c r="S15" i="22"/>
  <c r="N26" i="24" s="1"/>
  <c r="N35" i="24" s="1"/>
  <c r="H15" i="22"/>
  <c r="F28" i="24"/>
  <c r="F37" i="24" s="1"/>
  <c r="N15" i="22"/>
  <c r="I24" i="24" s="1"/>
  <c r="I33" i="24" s="1"/>
  <c r="V15" i="22"/>
  <c r="Q24" i="24" s="1"/>
  <c r="Q33" i="24" s="1"/>
  <c r="L29" i="24"/>
  <c r="L38" i="24" s="1"/>
  <c r="L28" i="24"/>
  <c r="L37" i="24" s="1"/>
  <c r="L27" i="24"/>
  <c r="L36" i="24" s="1"/>
  <c r="L26" i="24"/>
  <c r="L35" i="24" s="1"/>
  <c r="C25" i="24"/>
  <c r="C34" i="24" s="1"/>
  <c r="L25" i="24"/>
  <c r="L34" i="24" s="1"/>
  <c r="X15" i="22"/>
  <c r="S26" i="24" s="1"/>
  <c r="S35" i="24" s="1"/>
  <c r="Y15" i="22"/>
  <c r="T24" i="24" s="1"/>
  <c r="T33" i="24" s="1"/>
  <c r="F15" i="22"/>
  <c r="Z24" i="24"/>
  <c r="Z33" i="24" s="1"/>
  <c r="Z15" i="22"/>
  <c r="AA15" i="22"/>
  <c r="V24" i="24" s="1"/>
  <c r="V33" i="24" s="1"/>
  <c r="S28" i="24"/>
  <c r="S37" i="24" s="1"/>
  <c r="W15" i="22"/>
  <c r="R24" i="24" s="1"/>
  <c r="R33" i="24" s="1"/>
  <c r="AJ15" i="22"/>
  <c r="AE27" i="24" s="1"/>
  <c r="AE36" i="24" s="1"/>
  <c r="AF15" i="22"/>
  <c r="I15" i="22"/>
  <c r="Z27" i="24"/>
  <c r="Z36" i="24" s="1"/>
  <c r="O15" i="22"/>
  <c r="AL15" i="22"/>
  <c r="AC15" i="22"/>
  <c r="Z26" i="24"/>
  <c r="Z35" i="24" s="1"/>
  <c r="P15" i="22"/>
  <c r="D15" i="22"/>
  <c r="J15" i="22"/>
  <c r="AM15" i="22"/>
  <c r="G15" i="22"/>
  <c r="AD15" i="22"/>
  <c r="R15" i="22"/>
  <c r="AB24" i="24"/>
  <c r="AB33" i="24" s="1"/>
  <c r="AB25" i="24"/>
  <c r="AB34" i="24" s="1"/>
  <c r="AB26" i="24"/>
  <c r="AB35" i="24" s="1"/>
  <c r="AB27" i="24"/>
  <c r="AB36" i="24" s="1"/>
  <c r="AB28" i="24"/>
  <c r="AB37" i="24" s="1"/>
  <c r="AB29" i="24"/>
  <c r="AB38" i="24" s="1"/>
  <c r="O28" i="24"/>
  <c r="O37" i="24" s="1"/>
  <c r="O24" i="24"/>
  <c r="O33" i="24" s="1"/>
  <c r="O26" i="24"/>
  <c r="O35" i="24" s="1"/>
  <c r="O25" i="24"/>
  <c r="O34" i="24" s="1"/>
  <c r="O29" i="24"/>
  <c r="O38" i="24" s="1"/>
  <c r="O27" i="24"/>
  <c r="O36" i="24" s="1"/>
  <c r="E15" i="22"/>
  <c r="L15" i="22"/>
  <c r="M15" i="22"/>
  <c r="U15" i="22"/>
  <c r="AD29" i="24"/>
  <c r="AD38" i="24" s="1"/>
  <c r="AD24" i="24"/>
  <c r="AD33" i="24" s="1"/>
  <c r="AD25" i="24"/>
  <c r="AD34" i="24" s="1"/>
  <c r="AD26" i="24"/>
  <c r="AD35" i="24" s="1"/>
  <c r="AD27" i="24"/>
  <c r="AD36" i="24" s="1"/>
  <c r="AD28" i="24"/>
  <c r="AD37" i="24" s="1"/>
  <c r="W28" i="24"/>
  <c r="W37" i="24" s="1"/>
  <c r="W29" i="24"/>
  <c r="W38" i="24" s="1"/>
  <c r="W24" i="24"/>
  <c r="W33" i="24" s="1"/>
  <c r="W25" i="24"/>
  <c r="W34" i="24" s="1"/>
  <c r="W26" i="24"/>
  <c r="W35" i="24" s="1"/>
  <c r="W27" i="24"/>
  <c r="W36" i="24" s="1"/>
  <c r="AK15" i="22"/>
  <c r="B53" i="24" l="1"/>
  <c r="B2" i="18" s="1"/>
  <c r="Z2" i="20"/>
  <c r="L7" i="20"/>
  <c r="Q2" i="20"/>
  <c r="AG53" i="24"/>
  <c r="AG2" i="18" s="1"/>
  <c r="T53" i="24"/>
  <c r="T2" i="18" s="1"/>
  <c r="W2" i="20"/>
  <c r="F2" i="20"/>
  <c r="AD7" i="20"/>
  <c r="AB2" i="20"/>
  <c r="I2" i="20"/>
  <c r="I53" i="24"/>
  <c r="I2" i="18" s="1"/>
  <c r="AB7" i="20"/>
  <c r="O7" i="20"/>
  <c r="V2" i="18"/>
  <c r="V53" i="24"/>
  <c r="AD2" i="20"/>
  <c r="T2" i="20"/>
  <c r="W7" i="20"/>
  <c r="O2" i="20"/>
  <c r="AE29" i="24"/>
  <c r="AE38" i="24" s="1"/>
  <c r="R2" i="20"/>
  <c r="L2" i="18"/>
  <c r="L53" i="24"/>
  <c r="Q53" i="24"/>
  <c r="Q2" i="18" s="1"/>
  <c r="V2" i="20"/>
  <c r="D2" i="18"/>
  <c r="D53" i="24"/>
  <c r="V28" i="24"/>
  <c r="V37" i="24" s="1"/>
  <c r="Y53" i="24"/>
  <c r="Y2" i="18" s="1"/>
  <c r="AD2" i="18"/>
  <c r="AD53" i="24"/>
  <c r="AB53" i="24"/>
  <c r="AB2" i="18" s="1"/>
  <c r="N53" i="24"/>
  <c r="N2" i="18" s="1"/>
  <c r="Z29" i="24"/>
  <c r="Z38" i="24" s="1"/>
  <c r="S25" i="24"/>
  <c r="S34" i="24" s="1"/>
  <c r="R25" i="24"/>
  <c r="R34" i="24" s="1"/>
  <c r="Q28" i="24"/>
  <c r="Q37" i="24" s="1"/>
  <c r="Q27" i="24"/>
  <c r="Q36" i="24" s="1"/>
  <c r="AI27" i="24"/>
  <c r="AI36" i="24" s="1"/>
  <c r="F29" i="24"/>
  <c r="F38" i="24" s="1"/>
  <c r="F27" i="24"/>
  <c r="F36" i="24" s="1"/>
  <c r="AC24" i="24"/>
  <c r="AC33" i="24" s="1"/>
  <c r="AC25" i="24"/>
  <c r="AC34" i="24" s="1"/>
  <c r="AC26" i="24"/>
  <c r="AC35" i="24" s="1"/>
  <c r="AC27" i="24"/>
  <c r="AC36" i="24" s="1"/>
  <c r="AC28" i="24"/>
  <c r="AC37" i="24" s="1"/>
  <c r="AC29" i="24"/>
  <c r="AC38" i="24" s="1"/>
  <c r="Q29" i="24"/>
  <c r="Q38" i="24" s="1"/>
  <c r="I25" i="24"/>
  <c r="I34" i="24" s="1"/>
  <c r="S27" i="24"/>
  <c r="S36" i="24" s="1"/>
  <c r="C29" i="24"/>
  <c r="C38" i="24" s="1"/>
  <c r="C26" i="24"/>
  <c r="C35" i="24" s="1"/>
  <c r="C27" i="24"/>
  <c r="C36" i="24" s="1"/>
  <c r="C28" i="24"/>
  <c r="C37" i="24" s="1"/>
  <c r="C24" i="24"/>
  <c r="C33" i="24" s="1"/>
  <c r="Q25" i="24"/>
  <c r="Q34" i="24" s="1"/>
  <c r="T29" i="24"/>
  <c r="T38" i="24" s="1"/>
  <c r="I27" i="24"/>
  <c r="I36" i="24" s="1"/>
  <c r="T27" i="24"/>
  <c r="T36" i="24" s="1"/>
  <c r="Z28" i="24"/>
  <c r="Z37" i="24" s="1"/>
  <c r="Q26" i="24"/>
  <c r="Q35" i="24" s="1"/>
  <c r="N25" i="24"/>
  <c r="N34" i="24" s="1"/>
  <c r="N29" i="24"/>
  <c r="N38" i="24" s="1"/>
  <c r="N24" i="24"/>
  <c r="N33" i="24" s="1"/>
  <c r="N28" i="24"/>
  <c r="N37" i="24" s="1"/>
  <c r="AI24" i="24"/>
  <c r="AI33" i="24" s="1"/>
  <c r="AI26" i="24"/>
  <c r="AI35" i="24" s="1"/>
  <c r="AI28" i="24"/>
  <c r="AI37" i="24" s="1"/>
  <c r="AI29" i="24"/>
  <c r="AI38" i="24" s="1"/>
  <c r="T28" i="24"/>
  <c r="T37" i="24" s="1"/>
  <c r="I26" i="24"/>
  <c r="I35" i="24" s="1"/>
  <c r="V29" i="24"/>
  <c r="V38" i="24" s="1"/>
  <c r="R26" i="24"/>
  <c r="R35" i="24" s="1"/>
  <c r="I29" i="24"/>
  <c r="I38" i="24" s="1"/>
  <c r="I28" i="24"/>
  <c r="I37" i="24" s="1"/>
  <c r="N27" i="24"/>
  <c r="N36" i="24" s="1"/>
  <c r="AE25" i="24"/>
  <c r="AE34" i="24" s="1"/>
  <c r="AE26" i="24"/>
  <c r="AE35" i="24" s="1"/>
  <c r="AE24" i="24"/>
  <c r="AE33" i="24" s="1"/>
  <c r="V27" i="24"/>
  <c r="V36" i="24" s="1"/>
  <c r="R29" i="24"/>
  <c r="R38" i="24" s="1"/>
  <c r="AE28" i="24"/>
  <c r="AE37" i="24" s="1"/>
  <c r="V25" i="24"/>
  <c r="V34" i="24" s="1"/>
  <c r="R28" i="24"/>
  <c r="R37" i="24" s="1"/>
  <c r="T26" i="24"/>
  <c r="T35" i="24" s="1"/>
  <c r="T25" i="24"/>
  <c r="T34" i="24" s="1"/>
  <c r="V26" i="24"/>
  <c r="V35" i="24" s="1"/>
  <c r="R27" i="24"/>
  <c r="R36" i="24" s="1"/>
  <c r="S24" i="24"/>
  <c r="S33" i="24" s="1"/>
  <c r="S29" i="24"/>
  <c r="S38" i="24" s="1"/>
  <c r="AH27" i="24"/>
  <c r="AH36" i="24" s="1"/>
  <c r="AH25" i="24"/>
  <c r="AH34" i="24" s="1"/>
  <c r="AH28" i="24"/>
  <c r="AH37" i="24" s="1"/>
  <c r="AH26" i="24"/>
  <c r="AH35" i="24" s="1"/>
  <c r="AH29" i="24"/>
  <c r="AH38" i="24" s="1"/>
  <c r="AH24" i="24"/>
  <c r="AH33" i="24" s="1"/>
  <c r="J29" i="24"/>
  <c r="J38" i="24" s="1"/>
  <c r="J25" i="24"/>
  <c r="J34" i="24" s="1"/>
  <c r="J26" i="24"/>
  <c r="J35" i="24" s="1"/>
  <c r="J27" i="24"/>
  <c r="J36" i="24" s="1"/>
  <c r="J28" i="24"/>
  <c r="J37" i="24" s="1"/>
  <c r="J24" i="24"/>
  <c r="J33" i="24" s="1"/>
  <c r="E26" i="24"/>
  <c r="E35" i="24" s="1"/>
  <c r="E24" i="24"/>
  <c r="E33" i="24" s="1"/>
  <c r="E28" i="24"/>
  <c r="E37" i="24" s="1"/>
  <c r="E27" i="24"/>
  <c r="E36" i="24" s="1"/>
  <c r="E29" i="24"/>
  <c r="E38" i="24" s="1"/>
  <c r="E25" i="24"/>
  <c r="E34" i="24" s="1"/>
  <c r="K28" i="24"/>
  <c r="K37" i="24" s="1"/>
  <c r="K24" i="24"/>
  <c r="K33" i="24" s="1"/>
  <c r="K29" i="24"/>
  <c r="K38" i="24" s="1"/>
  <c r="K25" i="24"/>
  <c r="K34" i="24" s="1"/>
  <c r="K26" i="24"/>
  <c r="K35" i="24" s="1"/>
  <c r="K27" i="24"/>
  <c r="K36" i="24" s="1"/>
  <c r="AG28" i="24"/>
  <c r="AG37" i="24" s="1"/>
  <c r="AG26" i="24"/>
  <c r="AG35" i="24" s="1"/>
  <c r="AG29" i="24"/>
  <c r="AG38" i="24" s="1"/>
  <c r="AG24" i="24"/>
  <c r="AG33" i="24" s="1"/>
  <c r="AG25" i="24"/>
  <c r="AG34" i="24" s="1"/>
  <c r="AG27" i="24"/>
  <c r="AG36" i="24" s="1"/>
  <c r="M27" i="24"/>
  <c r="M36" i="24" s="1"/>
  <c r="M26" i="24"/>
  <c r="M35" i="24" s="1"/>
  <c r="M28" i="24"/>
  <c r="M37" i="24" s="1"/>
  <c r="M29" i="24"/>
  <c r="M38" i="24" s="1"/>
  <c r="M25" i="24"/>
  <c r="M34" i="24" s="1"/>
  <c r="M24" i="24"/>
  <c r="M33" i="24" s="1"/>
  <c r="X29" i="24"/>
  <c r="X38" i="24" s="1"/>
  <c r="X27" i="24"/>
  <c r="X36" i="24" s="1"/>
  <c r="X24" i="24"/>
  <c r="X33" i="24" s="1"/>
  <c r="X25" i="24"/>
  <c r="X34" i="24" s="1"/>
  <c r="X26" i="24"/>
  <c r="X35" i="24" s="1"/>
  <c r="X28" i="24"/>
  <c r="X37" i="24" s="1"/>
  <c r="Y26" i="24"/>
  <c r="Y35" i="24" s="1"/>
  <c r="Y27" i="24"/>
  <c r="Y36" i="24" s="1"/>
  <c r="Y28" i="24"/>
  <c r="Y37" i="24" s="1"/>
  <c r="Y29" i="24"/>
  <c r="Y38" i="24" s="1"/>
  <c r="Y24" i="24"/>
  <c r="Y33" i="24" s="1"/>
  <c r="Y25" i="24"/>
  <c r="Y34" i="24" s="1"/>
  <c r="D24" i="24"/>
  <c r="D33" i="24" s="1"/>
  <c r="D25" i="24"/>
  <c r="D34" i="24" s="1"/>
  <c r="D26" i="24"/>
  <c r="D35" i="24" s="1"/>
  <c r="D27" i="24"/>
  <c r="D36" i="24" s="1"/>
  <c r="D29" i="24"/>
  <c r="D38" i="24" s="1"/>
  <c r="D28" i="24"/>
  <c r="D37" i="24" s="1"/>
  <c r="B27" i="24"/>
  <c r="B36" i="24" s="1"/>
  <c r="B28" i="24"/>
  <c r="B37" i="24" s="1"/>
  <c r="B29" i="24"/>
  <c r="B38" i="24" s="1"/>
  <c r="B26" i="24"/>
  <c r="B35" i="24" s="1"/>
  <c r="B24" i="24"/>
  <c r="B33" i="24" s="1"/>
  <c r="B25" i="24"/>
  <c r="B34" i="24" s="1"/>
  <c r="AA24" i="24"/>
  <c r="AA33" i="24" s="1"/>
  <c r="AA25" i="24"/>
  <c r="AA34" i="24" s="1"/>
  <c r="AA26" i="24"/>
  <c r="AA35" i="24" s="1"/>
  <c r="AA28" i="24"/>
  <c r="AA37" i="24" s="1"/>
  <c r="AA29" i="24"/>
  <c r="AA38" i="24" s="1"/>
  <c r="AA27" i="24"/>
  <c r="AA36" i="24" s="1"/>
  <c r="U27" i="24"/>
  <c r="U36" i="24" s="1"/>
  <c r="U28" i="24"/>
  <c r="U37" i="24" s="1"/>
  <c r="U29" i="24"/>
  <c r="U38" i="24" s="1"/>
  <c r="U26" i="24"/>
  <c r="U35" i="24" s="1"/>
  <c r="U24" i="24"/>
  <c r="U33" i="24" s="1"/>
  <c r="U25" i="24"/>
  <c r="U34" i="24" s="1"/>
  <c r="AF27" i="24"/>
  <c r="AF36" i="24" s="1"/>
  <c r="AF29" i="24"/>
  <c r="AF38" i="24" s="1"/>
  <c r="AF25" i="24"/>
  <c r="AF34" i="24" s="1"/>
  <c r="AF24" i="24"/>
  <c r="AF33" i="24" s="1"/>
  <c r="AF28" i="24"/>
  <c r="AF37" i="24" s="1"/>
  <c r="AF26" i="24"/>
  <c r="AF35" i="24" s="1"/>
  <c r="P27" i="24"/>
  <c r="P36" i="24" s="1"/>
  <c r="P28" i="24"/>
  <c r="P37" i="24" s="1"/>
  <c r="P29" i="24"/>
  <c r="P38" i="24" s="1"/>
  <c r="P25" i="24"/>
  <c r="P34" i="24" s="1"/>
  <c r="P24" i="24"/>
  <c r="P33" i="24" s="1"/>
  <c r="P26" i="24"/>
  <c r="P35" i="24" s="1"/>
  <c r="H27" i="24"/>
  <c r="H36" i="24" s="1"/>
  <c r="H28" i="24"/>
  <c r="H37" i="24" s="1"/>
  <c r="H29" i="24"/>
  <c r="H38" i="24" s="1"/>
  <c r="H24" i="24"/>
  <c r="H33" i="24" s="1"/>
  <c r="H25" i="24"/>
  <c r="H34" i="24" s="1"/>
  <c r="H26" i="24"/>
  <c r="H35" i="24" s="1"/>
  <c r="G28" i="24"/>
  <c r="G37" i="24" s="1"/>
  <c r="G29" i="24"/>
  <c r="G38" i="24" s="1"/>
  <c r="G24" i="24"/>
  <c r="G33" i="24" s="1"/>
  <c r="G25" i="24"/>
  <c r="G34" i="24" s="1"/>
  <c r="G26" i="24"/>
  <c r="G35" i="24" s="1"/>
  <c r="G27" i="24"/>
  <c r="G36" i="24" s="1"/>
  <c r="X7" i="20" l="1"/>
  <c r="AF2" i="20"/>
  <c r="M2" i="20"/>
  <c r="K2" i="20"/>
  <c r="AE7" i="20"/>
  <c r="P2" i="20"/>
  <c r="B2" i="20"/>
  <c r="AG7" i="20"/>
  <c r="AI7" i="20"/>
  <c r="N7" i="20"/>
  <c r="AG2" i="20"/>
  <c r="P7" i="20"/>
  <c r="AA7" i="20"/>
  <c r="B7" i="20"/>
  <c r="D2" i="20"/>
  <c r="E7" i="20"/>
  <c r="C7" i="20"/>
  <c r="G2" i="20"/>
  <c r="D7" i="20"/>
  <c r="AH7" i="20"/>
  <c r="C2" i="20"/>
  <c r="G7" i="20"/>
  <c r="J2" i="20"/>
  <c r="M7" i="20"/>
  <c r="H2" i="20"/>
  <c r="S7" i="20"/>
  <c r="I7" i="20"/>
  <c r="AI2" i="20"/>
  <c r="AC2" i="20"/>
  <c r="Z7" i="20"/>
  <c r="U7" i="20"/>
  <c r="AF7" i="20"/>
  <c r="Y2" i="20"/>
  <c r="J7" i="20"/>
  <c r="S2" i="20"/>
  <c r="R7" i="20"/>
  <c r="T7" i="20"/>
  <c r="AA2" i="20"/>
  <c r="K7" i="20"/>
  <c r="AE2" i="20"/>
  <c r="AC7" i="20"/>
  <c r="H7" i="20"/>
  <c r="U2" i="20"/>
  <c r="X2" i="20"/>
  <c r="Y7" i="20"/>
  <c r="E2" i="20"/>
  <c r="AH2" i="20"/>
  <c r="V7" i="20"/>
  <c r="N2" i="20"/>
  <c r="Q7" i="20"/>
  <c r="F7" i="20"/>
  <c r="AG6" i="18" l="1"/>
  <c r="Y5" i="18"/>
  <c r="Z5" i="18"/>
  <c r="O5" i="18"/>
  <c r="D5" i="18"/>
  <c r="M5" i="18"/>
  <c r="AF5" i="18"/>
  <c r="Q5" i="18"/>
  <c r="AI5" i="18"/>
  <c r="X5" i="18"/>
  <c r="C5" i="18"/>
  <c r="I5" i="18"/>
  <c r="AH5" i="18"/>
  <c r="W5" i="18"/>
  <c r="L5" i="18"/>
  <c r="U5" i="18"/>
  <c r="K5" i="18"/>
  <c r="AE5" i="18"/>
  <c r="T5" i="18"/>
  <c r="J5" i="18"/>
  <c r="E5" i="18"/>
  <c r="AC5" i="18"/>
  <c r="S5" i="18"/>
  <c r="H5" i="18"/>
  <c r="P5" i="18"/>
  <c r="AB5" i="18"/>
  <c r="R5" i="18"/>
  <c r="G5" i="18"/>
  <c r="AG5" i="18"/>
  <c r="AA5" i="18"/>
  <c r="B5" i="18"/>
  <c r="AD5" i="18"/>
  <c r="F5" i="18"/>
  <c r="V5" i="18"/>
  <c r="N5" i="18"/>
  <c r="V6" i="18"/>
  <c r="L6" i="18"/>
  <c r="B6" i="18"/>
  <c r="AF6" i="18"/>
  <c r="T6" i="18"/>
  <c r="K6" i="18"/>
  <c r="I6" i="18"/>
  <c r="AD6" i="18"/>
  <c r="S6" i="18"/>
  <c r="J6" i="18"/>
  <c r="AB6" i="18"/>
  <c r="R6" i="18"/>
  <c r="AA6" i="18"/>
  <c r="Q6" i="18"/>
  <c r="H6" i="18"/>
  <c r="AH6" i="18"/>
  <c r="C6" i="18"/>
  <c r="AE6" i="18"/>
  <c r="Z6" i="18"/>
  <c r="P6" i="18"/>
  <c r="F6" i="18"/>
  <c r="M6" i="18"/>
  <c r="G6" i="18"/>
  <c r="AI6" i="18"/>
  <c r="Y6" i="18"/>
  <c r="N6" i="18"/>
  <c r="D6" i="18"/>
  <c r="X6" i="18"/>
  <c r="W6" i="18"/>
  <c r="AC6" i="18"/>
  <c r="O6" i="18"/>
  <c r="U6" i="18"/>
  <c r="E6" i="18"/>
  <c r="Z4" i="18"/>
  <c r="P4" i="18"/>
  <c r="F4" i="18"/>
  <c r="N4" i="18"/>
  <c r="V4" i="18"/>
  <c r="Y4" i="18"/>
  <c r="E4" i="18"/>
  <c r="AG4" i="18"/>
  <c r="AH4" i="18"/>
  <c r="X4" i="18"/>
  <c r="M4" i="18"/>
  <c r="D4" i="18"/>
  <c r="AI4" i="18"/>
  <c r="L4" i="18"/>
  <c r="B4" i="18"/>
  <c r="AA4" i="18"/>
  <c r="AF4" i="18"/>
  <c r="U4" i="18"/>
  <c r="J4" i="18"/>
  <c r="S4" i="18"/>
  <c r="AD4" i="18"/>
  <c r="T4" i="18"/>
  <c r="I4" i="18"/>
  <c r="Q4" i="18"/>
  <c r="K4" i="18"/>
  <c r="AC4" i="18"/>
  <c r="R4" i="18"/>
  <c r="H4" i="18"/>
  <c r="C4" i="18"/>
  <c r="AB4" i="18"/>
  <c r="G4" i="18"/>
  <c r="AE4" i="18"/>
  <c r="O4" i="18"/>
  <c r="W4" i="18"/>
  <c r="R3" i="18"/>
  <c r="AB3" i="18"/>
  <c r="Z3" i="18"/>
  <c r="M3" i="18"/>
  <c r="J3" i="18"/>
  <c r="AF3" i="18" l="1"/>
  <c r="AG3" i="18"/>
  <c r="O3" i="18"/>
  <c r="T3" i="18"/>
  <c r="C3" i="18"/>
  <c r="AI3" i="18"/>
  <c r="I3" i="18"/>
  <c r="H3" i="18"/>
  <c r="E3" i="18"/>
  <c r="N3" i="18"/>
  <c r="AC3" i="18"/>
  <c r="S3" i="18"/>
  <c r="P3" i="18"/>
  <c r="K3" i="18"/>
  <c r="Y3" i="18"/>
  <c r="F3" i="18"/>
  <c r="AD3" i="18"/>
  <c r="X3" i="18"/>
  <c r="B3" i="18"/>
  <c r="AH3" i="18"/>
  <c r="Q3" i="18"/>
  <c r="V3" i="18"/>
  <c r="L3" i="18"/>
  <c r="U3" i="18"/>
  <c r="AA3" i="18"/>
  <c r="AE3" i="18"/>
  <c r="W3" i="18"/>
  <c r="D3" i="18"/>
  <c r="G3" i="18"/>
  <c r="U6" i="20" l="1"/>
  <c r="AB6" i="20"/>
  <c r="L6" i="20"/>
  <c r="AI6" i="20"/>
  <c r="AA6" i="20"/>
  <c r="S6" i="20"/>
  <c r="K6" i="20"/>
  <c r="C6" i="20"/>
  <c r="AC6" i="20"/>
  <c r="E6" i="20"/>
  <c r="T6" i="20"/>
  <c r="D6" i="20"/>
  <c r="AH6" i="20"/>
  <c r="Z6" i="20"/>
  <c r="R6" i="20"/>
  <c r="J6" i="20"/>
  <c r="M6" i="20"/>
  <c r="AG6" i="20"/>
  <c r="Y6" i="20"/>
  <c r="Q6" i="20"/>
  <c r="I6" i="20"/>
  <c r="B6" i="20"/>
  <c r="AE6" i="20"/>
  <c r="W6" i="20"/>
  <c r="O6" i="20"/>
  <c r="G6" i="20"/>
  <c r="AF6" i="20"/>
  <c r="X6" i="20"/>
  <c r="P6" i="20"/>
  <c r="H6" i="20"/>
  <c r="AD6" i="20"/>
  <c r="V6" i="20"/>
  <c r="N6" i="20"/>
  <c r="F6" i="20"/>
  <c r="AD5" i="20"/>
  <c r="F5" i="20"/>
  <c r="AC5" i="20"/>
  <c r="M5" i="20"/>
  <c r="AB5" i="20"/>
  <c r="T5" i="20"/>
  <c r="L5" i="20"/>
  <c r="D5" i="20"/>
  <c r="N5" i="20"/>
  <c r="U5" i="20"/>
  <c r="E5" i="20"/>
  <c r="AI5" i="20"/>
  <c r="AA5" i="20"/>
  <c r="S5" i="20"/>
  <c r="K5" i="20"/>
  <c r="C5" i="20"/>
  <c r="V5" i="20"/>
  <c r="AH5" i="20"/>
  <c r="Z5" i="20"/>
  <c r="R5" i="20"/>
  <c r="J5" i="20"/>
  <c r="AF5" i="20"/>
  <c r="X5" i="20"/>
  <c r="P5" i="20"/>
  <c r="H5" i="20"/>
  <c r="AG5" i="20"/>
  <c r="Y5" i="20"/>
  <c r="Q5" i="20"/>
  <c r="I5" i="20"/>
  <c r="B5" i="20"/>
  <c r="AE5" i="20"/>
  <c r="W5" i="20"/>
  <c r="O5" i="20"/>
  <c r="G5" i="20"/>
  <c r="C3" i="20"/>
  <c r="X3" i="20"/>
  <c r="AD3" i="20"/>
  <c r="AB3" i="20"/>
  <c r="K3" i="20"/>
  <c r="H3" i="20"/>
  <c r="N3" i="20"/>
  <c r="L3" i="20"/>
  <c r="Q3" i="20"/>
  <c r="P3" i="20"/>
  <c r="AG3" i="20"/>
  <c r="F3" i="20"/>
  <c r="D3" i="20"/>
  <c r="AH3" i="20"/>
  <c r="AE3" i="20"/>
  <c r="AC3" i="20"/>
  <c r="I3" i="20"/>
  <c r="Z3" i="20"/>
  <c r="V3" i="20"/>
  <c r="Y3" i="20"/>
  <c r="W3" i="20"/>
  <c r="U3" i="20"/>
  <c r="AI3" i="20"/>
  <c r="R3" i="20"/>
  <c r="T3" i="20"/>
  <c r="B3" i="20"/>
  <c r="O3" i="20"/>
  <c r="M3" i="20"/>
  <c r="AA3" i="20"/>
  <c r="J3" i="20"/>
  <c r="AF3" i="20"/>
  <c r="G3" i="20"/>
  <c r="E3" i="20"/>
  <c r="S3" i="20"/>
  <c r="O4" i="20"/>
  <c r="AD4" i="20"/>
  <c r="N4" i="20"/>
  <c r="AC4" i="20"/>
  <c r="U4" i="20"/>
  <c r="M4" i="20"/>
  <c r="E4" i="20"/>
  <c r="W4" i="20"/>
  <c r="G4" i="20"/>
  <c r="V4" i="20"/>
  <c r="F4" i="20"/>
  <c r="AB4" i="20"/>
  <c r="T4" i="20"/>
  <c r="L4" i="20"/>
  <c r="D4" i="20"/>
  <c r="B4" i="20"/>
  <c r="AE4" i="20"/>
  <c r="AI4" i="20"/>
  <c r="AA4" i="20"/>
  <c r="S4" i="20"/>
  <c r="K4" i="20"/>
  <c r="C4" i="20"/>
  <c r="Z4" i="20"/>
  <c r="R4" i="20"/>
  <c r="J4" i="20"/>
  <c r="AG4" i="20"/>
  <c r="Y4" i="20"/>
  <c r="Q4" i="20"/>
  <c r="I4" i="20"/>
  <c r="AH4" i="20"/>
  <c r="AF4" i="20"/>
  <c r="X4" i="20"/>
  <c r="P4" i="20"/>
  <c r="H4" i="20"/>
</calcChain>
</file>

<file path=xl/sharedStrings.xml><?xml version="1.0" encoding="utf-8"?>
<sst xmlns="http://schemas.openxmlformats.org/spreadsheetml/2006/main" count="322" uniqueCount="163">
  <si>
    <t>BASoBC BAU Amount Spent on Building Components</t>
  </si>
  <si>
    <t>Source:</t>
  </si>
  <si>
    <t>http://www.gbpn.org/sites/default/files/08.%20INDIA%20Baseline_TR_low.pdf</t>
  </si>
  <si>
    <t>http://indiaenergy.gov.in/iess/docs/Residential-Lighting_Appliances-documentation.pdf</t>
  </si>
  <si>
    <t>Note:</t>
  </si>
  <si>
    <t>Lighting</t>
  </si>
  <si>
    <t>Urban</t>
  </si>
  <si>
    <t>Rural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</si>
  <si>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</si>
  <si>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</si>
  <si>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</si>
  <si>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</si>
  <si>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</si>
  <si>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</si>
  <si>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</si>
  <si>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</si>
  <si>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</si>
  <si>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Appliance</t>
  </si>
  <si>
    <t>Estimate</t>
  </si>
  <si>
    <t>Ceiling fans</t>
  </si>
  <si>
    <t>Televisions</t>
  </si>
  <si>
    <t>Refrigerators</t>
  </si>
  <si>
    <t>Room Air Conditioners</t>
  </si>
  <si>
    <t>low</t>
  </si>
  <si>
    <t>high</t>
  </si>
  <si>
    <t>Page 7, Table 2</t>
  </si>
  <si>
    <t>Envelope Component</t>
  </si>
  <si>
    <t>Component</t>
  </si>
  <si>
    <t>wall</t>
  </si>
  <si>
    <t>roof</t>
  </si>
  <si>
    <t>window</t>
  </si>
  <si>
    <t>Building Component Costs</t>
  </si>
  <si>
    <t>Envelope Costs</t>
  </si>
  <si>
    <t>Cost (Rs) / sq meter</t>
  </si>
  <si>
    <t>Cost (Rs) / unit</t>
  </si>
  <si>
    <t>http://indiaenergy.gov.in/iess/docs/Building%20Envelope-documentation.pdf</t>
  </si>
  <si>
    <t>Page 13</t>
  </si>
  <si>
    <t>Building Component Costs per Unit</t>
  </si>
  <si>
    <t>India Energy Security Scenarios, 2047 User Guide: Residential Lighting and Appliances</t>
  </si>
  <si>
    <t>NITI Aayog, Government of India</t>
  </si>
  <si>
    <t>Building Envelope Costs per Square Meter of Surface by Surface Type</t>
  </si>
  <si>
    <t>India Energy Security Scenarios, 2047 User Guide: Efficient Envelope Optimization for Residential and Commercial Buildings</t>
  </si>
  <si>
    <t>Item</t>
  </si>
  <si>
    <t>Number of households</t>
  </si>
  <si>
    <t>Millions</t>
  </si>
  <si>
    <t>Description</t>
  </si>
  <si>
    <t>Notes</t>
  </si>
  <si>
    <t>Number of Households</t>
  </si>
  <si>
    <t>Average Space Requirement Per Capita</t>
  </si>
  <si>
    <t>M ha/Capita</t>
  </si>
  <si>
    <t>.</t>
  </si>
  <si>
    <t>..</t>
  </si>
  <si>
    <t>Commercial floor space per capita</t>
  </si>
  <si>
    <t>Population</t>
  </si>
  <si>
    <t>Total Commercial Floor space estimates</t>
  </si>
  <si>
    <t>m2</t>
  </si>
  <si>
    <t>Number of Urban and Rural Households, Commercial Floorspace</t>
  </si>
  <si>
    <t>India Energy Security Scenarios 2047 downloadable Excel model</t>
  </si>
  <si>
    <t>http://indiaenergy.gov.in/iess/docs/IESS_Version2.2.xlsx</t>
  </si>
  <si>
    <t>Tab Xa</t>
  </si>
  <si>
    <t>Commercial (M ha)</t>
  </si>
  <si>
    <t>Commercial (sq m)</t>
  </si>
  <si>
    <t>Urban (mil)</t>
  </si>
  <si>
    <t>Rural (mil)</t>
  </si>
  <si>
    <t>Commercial Floorspace</t>
  </si>
  <si>
    <t>Net Added Households</t>
  </si>
  <si>
    <t>Net Added Floorspace</t>
  </si>
  <si>
    <t>Building Component</t>
  </si>
  <si>
    <t>Lifetime (yr)</t>
  </si>
  <si>
    <t>Building Component Lifetimes</t>
  </si>
  <si>
    <t>See variable bldgs/CL</t>
  </si>
  <si>
    <t>EPS Model Category</t>
  </si>
  <si>
    <t>Number of Households Adding or Replacing This Component</t>
  </si>
  <si>
    <t>Total Amount Spent on This Type of Component by Households</t>
  </si>
  <si>
    <t>Number of Commercial Sq Meters Adding or Replacing This Component</t>
  </si>
  <si>
    <t>Total Amount Spent on This Type of Component by Commercial Bldgs</t>
  </si>
  <si>
    <t>We have data on the cost of various building components per component (such as per refrigerator)</t>
  </si>
  <si>
    <t>and data on the number of residences and square meters of commercial floorspace in future years.</t>
  </si>
  <si>
    <t>additions to buildings, plus (1/component lifetime) times the preexisting buildings, to account for</t>
  </si>
  <si>
    <t>those buildings that are either renovated or torn down and replaced.</t>
  </si>
  <si>
    <t>No of Appliances (MILLIONS)</t>
  </si>
  <si>
    <t>No of households(MILLIONS)</t>
  </si>
  <si>
    <t>Appliances per household</t>
  </si>
  <si>
    <t>URBAN</t>
  </si>
  <si>
    <t>RURAL</t>
  </si>
  <si>
    <t>Radio</t>
  </si>
  <si>
    <t>CD player</t>
  </si>
  <si>
    <t>TV</t>
  </si>
  <si>
    <t>DVD player</t>
  </si>
  <si>
    <t>computer</t>
  </si>
  <si>
    <t>Refrigerator</t>
  </si>
  <si>
    <t>Washing Machines</t>
  </si>
  <si>
    <t>Electric Oven</t>
  </si>
  <si>
    <t>Toaster</t>
  </si>
  <si>
    <t>Microwave</t>
  </si>
  <si>
    <t>Electric Water Heater</t>
  </si>
  <si>
    <t>Fans</t>
  </si>
  <si>
    <t>Air Cooler</t>
  </si>
  <si>
    <t>Air conditioning</t>
  </si>
  <si>
    <t>http://www.moef.nic.in/downloads/public-information/Residentialpowerconsumption.pdf</t>
  </si>
  <si>
    <t>Average Number of Appliances per Household</t>
  </si>
  <si>
    <t>Computer</t>
  </si>
  <si>
    <t>Units / Urban Household</t>
  </si>
  <si>
    <t>Units / Rural Household</t>
  </si>
  <si>
    <t>Cost / Urban Household</t>
  </si>
  <si>
    <t>Cost / Rural Household</t>
  </si>
  <si>
    <t>Urban (households)</t>
  </si>
  <si>
    <t>Rural (households)</t>
  </si>
  <si>
    <t>Assumed cost / unit</t>
  </si>
  <si>
    <t>Total Number of Appliances by Household Type</t>
  </si>
  <si>
    <t>Residential Consumption of Electricity in India: Documentation of Data and Methodology</t>
  </si>
  <si>
    <t>World Bank</t>
  </si>
  <si>
    <t>Pages 17-18, Tables 9-11 (using 2011 projection)</t>
  </si>
  <si>
    <t>Additional appliances from World Bank document</t>
  </si>
  <si>
    <t>Average Floorspace of Residential Unit in India</t>
  </si>
  <si>
    <t>square meters</t>
  </si>
  <si>
    <t>Page 28</t>
  </si>
  <si>
    <t>Global Buildings Performance Network</t>
  </si>
  <si>
    <t>Residential Buildings in India: Energy Use Projections and Savings Potentials</t>
  </si>
  <si>
    <t>We assume that average dwellings in India are one-story and have a footprint twice as long as wide.</t>
  </si>
  <si>
    <t>width =</t>
  </si>
  <si>
    <t>width * length =</t>
  </si>
  <si>
    <t>width * (2*width) =</t>
  </si>
  <si>
    <t>2*width^2 =</t>
  </si>
  <si>
    <t>width^2 =</t>
  </si>
  <si>
    <t>length =</t>
  </si>
  <si>
    <t>Calculating Wall, Roof, and Window Area</t>
  </si>
  <si>
    <t>meters</t>
  </si>
  <si>
    <t>We assume that stories are:</t>
  </si>
  <si>
    <t>Thus we get a total wall area, before accounting for windows, of:</t>
  </si>
  <si>
    <t>square meters of wall</t>
  </si>
  <si>
    <t>square meters of wall + windows</t>
  </si>
  <si>
    <t>We assume that one of the long walls has two windows, one short wall has one window,</t>
  </si>
  <si>
    <t>and the remaining short or long wall has one window, for a total of four.</t>
  </si>
  <si>
    <t>We assume each window has an area of 1 square meter.</t>
  </si>
  <si>
    <t>This gives:</t>
  </si>
  <si>
    <t>square meters of window</t>
  </si>
  <si>
    <t>square meters of roof</t>
  </si>
  <si>
    <t>Estimating Number of Lights</t>
  </si>
  <si>
    <t>The floor area above is typical for a two-bedroom apartment.</t>
  </si>
  <si>
    <t>bulbs in bedroom 1</t>
  </si>
  <si>
    <t>bulbs in bedroom 2</t>
  </si>
  <si>
    <t>bulbs in the kitchen</t>
  </si>
  <si>
    <t>bulbs in the living/dining area</t>
  </si>
  <si>
    <t>bulbs in the bathroom</t>
  </si>
  <si>
    <t>bulb outside the front door</t>
  </si>
  <si>
    <t>We assume that an urban two-bedroom apartment has:</t>
  </si>
  <si>
    <t>We halve this number for a rural residence:</t>
  </si>
  <si>
    <t>bulbs per rural household</t>
  </si>
  <si>
    <t>bulbs per urban household</t>
  </si>
  <si>
    <t>We don't have data on the number of units of each item per commercial building square meter.</t>
  </si>
  <si>
    <t>We will use urban households as a proxy, converting the per-household figures to be per square meter.</t>
  </si>
  <si>
    <t>We first adjust some of the per-household figures to make the household resemble a commercial</t>
  </si>
  <si>
    <t>building- for instance, by increasing the share that have air conditioners and decreasing the share</t>
  </si>
  <si>
    <t>that have DVD players- to improve accuracy.</t>
  </si>
  <si>
    <t>Units / Proxy Building</t>
  </si>
  <si>
    <t>Units / Sq Meter</t>
  </si>
  <si>
    <t>Cost / Sq Meter</t>
  </si>
  <si>
    <t>Commercial Buildings</t>
  </si>
  <si>
    <t>Residential Buildings</t>
  </si>
  <si>
    <t>We multiply the component prices by the number of components in a typical residence to get the cost</t>
  </si>
  <si>
    <t>of that component per residence.  We estimate components per square meter based on our urban</t>
  </si>
  <si>
    <t>residential data.  We then estimate the number of new components as the number of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</si>
</sst>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6" formatCode="0.0"/>
    <numFmt numFmtId="171" formatCode="0.0_ ;\-0.0\ "/>
    <numFmt numFmtId="172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</borders>
  <cellStyleXfs count="12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171" fontId="11" fillId="5" borderId="0" applyBorder="0" applyProtection="0">
      <alignment horizontal="left"/>
    </xf>
    <xf numFmtId="166" fontId="12" fillId="5" borderId="0">
      <alignment horizontal="left"/>
    </xf>
    <xf numFmtId="1" fontId="12" fillId="5" borderId="7">
      <alignment horizontal="left"/>
    </xf>
    <xf numFmtId="166" fontId="12" fillId="5" borderId="6">
      <alignment horizontal="left"/>
    </xf>
  </cellStyleXfs>
  <cellXfs count="65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NumberFormat="1"/>
    <xf numFmtId="0" fontId="5" fillId="0" borderId="0" xfId="7"/>
    <xf numFmtId="0" fontId="5" fillId="0" borderId="0" xfId="7" applyAlignment="1">
      <alignment horizontal="left"/>
    </xf>
    <xf numFmtId="0" fontId="1" fillId="0" borderId="0" xfId="0" applyFont="1" applyAlignment="1">
      <alignment horizontal="right"/>
    </xf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" fontId="0" fillId="0" borderId="0" xfId="0" applyNumberFormat="1"/>
    <xf numFmtId="0" fontId="0" fillId="3" borderId="0" xfId="0" applyFill="1"/>
    <xf numFmtId="0" fontId="6" fillId="4" borderId="0" xfId="0" applyFont="1" applyFill="1" applyBorder="1"/>
    <xf numFmtId="0" fontId="0" fillId="4" borderId="0" xfId="0" applyFont="1" applyFill="1" applyBorder="1"/>
    <xf numFmtId="0" fontId="7" fillId="4" borderId="0" xfId="0" applyFont="1" applyFill="1" applyBorder="1"/>
    <xf numFmtId="0" fontId="0" fillId="4" borderId="0" xfId="0" applyFont="1" applyFill="1" applyBorder="1" applyAlignment="1">
      <alignment horizontal="right"/>
    </xf>
    <xf numFmtId="0" fontId="6" fillId="4" borderId="5" xfId="0" applyFont="1" applyFill="1" applyBorder="1" applyAlignment="1">
      <alignment vertical="center"/>
    </xf>
    <xf numFmtId="0" fontId="8" fillId="4" borderId="5" xfId="0" applyNumberFormat="1" applyFont="1" applyFill="1" applyBorder="1" applyAlignment="1">
      <alignment horizontal="right" vertical="center"/>
    </xf>
    <xf numFmtId="0" fontId="6" fillId="4" borderId="5" xfId="0" applyFont="1" applyFill="1" applyBorder="1"/>
    <xf numFmtId="0" fontId="8" fillId="4" borderId="5" xfId="0" applyFont="1" applyFill="1" applyBorder="1"/>
    <xf numFmtId="0" fontId="9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1" fontId="7" fillId="4" borderId="0" xfId="0" applyNumberFormat="1" applyFont="1" applyFill="1" applyBorder="1"/>
    <xf numFmtId="1" fontId="0" fillId="4" borderId="0" xfId="0" applyNumberFormat="1" applyFont="1" applyFill="1" applyBorder="1"/>
    <xf numFmtId="0" fontId="10" fillId="4" borderId="6" xfId="0" applyNumberFormat="1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9" fontId="10" fillId="4" borderId="6" xfId="0" applyNumberFormat="1" applyFont="1" applyFill="1" applyBorder="1" applyAlignment="1">
      <alignment vertical="center"/>
    </xf>
    <xf numFmtId="1" fontId="7" fillId="4" borderId="6" xfId="0" applyNumberFormat="1" applyFont="1" applyFill="1" applyBorder="1"/>
    <xf numFmtId="1" fontId="0" fillId="4" borderId="6" xfId="0" applyNumberFormat="1" applyFont="1" applyFill="1" applyBorder="1"/>
    <xf numFmtId="166" fontId="0" fillId="0" borderId="0" xfId="0" applyNumberFormat="1" applyFont="1"/>
    <xf numFmtId="171" fontId="9" fillId="4" borderId="0" xfId="8" applyFont="1" applyFill="1" applyAlignment="1">
      <alignment horizontal="left"/>
    </xf>
    <xf numFmtId="166" fontId="13" fillId="4" borderId="0" xfId="9" applyFont="1" applyFill="1" applyAlignment="1">
      <alignment horizontal="left"/>
    </xf>
    <xf numFmtId="1" fontId="13" fillId="4" borderId="0" xfId="9" applyNumberFormat="1" applyFont="1" applyFill="1" applyAlignment="1">
      <alignment horizontal="left"/>
    </xf>
    <xf numFmtId="1" fontId="13" fillId="4" borderId="7" xfId="10" applyFont="1" applyFill="1" applyBorder="1" applyAlignment="1">
      <alignment horizontal="left"/>
    </xf>
    <xf numFmtId="1" fontId="6" fillId="4" borderId="7" xfId="10" applyFont="1" applyFill="1" applyBorder="1" applyAlignment="1">
      <alignment horizontal="left"/>
    </xf>
    <xf numFmtId="1" fontId="13" fillId="4" borderId="0" xfId="10" applyFont="1" applyFill="1" applyBorder="1" applyAlignment="1">
      <alignment horizontal="left"/>
    </xf>
    <xf numFmtId="166" fontId="13" fillId="4" borderId="0" xfId="11" applyFont="1" applyFill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wrapText="1"/>
    </xf>
    <xf numFmtId="172" fontId="0" fillId="0" borderId="0" xfId="0" applyNumberFormat="1" applyFont="1"/>
    <xf numFmtId="11" fontId="0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0" fillId="0" borderId="0" xfId="0"/>
    <xf numFmtId="164" fontId="0" fillId="0" borderId="0" xfId="0" applyNumberFormat="1" applyFill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1" fontId="0" fillId="3" borderId="0" xfId="0" applyNumberFormat="1" applyFill="1"/>
    <xf numFmtId="1" fontId="0" fillId="0" borderId="0" xfId="0" applyNumberFormat="1" applyFill="1"/>
    <xf numFmtId="0" fontId="1" fillId="3" borderId="0" xfId="0" applyFont="1" applyFill="1" applyAlignment="1">
      <alignment horizontal="right" wrapText="1"/>
    </xf>
  </cellXfs>
  <cellStyles count="12">
    <cellStyle name="A - bold" xfId="8"/>
    <cellStyle name="A - bottom border" xfId="11"/>
    <cellStyle name="A - header 2 2" xfId="10"/>
    <cellStyle name="A - normal" xfId="9"/>
    <cellStyle name="Body: normal cell" xfId="4"/>
    <cellStyle name="Font: Calibri, 9pt regular" xfId="2"/>
    <cellStyle name="Footnotes: top row" xfId="6"/>
    <cellStyle name="Header: bottom row" xfId="3"/>
    <cellStyle name="Hyperlink" xfId="7" builtinId="8"/>
    <cellStyle name="Normal" xfId="0" builtinId="0"/>
    <cellStyle name="Parent row" xfId="5"/>
    <cellStyle name="Table tit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Energy%20Innovation)/India%20EPS/InputData%20UPDATE%20FOR%20INDIA/bldgs/BCEU/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Energy%20Innovation)/Desktop/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uilding Projections"/>
      <sheetName val="Elec Use"/>
      <sheetName val="Elec Breakdown"/>
      <sheetName val="LPG, Kerosene Use"/>
      <sheetName val="Biomass Use"/>
      <sheetName val="Conversion Factor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3412140000</v>
          </cell>
        </row>
        <row r="11">
          <cell r="A11">
            <v>44812071000</v>
          </cell>
        </row>
        <row r="18">
          <cell r="A18">
            <v>41441251500</v>
          </cell>
        </row>
        <row r="25">
          <cell r="B25">
            <v>12670.315649999999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7">
          <cell r="C7" t="str">
            <v>M 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77">
          <cell r="F77">
            <v>1E-10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ndiaenergy.gov.in/iess/docs/Building%20Envelope-documentation.pdf" TargetMode="External"/><Relationship Id="rId1" Type="http://schemas.openxmlformats.org/officeDocument/2006/relationships/hyperlink" Target="http://indiaenergy.gov.in/iess/docs/Residential-Lighting_Appliances-documentation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gbpn.org/sites/default/files/08.%20INDIA%20Baseline_TR_low.pdf" TargetMode="External"/><Relationship Id="rId4" Type="http://schemas.openxmlformats.org/officeDocument/2006/relationships/hyperlink" Target="http://www.moef.nic.in/downloads/public-information/Residentialpowerconsump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RowHeight="15" x14ac:dyDescent="0.25"/>
  <cols>
    <col min="2" max="2" width="83.5703125" customWidth="1"/>
    <col min="4" max="4" width="69.85546875" customWidth="1"/>
  </cols>
  <sheetData>
    <row r="1" spans="1:6" x14ac:dyDescent="0.25">
      <c r="A1" s="4" t="s">
        <v>0</v>
      </c>
      <c r="B1" s="7"/>
      <c r="C1" s="7"/>
      <c r="D1" s="7"/>
      <c r="E1" s="7"/>
      <c r="F1" s="7"/>
    </row>
    <row r="3" spans="1:6" x14ac:dyDescent="0.25">
      <c r="A3" s="2" t="s">
        <v>1</v>
      </c>
      <c r="B3" s="3" t="s">
        <v>37</v>
      </c>
      <c r="E3" s="7"/>
      <c r="F3" s="7"/>
    </row>
    <row r="4" spans="1:6" x14ac:dyDescent="0.25">
      <c r="A4" s="7"/>
      <c r="B4" s="7" t="s">
        <v>39</v>
      </c>
      <c r="E4" s="7"/>
      <c r="F4" s="7"/>
    </row>
    <row r="5" spans="1:6" x14ac:dyDescent="0.25">
      <c r="A5" s="7"/>
      <c r="B5" s="5">
        <v>2015</v>
      </c>
      <c r="E5" s="7"/>
      <c r="F5" s="7"/>
    </row>
    <row r="6" spans="1:6" x14ac:dyDescent="0.25">
      <c r="A6" s="7"/>
      <c r="B6" t="s">
        <v>38</v>
      </c>
      <c r="E6" s="7"/>
      <c r="F6" s="7"/>
    </row>
    <row r="7" spans="1:6" s="7" customFormat="1" x14ac:dyDescent="0.25">
      <c r="B7" s="10" t="s">
        <v>3</v>
      </c>
    </row>
    <row r="8" spans="1:6" s="7" customFormat="1" x14ac:dyDescent="0.25">
      <c r="B8" t="s">
        <v>25</v>
      </c>
    </row>
    <row r="9" spans="1:6" s="7" customFormat="1" x14ac:dyDescent="0.25"/>
    <row r="10" spans="1:6" s="7" customFormat="1" x14ac:dyDescent="0.25">
      <c r="B10" s="3" t="s">
        <v>40</v>
      </c>
    </row>
    <row r="11" spans="1:6" s="7" customFormat="1" x14ac:dyDescent="0.25">
      <c r="B11" s="7" t="s">
        <v>39</v>
      </c>
    </row>
    <row r="12" spans="1:6" s="7" customFormat="1" x14ac:dyDescent="0.25">
      <c r="B12" s="5">
        <v>2015</v>
      </c>
    </row>
    <row r="13" spans="1:6" s="7" customFormat="1" x14ac:dyDescent="0.25">
      <c r="B13" t="s">
        <v>41</v>
      </c>
    </row>
    <row r="14" spans="1:6" x14ac:dyDescent="0.25">
      <c r="A14" s="7"/>
      <c r="B14" s="10" t="s">
        <v>35</v>
      </c>
      <c r="E14" s="7"/>
      <c r="F14" s="7"/>
    </row>
    <row r="15" spans="1:6" x14ac:dyDescent="0.25">
      <c r="B15" s="7" t="s">
        <v>36</v>
      </c>
      <c r="C15" s="7"/>
      <c r="D15" s="7"/>
      <c r="E15" s="7"/>
      <c r="F15" s="7"/>
    </row>
    <row r="16" spans="1:6" x14ac:dyDescent="0.25">
      <c r="A16" s="7"/>
      <c r="B16" s="7"/>
      <c r="C16" s="7"/>
      <c r="D16" s="7"/>
    </row>
    <row r="17" spans="1:4" x14ac:dyDescent="0.25">
      <c r="A17" s="7"/>
      <c r="B17" s="3" t="s">
        <v>56</v>
      </c>
      <c r="C17" s="7"/>
      <c r="D17" s="7"/>
    </row>
    <row r="18" spans="1:4" x14ac:dyDescent="0.25">
      <c r="A18" s="7"/>
      <c r="B18" s="7" t="s">
        <v>39</v>
      </c>
      <c r="C18" s="7"/>
      <c r="D18" s="11"/>
    </row>
    <row r="19" spans="1:4" x14ac:dyDescent="0.25">
      <c r="A19" s="7"/>
      <c r="B19" s="5">
        <v>2015</v>
      </c>
      <c r="C19" s="7"/>
      <c r="D19" s="7"/>
    </row>
    <row r="20" spans="1:4" x14ac:dyDescent="0.25">
      <c r="A20" s="7"/>
      <c r="B20" s="7" t="s">
        <v>57</v>
      </c>
      <c r="C20" s="7"/>
      <c r="D20" s="7"/>
    </row>
    <row r="21" spans="1:4" x14ac:dyDescent="0.25">
      <c r="A21" s="7"/>
      <c r="B21" s="10" t="s">
        <v>58</v>
      </c>
      <c r="C21" s="7"/>
      <c r="D21" s="7"/>
    </row>
    <row r="22" spans="1:4" x14ac:dyDescent="0.25">
      <c r="A22" s="7"/>
      <c r="B22" s="7" t="s">
        <v>59</v>
      </c>
      <c r="C22" s="7"/>
      <c r="D22" s="7"/>
    </row>
    <row r="24" spans="1:4" x14ac:dyDescent="0.25">
      <c r="A24" s="7"/>
      <c r="B24" s="3" t="s">
        <v>69</v>
      </c>
      <c r="C24" s="7"/>
      <c r="D24" s="7"/>
    </row>
    <row r="25" spans="1:4" x14ac:dyDescent="0.25">
      <c r="B25" s="48" t="s">
        <v>70</v>
      </c>
    </row>
    <row r="27" spans="1:4" x14ac:dyDescent="0.25">
      <c r="B27" s="3" t="s">
        <v>109</v>
      </c>
    </row>
    <row r="28" spans="1:4" x14ac:dyDescent="0.25">
      <c r="B28" t="s">
        <v>111</v>
      </c>
    </row>
    <row r="29" spans="1:4" x14ac:dyDescent="0.25">
      <c r="B29" s="5">
        <v>2008</v>
      </c>
    </row>
    <row r="30" spans="1:4" x14ac:dyDescent="0.25">
      <c r="B30" t="s">
        <v>110</v>
      </c>
    </row>
    <row r="31" spans="1:4" x14ac:dyDescent="0.25">
      <c r="B31" s="10" t="s">
        <v>99</v>
      </c>
    </row>
    <row r="32" spans="1:4" x14ac:dyDescent="0.25">
      <c r="B32" t="s">
        <v>112</v>
      </c>
    </row>
    <row r="34" spans="1:2" x14ac:dyDescent="0.25">
      <c r="B34" s="3" t="s">
        <v>114</v>
      </c>
    </row>
    <row r="35" spans="1:2" x14ac:dyDescent="0.25">
      <c r="B35" t="s">
        <v>117</v>
      </c>
    </row>
    <row r="36" spans="1:2" x14ac:dyDescent="0.25">
      <c r="B36" s="5">
        <v>2014</v>
      </c>
    </row>
    <row r="37" spans="1:2" x14ac:dyDescent="0.25">
      <c r="B37" t="s">
        <v>118</v>
      </c>
    </row>
    <row r="38" spans="1:2" x14ac:dyDescent="0.25">
      <c r="B38" s="10" t="s">
        <v>2</v>
      </c>
    </row>
    <row r="39" spans="1:2" x14ac:dyDescent="0.25">
      <c r="B39" t="s">
        <v>116</v>
      </c>
    </row>
    <row r="41" spans="1:2" x14ac:dyDescent="0.25">
      <c r="A41" s="2" t="s">
        <v>4</v>
      </c>
    </row>
    <row r="42" spans="1:2" x14ac:dyDescent="0.25">
      <c r="A42" t="s">
        <v>76</v>
      </c>
    </row>
    <row r="43" spans="1:2" x14ac:dyDescent="0.25">
      <c r="A43" t="s">
        <v>77</v>
      </c>
    </row>
    <row r="45" spans="1:2" x14ac:dyDescent="0.25">
      <c r="A45" t="s">
        <v>160</v>
      </c>
    </row>
    <row r="46" spans="1:2" x14ac:dyDescent="0.25">
      <c r="A46" t="s">
        <v>161</v>
      </c>
    </row>
    <row r="47" spans="1:2" x14ac:dyDescent="0.25">
      <c r="A47" t="s">
        <v>162</v>
      </c>
    </row>
    <row r="48" spans="1:2" x14ac:dyDescent="0.25">
      <c r="A48" t="s">
        <v>78</v>
      </c>
    </row>
    <row r="49" spans="1:1" x14ac:dyDescent="0.25">
      <c r="A49" t="s">
        <v>79</v>
      </c>
    </row>
  </sheetData>
  <hyperlinks>
    <hyperlink ref="B7" r:id="rId1"/>
    <hyperlink ref="B14" r:id="rId2"/>
    <hyperlink ref="B21" r:id="rId3"/>
    <hyperlink ref="B31" r:id="rId4"/>
    <hyperlink ref="B38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ColWidth="9.140625" defaultRowHeight="15" x14ac:dyDescent="0.25"/>
  <cols>
    <col min="1" max="1" width="24.85546875" style="7" customWidth="1"/>
    <col min="2" max="16384" width="9.140625" style="7"/>
  </cols>
  <sheetData>
    <row r="1" spans="1:35" x14ac:dyDescent="0.25">
      <c r="B1" s="7">
        <v>2017</v>
      </c>
      <c r="C1" s="7">
        <v>2018</v>
      </c>
      <c r="D1" s="7">
        <v>2019</v>
      </c>
      <c r="E1" s="7">
        <v>2020</v>
      </c>
      <c r="F1" s="7">
        <v>2021</v>
      </c>
      <c r="G1" s="7">
        <v>2022</v>
      </c>
      <c r="H1" s="7">
        <v>2023</v>
      </c>
      <c r="I1" s="7">
        <v>2024</v>
      </c>
      <c r="J1" s="7">
        <v>2025</v>
      </c>
      <c r="K1" s="7">
        <v>2026</v>
      </c>
      <c r="L1" s="7">
        <v>2027</v>
      </c>
      <c r="M1" s="7">
        <v>2028</v>
      </c>
      <c r="N1" s="7">
        <v>2029</v>
      </c>
      <c r="O1" s="7">
        <v>2030</v>
      </c>
      <c r="P1" s="7">
        <v>2031</v>
      </c>
      <c r="Q1" s="7">
        <v>2032</v>
      </c>
      <c r="R1" s="7">
        <v>2033</v>
      </c>
      <c r="S1" s="7">
        <v>2034</v>
      </c>
      <c r="T1" s="7">
        <v>2035</v>
      </c>
      <c r="U1" s="7">
        <v>2036</v>
      </c>
      <c r="V1" s="7">
        <v>2037</v>
      </c>
      <c r="W1" s="7">
        <v>2038</v>
      </c>
      <c r="X1" s="7">
        <v>2039</v>
      </c>
      <c r="Y1" s="7">
        <v>2040</v>
      </c>
      <c r="Z1" s="7">
        <v>2041</v>
      </c>
      <c r="AA1" s="7">
        <v>2042</v>
      </c>
      <c r="AB1" s="7">
        <v>2043</v>
      </c>
      <c r="AC1" s="7">
        <v>2044</v>
      </c>
      <c r="AD1" s="7">
        <v>2045</v>
      </c>
      <c r="AE1" s="7">
        <v>2046</v>
      </c>
      <c r="AF1" s="7">
        <v>2047</v>
      </c>
      <c r="AG1" s="7">
        <v>2048</v>
      </c>
      <c r="AH1" s="7">
        <v>2049</v>
      </c>
      <c r="AI1" s="7">
        <v>2050</v>
      </c>
    </row>
    <row r="2" spans="1:35" x14ac:dyDescent="0.25">
      <c r="A2" s="7" t="s">
        <v>11</v>
      </c>
      <c r="B2" s="9">
        <f>'Calculations 2'!B33</f>
        <v>0</v>
      </c>
      <c r="C2" s="9">
        <f>'Calculations 2'!C33</f>
        <v>0</v>
      </c>
      <c r="D2" s="9">
        <f>'Calculations 2'!D33</f>
        <v>0</v>
      </c>
      <c r="E2" s="9">
        <f>'Calculations 2'!E33</f>
        <v>0</v>
      </c>
      <c r="F2" s="9">
        <f>'Calculations 2'!F33</f>
        <v>0</v>
      </c>
      <c r="G2" s="9">
        <f>'Calculations 2'!G33</f>
        <v>0</v>
      </c>
      <c r="H2" s="9">
        <f>'Calculations 2'!H33</f>
        <v>0</v>
      </c>
      <c r="I2" s="9">
        <f>'Calculations 2'!I33</f>
        <v>0</v>
      </c>
      <c r="J2" s="9">
        <f>'Calculations 2'!J33</f>
        <v>0</v>
      </c>
      <c r="K2" s="9">
        <f>'Calculations 2'!K33</f>
        <v>0</v>
      </c>
      <c r="L2" s="9">
        <f>'Calculations 2'!L33</f>
        <v>0</v>
      </c>
      <c r="M2" s="9">
        <f>'Calculations 2'!M33</f>
        <v>0</v>
      </c>
      <c r="N2" s="9">
        <f>'Calculations 2'!N33</f>
        <v>0</v>
      </c>
      <c r="O2" s="9">
        <f>'Calculations 2'!O33</f>
        <v>0</v>
      </c>
      <c r="P2" s="9">
        <f>'Calculations 2'!P33</f>
        <v>0</v>
      </c>
      <c r="Q2" s="9">
        <f>'Calculations 2'!Q33</f>
        <v>0</v>
      </c>
      <c r="R2" s="9">
        <f>'Calculations 2'!R33</f>
        <v>0</v>
      </c>
      <c r="S2" s="9">
        <f>'Calculations 2'!S33</f>
        <v>0</v>
      </c>
      <c r="T2" s="9">
        <f>'Calculations 2'!T33</f>
        <v>0</v>
      </c>
      <c r="U2" s="9">
        <f>'Calculations 2'!U33</f>
        <v>0</v>
      </c>
      <c r="V2" s="9">
        <f>'Calculations 2'!V33</f>
        <v>0</v>
      </c>
      <c r="W2" s="9">
        <f>'Calculations 2'!W33</f>
        <v>0</v>
      </c>
      <c r="X2" s="9">
        <f>'Calculations 2'!X33</f>
        <v>0</v>
      </c>
      <c r="Y2" s="9">
        <f>'Calculations 2'!Y33</f>
        <v>0</v>
      </c>
      <c r="Z2" s="9">
        <f>'Calculations 2'!Z33</f>
        <v>0</v>
      </c>
      <c r="AA2" s="9">
        <f>'Calculations 2'!AA33</f>
        <v>0</v>
      </c>
      <c r="AB2" s="9">
        <f>'Calculations 2'!AB33</f>
        <v>0</v>
      </c>
      <c r="AC2" s="9">
        <f>'Calculations 2'!AC33</f>
        <v>0</v>
      </c>
      <c r="AD2" s="9">
        <f>'Calculations 2'!AD33</f>
        <v>0</v>
      </c>
      <c r="AE2" s="9">
        <f>'Calculations 2'!AE33</f>
        <v>0</v>
      </c>
      <c r="AF2" s="9">
        <f>'Calculations 2'!AF33</f>
        <v>0</v>
      </c>
      <c r="AG2" s="9">
        <f>'Calculations 2'!AG33</f>
        <v>0</v>
      </c>
      <c r="AH2" s="9">
        <f>'Calculations 2'!AH33</f>
        <v>0</v>
      </c>
      <c r="AI2" s="9">
        <f>'Calculations 2'!AI33</f>
        <v>0</v>
      </c>
    </row>
    <row r="3" spans="1:35" x14ac:dyDescent="0.25">
      <c r="A3" s="7" t="s">
        <v>12</v>
      </c>
      <c r="B3" s="6">
        <f>'Calculations 2'!B34</f>
        <v>31733870685.878071</v>
      </c>
      <c r="C3" s="6">
        <f>'Calculations 2'!C34</f>
        <v>32647131703.852501</v>
      </c>
      <c r="D3" s="6">
        <f>'Calculations 2'!D34</f>
        <v>32960728458.659382</v>
      </c>
      <c r="E3" s="6">
        <f>'Calculations 2'!E34</f>
        <v>33274325213.466331</v>
      </c>
      <c r="F3" s="6">
        <f>'Calculations 2'!F34</f>
        <v>33587921968.275505</v>
      </c>
      <c r="G3" s="6">
        <f>'Calculations 2'!G34</f>
        <v>33901518723.080444</v>
      </c>
      <c r="H3" s="6">
        <f>'Calculations 2'!H34</f>
        <v>32649972059.065704</v>
      </c>
      <c r="I3" s="6">
        <f>'Calculations 2'!I34</f>
        <v>32864717650.5798</v>
      </c>
      <c r="J3" s="6">
        <f>'Calculations 2'!J34</f>
        <v>33079463242.093903</v>
      </c>
      <c r="K3" s="6">
        <f>'Calculations 2'!K34</f>
        <v>33294208833.605846</v>
      </c>
      <c r="L3" s="6">
        <f>'Calculations 2'!L34</f>
        <v>33508954425.118938</v>
      </c>
      <c r="M3" s="6">
        <f>'Calculations 2'!M34</f>
        <v>34192572797.138653</v>
      </c>
      <c r="N3" s="6">
        <f>'Calculations 2'!N34</f>
        <v>34436931406.365738</v>
      </c>
      <c r="O3" s="6">
        <f>'Calculations 2'!O34</f>
        <v>34681290015.594772</v>
      </c>
      <c r="P3" s="6">
        <f>'Calculations 2'!P34</f>
        <v>34925648624.823936</v>
      </c>
      <c r="Q3" s="6">
        <f>'Calculations 2'!Q34</f>
        <v>35170007234.054115</v>
      </c>
      <c r="R3" s="6">
        <f>'Calculations 2'!R34</f>
        <v>33719484907.143929</v>
      </c>
      <c r="S3" s="6">
        <f>'Calculations 2'!S34</f>
        <v>33856798404.618069</v>
      </c>
      <c r="T3" s="6">
        <f>'Calculations 2'!T34</f>
        <v>33994111902.091644</v>
      </c>
      <c r="U3" s="6">
        <f>'Calculations 2'!U34</f>
        <v>34131425399.564247</v>
      </c>
      <c r="V3" s="6">
        <f>'Calculations 2'!V34</f>
        <v>34268738897.037819</v>
      </c>
      <c r="W3" s="6">
        <f>'Calculations 2'!W34</f>
        <v>34735886899.464851</v>
      </c>
      <c r="X3" s="6">
        <f>'Calculations 2'!X34</f>
        <v>34894032049.881332</v>
      </c>
      <c r="Y3" s="6">
        <f>'Calculations 2'!Y34</f>
        <v>35052177200.299904</v>
      </c>
      <c r="Z3" s="6">
        <f>'Calculations 2'!Z34</f>
        <v>35210322350.716385</v>
      </c>
      <c r="AA3" s="6">
        <f>'Calculations 2'!AA34</f>
        <v>35368467501.134956</v>
      </c>
      <c r="AB3" s="6">
        <f>'Calculations 2'!AB34</f>
        <v>33810876140.219318</v>
      </c>
      <c r="AC3" s="6">
        <f>'Calculations 2'!AC34</f>
        <v>33860658984.658226</v>
      </c>
      <c r="AD3" s="6">
        <f>'Calculations 2'!AD34</f>
        <v>33910441829.096577</v>
      </c>
      <c r="AE3" s="6">
        <f>'Calculations 2'!AE34</f>
        <v>33960224673.535416</v>
      </c>
      <c r="AF3" s="6">
        <f>'Calculations 2'!AF34</f>
        <v>34010007517.973839</v>
      </c>
      <c r="AG3" s="6">
        <f>'Calculations 2'!AG34</f>
        <v>34059790362.412746</v>
      </c>
      <c r="AH3" s="6">
        <f>'Calculations 2'!AH34</f>
        <v>34109573206.851387</v>
      </c>
      <c r="AI3" s="6">
        <f>'Calculations 2'!AI34</f>
        <v>34159356051.289742</v>
      </c>
    </row>
    <row r="4" spans="1:35" x14ac:dyDescent="0.25">
      <c r="A4" s="7" t="s">
        <v>13</v>
      </c>
      <c r="B4" s="6">
        <f>'Calculations 2'!B35</f>
        <v>586896652272.27319</v>
      </c>
      <c r="C4" s="6">
        <f>'Calculations 2'!C35</f>
        <v>620333861864.01575</v>
      </c>
      <c r="D4" s="6">
        <f>'Calculations 2'!D35</f>
        <v>624761961900.60376</v>
      </c>
      <c r="E4" s="6">
        <f>'Calculations 2'!E35</f>
        <v>629190061937.19495</v>
      </c>
      <c r="F4" s="6">
        <f>'Calculations 2'!F35</f>
        <v>633618161973.88879</v>
      </c>
      <c r="G4" s="6">
        <f>'Calculations 2'!G35</f>
        <v>638046262010.38245</v>
      </c>
      <c r="H4" s="6">
        <f>'Calculations 2'!H35</f>
        <v>570145802037.95374</v>
      </c>
      <c r="I4" s="6">
        <f>'Calculations 2'!I35</f>
        <v>573178087758.6344</v>
      </c>
      <c r="J4" s="6">
        <f>'Calculations 2'!J35</f>
        <v>576210373479.31287</v>
      </c>
      <c r="K4" s="6">
        <f>'Calculations 2'!K35</f>
        <v>579242659199.88953</v>
      </c>
      <c r="L4" s="6">
        <f>'Calculations 2'!L35</f>
        <v>582274944920.52136</v>
      </c>
      <c r="M4" s="6">
        <f>'Calculations 2'!M35</f>
        <v>606974825210.21863</v>
      </c>
      <c r="N4" s="6">
        <f>'Calculations 2'!N35</f>
        <v>610425257492.6073</v>
      </c>
      <c r="O4" s="6">
        <f>'Calculations 2'!O35</f>
        <v>613875689775.08997</v>
      </c>
      <c r="P4" s="6">
        <f>'Calculations 2'!P35</f>
        <v>617326122057.5791</v>
      </c>
      <c r="Q4" s="6">
        <f>'Calculations 2'!Q35</f>
        <v>620776554340.11487</v>
      </c>
      <c r="R4" s="6">
        <f>'Calculations 2'!R35</f>
        <v>545902983835.69495</v>
      </c>
      <c r="S4" s="6">
        <f>'Calculations 2'!S35</f>
        <v>547841900274.9787</v>
      </c>
      <c r="T4" s="6">
        <f>'Calculations 2'!T35</f>
        <v>549780816714.23376</v>
      </c>
      <c r="U4" s="6">
        <f>'Calculations 2'!U35</f>
        <v>551719733153.44299</v>
      </c>
      <c r="V4" s="6">
        <f>'Calculations 2'!V35</f>
        <v>553658649592.69812</v>
      </c>
      <c r="W4" s="6">
        <f>'Calculations 2'!W35</f>
        <v>570839910278.29065</v>
      </c>
      <c r="X4" s="6">
        <f>'Calculations 2'!X35</f>
        <v>573072977220.47327</v>
      </c>
      <c r="Y4" s="6">
        <f>'Calculations 2'!Y35</f>
        <v>575306044162.75427</v>
      </c>
      <c r="Z4" s="6">
        <f>'Calculations 2'!Z35</f>
        <v>577539111104.93689</v>
      </c>
      <c r="AA4" s="6">
        <f>'Calculations 2'!AA35</f>
        <v>579772178047.21777</v>
      </c>
      <c r="AB4" s="6">
        <f>'Calculations 2'!AB35</f>
        <v>502717462331.77161</v>
      </c>
      <c r="AC4" s="6">
        <f>'Calculations 2'!AC35</f>
        <v>503420414170.09705</v>
      </c>
      <c r="AD4" s="6">
        <f>'Calculations 2'!AD35</f>
        <v>504123366008.39624</v>
      </c>
      <c r="AE4" s="6">
        <f>'Calculations 2'!AE35</f>
        <v>504826317846.71838</v>
      </c>
      <c r="AF4" s="6">
        <f>'Calculations 2'!AF35</f>
        <v>505529269685.02081</v>
      </c>
      <c r="AG4" s="6">
        <f>'Calculations 2'!AG35</f>
        <v>506232221523.34619</v>
      </c>
      <c r="AH4" s="6">
        <f>'Calculations 2'!AH35</f>
        <v>506935173361.65869</v>
      </c>
      <c r="AI4" s="6">
        <f>'Calculations 2'!AI35</f>
        <v>507638125199.95782</v>
      </c>
    </row>
    <row r="5" spans="1:35" x14ac:dyDescent="0.25">
      <c r="A5" s="7" t="s">
        <v>14</v>
      </c>
      <c r="B5" s="6">
        <f>'Calculations 2'!B36</f>
        <v>65545211977.193748</v>
      </c>
      <c r="C5" s="6">
        <f>'Calculations 2'!C36</f>
        <v>66953210483.972244</v>
      </c>
      <c r="D5" s="6">
        <f>'Calculations 2'!D36</f>
        <v>67640583082.604568</v>
      </c>
      <c r="E5" s="6">
        <f>'Calculations 2'!E36</f>
        <v>68327955681.236977</v>
      </c>
      <c r="F5" s="6">
        <f>'Calculations 2'!F36</f>
        <v>69015328279.872192</v>
      </c>
      <c r="G5" s="6">
        <f>'Calculations 2'!G36</f>
        <v>69702700878.502197</v>
      </c>
      <c r="H5" s="6">
        <f>'Calculations 2'!H36</f>
        <v>68411335354.722527</v>
      </c>
      <c r="I5" s="6">
        <f>'Calculations 2'!I36</f>
        <v>68882036128.952271</v>
      </c>
      <c r="J5" s="6">
        <f>'Calculations 2'!J36</f>
        <v>69352736903.182068</v>
      </c>
      <c r="K5" s="6">
        <f>'Calculations 2'!K36</f>
        <v>69823437677.409241</v>
      </c>
      <c r="L5" s="6">
        <f>'Calculations 2'!L36</f>
        <v>70294138451.637772</v>
      </c>
      <c r="M5" s="6">
        <f>'Calculations 2'!M36</f>
        <v>71357613302.792938</v>
      </c>
      <c r="N5" s="6">
        <f>'Calculations 2'!N36</f>
        <v>71893222838.442139</v>
      </c>
      <c r="O5" s="6">
        <f>'Calculations 2'!O36</f>
        <v>72428832374.093689</v>
      </c>
      <c r="P5" s="6">
        <f>'Calculations 2'!P36</f>
        <v>72964441909.745407</v>
      </c>
      <c r="Q5" s="6">
        <f>'Calculations 2'!Q36</f>
        <v>73500051445.398392</v>
      </c>
      <c r="R5" s="6">
        <f>'Calculations 2'!R36</f>
        <v>71892901741.891571</v>
      </c>
      <c r="S5" s="6">
        <f>'Calculations 2'!S36</f>
        <v>72193879140.856934</v>
      </c>
      <c r="T5" s="6">
        <f>'Calculations 2'!T36</f>
        <v>72494856539.82164</v>
      </c>
      <c r="U5" s="6">
        <f>'Calculations 2'!U36</f>
        <v>72795833938.785156</v>
      </c>
      <c r="V5" s="6">
        <f>'Calculations 2'!V36</f>
        <v>73096811337.749863</v>
      </c>
      <c r="W5" s="6">
        <f>'Calculations 2'!W36</f>
        <v>73814783180.284302</v>
      </c>
      <c r="X5" s="6">
        <f>'Calculations 2'!X36</f>
        <v>74161421470.818024</v>
      </c>
      <c r="Y5" s="6">
        <f>'Calculations 2'!Y36</f>
        <v>74508059761.354324</v>
      </c>
      <c r="Z5" s="6">
        <f>'Calculations 2'!Z36</f>
        <v>74854698051.888062</v>
      </c>
      <c r="AA5" s="6">
        <f>'Calculations 2'!AA36</f>
        <v>75201336342.424362</v>
      </c>
      <c r="AB5" s="6">
        <f>'Calculations 2'!AB36</f>
        <v>73378848658.839294</v>
      </c>
      <c r="AC5" s="6">
        <f>'Calculations 2'!AC36</f>
        <v>73487967655.208603</v>
      </c>
      <c r="AD5" s="6">
        <f>'Calculations 2'!AD36</f>
        <v>73597086651.577209</v>
      </c>
      <c r="AE5" s="6">
        <f>'Calculations 2'!AE36</f>
        <v>73706205647.946411</v>
      </c>
      <c r="AF5" s="6">
        <f>'Calculations 2'!AF36</f>
        <v>73815324644.315109</v>
      </c>
      <c r="AG5" s="6">
        <f>'Calculations 2'!AG36</f>
        <v>73924443640.684402</v>
      </c>
      <c r="AH5" s="6">
        <f>'Calculations 2'!AH36</f>
        <v>74033562637.053375</v>
      </c>
      <c r="AI5" s="6">
        <f>'Calculations 2'!AI36</f>
        <v>74142681633.421997</v>
      </c>
    </row>
    <row r="6" spans="1:35" x14ac:dyDescent="0.25">
      <c r="A6" s="7" t="s">
        <v>15</v>
      </c>
      <c r="B6" s="6">
        <f>'Calculations 2'!B37</f>
        <v>117315211372.40582</v>
      </c>
      <c r="C6" s="6">
        <f>'Calculations 2'!C37</f>
        <v>120408908647.37631</v>
      </c>
      <c r="D6" s="6">
        <f>'Calculations 2'!D37</f>
        <v>121591644021.95772</v>
      </c>
      <c r="E6" s="6">
        <f>'Calculations 2'!E37</f>
        <v>122774379396.53934</v>
      </c>
      <c r="F6" s="6">
        <f>'Calculations 2'!F37</f>
        <v>123957114771.12811</v>
      </c>
      <c r="G6" s="6">
        <f>'Calculations 2'!G37</f>
        <v>125139850145.70332</v>
      </c>
      <c r="H6" s="6">
        <f>'Calculations 2'!H37</f>
        <v>121277104347.74722</v>
      </c>
      <c r="I6" s="6">
        <f>'Calculations 2'!I37</f>
        <v>122087020916.48001</v>
      </c>
      <c r="J6" s="6">
        <f>'Calculations 2'!J37</f>
        <v>122896937485.21283</v>
      </c>
      <c r="K6" s="6">
        <f>'Calculations 2'!K37</f>
        <v>123706854053.93874</v>
      </c>
      <c r="L6" s="6">
        <f>'Calculations 2'!L37</f>
        <v>124516770622.66832</v>
      </c>
      <c r="M6" s="6">
        <f>'Calculations 2'!M37</f>
        <v>126838170904.59178</v>
      </c>
      <c r="N6" s="6">
        <f>'Calculations 2'!N37</f>
        <v>127759773461.97388</v>
      </c>
      <c r="O6" s="6">
        <f>'Calculations 2'!O37</f>
        <v>128681376019.36217</v>
      </c>
      <c r="P6" s="6">
        <f>'Calculations 2'!P37</f>
        <v>129602978576.75089</v>
      </c>
      <c r="Q6" s="6">
        <f>'Calculations 2'!Q37</f>
        <v>130524581134.14285</v>
      </c>
      <c r="R6" s="6">
        <f>'Calculations 2'!R37</f>
        <v>125982473624.99844</v>
      </c>
      <c r="S6" s="6">
        <f>'Calculations 2'!S37</f>
        <v>126500353763.68156</v>
      </c>
      <c r="T6" s="6">
        <f>'Calculations 2'!T37</f>
        <v>127018233902.36287</v>
      </c>
      <c r="U6" s="6">
        <f>'Calculations 2'!U37</f>
        <v>127536114041.04106</v>
      </c>
      <c r="V6" s="6">
        <f>'Calculations 2'!V37</f>
        <v>128053994179.72237</v>
      </c>
      <c r="W6" s="6">
        <f>'Calculations 2'!W37</f>
        <v>129635146709.15292</v>
      </c>
      <c r="X6" s="6">
        <f>'Calculations 2'!X37</f>
        <v>130231593773.25418</v>
      </c>
      <c r="Y6" s="6">
        <f>'Calculations 2'!Y37</f>
        <v>130828040837.36214</v>
      </c>
      <c r="Z6" s="6">
        <f>'Calculations 2'!Z37</f>
        <v>131424487901.46346</v>
      </c>
      <c r="AA6" s="6">
        <f>'Calculations 2'!AA37</f>
        <v>132020934965.57141</v>
      </c>
      <c r="AB6" s="6">
        <f>'Calculations 2'!AB37</f>
        <v>127086440800.35135</v>
      </c>
      <c r="AC6" s="6">
        <f>'Calculations 2'!AC37</f>
        <v>127274197625.83696</v>
      </c>
      <c r="AD6" s="6">
        <f>'Calculations 2'!AD37</f>
        <v>127461954451.3208</v>
      </c>
      <c r="AE6" s="6">
        <f>'Calculations 2'!AE37</f>
        <v>127649711276.80617</v>
      </c>
      <c r="AF6" s="6">
        <f>'Calculations 2'!AF37</f>
        <v>127837468102.29021</v>
      </c>
      <c r="AG6" s="6">
        <f>'Calculations 2'!AG37</f>
        <v>128025224927.77582</v>
      </c>
      <c r="AH6" s="6">
        <f>'Calculations 2'!AH37</f>
        <v>128212981753.26057</v>
      </c>
      <c r="AI6" s="6">
        <f>'Calculations 2'!AI37</f>
        <v>128400738578.7444</v>
      </c>
    </row>
    <row r="7" spans="1:35" x14ac:dyDescent="0.25">
      <c r="A7" s="7" t="s">
        <v>16</v>
      </c>
      <c r="B7" s="6">
        <f>'Calculations 2'!B38</f>
        <v>3223421516.9207239</v>
      </c>
      <c r="C7" s="6">
        <f>'Calculations 2'!C38</f>
        <v>3314748767.1471677</v>
      </c>
      <c r="D7" s="6">
        <f>'Calculations 2'!D38</f>
        <v>3346722154.3054218</v>
      </c>
      <c r="E7" s="6">
        <f>'Calculations 2'!E38</f>
        <v>3378695541.4636822</v>
      </c>
      <c r="F7" s="6">
        <f>'Calculations 2'!F38</f>
        <v>3410668928.6221628</v>
      </c>
      <c r="G7" s="6">
        <f>'Calculations 2'!G38</f>
        <v>3442642315.7802243</v>
      </c>
      <c r="H7" s="6">
        <f>'Calculations 2'!H38</f>
        <v>3319405741.1465211</v>
      </c>
      <c r="I7" s="6">
        <f>'Calculations 2'!I38</f>
        <v>3341300559.3573656</v>
      </c>
      <c r="J7" s="6">
        <f>'Calculations 2'!J38</f>
        <v>3363195377.5682106</v>
      </c>
      <c r="K7" s="6">
        <f>'Calculations 2'!K38</f>
        <v>3385090195.7788415</v>
      </c>
      <c r="L7" s="6">
        <f>'Calculations 2'!L38</f>
        <v>3406985013.9895864</v>
      </c>
      <c r="M7" s="6">
        <f>'Calculations 2'!M38</f>
        <v>3475376354.8017626</v>
      </c>
      <c r="N7" s="6">
        <f>'Calculations 2'!N38</f>
        <v>3500290427.7266674</v>
      </c>
      <c r="O7" s="6">
        <f>'Calculations 2'!O38</f>
        <v>3525204500.6517634</v>
      </c>
      <c r="P7" s="6">
        <f>'Calculations 2'!P38</f>
        <v>3550118573.5768738</v>
      </c>
      <c r="Q7" s="6">
        <f>'Calculations 2'!Q38</f>
        <v>3575032646.5020838</v>
      </c>
      <c r="R7" s="6">
        <f>'Calculations 2'!R38</f>
        <v>3431871128.2854171</v>
      </c>
      <c r="S7" s="6">
        <f>'Calculations 2'!S38</f>
        <v>3445871201.7858505</v>
      </c>
      <c r="T7" s="6">
        <f>'Calculations 2'!T38</f>
        <v>3459871275.2862277</v>
      </c>
      <c r="U7" s="6">
        <f>'Calculations 2'!U38</f>
        <v>3473871348.7865076</v>
      </c>
      <c r="V7" s="6">
        <f>'Calculations 2'!V38</f>
        <v>3487871422.2868848</v>
      </c>
      <c r="W7" s="6">
        <f>'Calculations 2'!W38</f>
        <v>3534580064.4052339</v>
      </c>
      <c r="X7" s="6">
        <f>'Calculations 2'!X38</f>
        <v>3550704070.9326015</v>
      </c>
      <c r="Y7" s="6">
        <f>'Calculations 2'!Y38</f>
        <v>3566828077.4601755</v>
      </c>
      <c r="Z7" s="6">
        <f>'Calculations 2'!Z38</f>
        <v>3582952083.9875431</v>
      </c>
      <c r="AA7" s="6">
        <f>'Calculations 2'!AA38</f>
        <v>3599076090.5151176</v>
      </c>
      <c r="AB7" s="6">
        <f>'Calculations 2'!AB38</f>
        <v>3445056329.2787495</v>
      </c>
      <c r="AC7" s="6">
        <f>'Calculations 2'!AC38</f>
        <v>3450132039.1982107</v>
      </c>
      <c r="AD7" s="6">
        <f>'Calculations 2'!AD38</f>
        <v>3455207749.1176171</v>
      </c>
      <c r="AE7" s="6">
        <f>'Calculations 2'!AE38</f>
        <v>3460283459.0370708</v>
      </c>
      <c r="AF7" s="6">
        <f>'Calculations 2'!AF38</f>
        <v>3465359168.9564834</v>
      </c>
      <c r="AG7" s="6">
        <f>'Calculations 2'!AG38</f>
        <v>3470434878.8759446</v>
      </c>
      <c r="AH7" s="6">
        <f>'Calculations 2'!AH38</f>
        <v>3475510588.7953792</v>
      </c>
      <c r="AI7" s="6">
        <f>'Calculations 2'!AI38</f>
        <v>3480586298.7147856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5" x14ac:dyDescent="0.25"/>
  <cols>
    <col min="1" max="1" width="24.85546875" customWidth="1"/>
  </cols>
  <sheetData>
    <row r="1" spans="1:35" x14ac:dyDescent="0.25">
      <c r="A1" s="7"/>
      <c r="B1" s="7">
        <v>2017</v>
      </c>
      <c r="C1" s="7">
        <v>2018</v>
      </c>
      <c r="D1" s="7">
        <v>2019</v>
      </c>
      <c r="E1" s="7">
        <v>2020</v>
      </c>
      <c r="F1" s="7">
        <v>2021</v>
      </c>
      <c r="G1" s="7">
        <v>2022</v>
      </c>
      <c r="H1" s="7">
        <v>2023</v>
      </c>
      <c r="I1" s="7">
        <v>2024</v>
      </c>
      <c r="J1" s="7">
        <v>2025</v>
      </c>
      <c r="K1" s="7">
        <v>2026</v>
      </c>
      <c r="L1" s="7">
        <v>2027</v>
      </c>
      <c r="M1" s="7">
        <v>2028</v>
      </c>
      <c r="N1" s="7">
        <v>2029</v>
      </c>
      <c r="O1" s="7">
        <v>2030</v>
      </c>
      <c r="P1" s="7">
        <v>2031</v>
      </c>
      <c r="Q1" s="7">
        <v>2032</v>
      </c>
      <c r="R1" s="7">
        <v>2033</v>
      </c>
      <c r="S1" s="7">
        <v>2034</v>
      </c>
      <c r="T1" s="7">
        <v>2035</v>
      </c>
      <c r="U1" s="7">
        <v>2036</v>
      </c>
      <c r="V1" s="7">
        <v>2037</v>
      </c>
      <c r="W1" s="7">
        <v>2038</v>
      </c>
      <c r="X1" s="7">
        <v>2039</v>
      </c>
      <c r="Y1" s="7">
        <v>2040</v>
      </c>
      <c r="Z1" s="7">
        <v>2041</v>
      </c>
      <c r="AA1" s="7">
        <v>2042</v>
      </c>
      <c r="AB1" s="7">
        <v>2043</v>
      </c>
      <c r="AC1" s="7">
        <v>2044</v>
      </c>
      <c r="AD1" s="7">
        <v>2045</v>
      </c>
      <c r="AE1" s="7">
        <v>2046</v>
      </c>
      <c r="AF1" s="7">
        <v>2047</v>
      </c>
      <c r="AG1" s="7">
        <v>2048</v>
      </c>
      <c r="AH1" s="7">
        <v>2049</v>
      </c>
      <c r="AI1" s="7">
        <v>2050</v>
      </c>
    </row>
    <row r="2" spans="1:35" x14ac:dyDescent="0.25">
      <c r="A2" s="7" t="s">
        <v>11</v>
      </c>
      <c r="B2" s="9">
        <f>'Calculations 2'!B53</f>
        <v>0</v>
      </c>
      <c r="C2" s="9">
        <f>'Calculations 2'!C53</f>
        <v>0</v>
      </c>
      <c r="D2" s="9">
        <f>'Calculations 2'!D53</f>
        <v>0</v>
      </c>
      <c r="E2" s="9">
        <f>'Calculations 2'!E53</f>
        <v>0</v>
      </c>
      <c r="F2" s="9">
        <f>'Calculations 2'!F53</f>
        <v>0</v>
      </c>
      <c r="G2" s="9">
        <f>'Calculations 2'!G53</f>
        <v>0</v>
      </c>
      <c r="H2" s="9">
        <f>'Calculations 2'!H53</f>
        <v>0</v>
      </c>
      <c r="I2" s="9">
        <f>'Calculations 2'!I53</f>
        <v>0</v>
      </c>
      <c r="J2" s="9">
        <f>'Calculations 2'!J53</f>
        <v>0</v>
      </c>
      <c r="K2" s="9">
        <f>'Calculations 2'!K53</f>
        <v>0</v>
      </c>
      <c r="L2" s="9">
        <f>'Calculations 2'!L53</f>
        <v>0</v>
      </c>
      <c r="M2" s="9">
        <f>'Calculations 2'!M53</f>
        <v>0</v>
      </c>
      <c r="N2" s="9">
        <f>'Calculations 2'!N53</f>
        <v>0</v>
      </c>
      <c r="O2" s="9">
        <f>'Calculations 2'!O53</f>
        <v>0</v>
      </c>
      <c r="P2" s="9">
        <f>'Calculations 2'!P53</f>
        <v>0</v>
      </c>
      <c r="Q2" s="9">
        <f>'Calculations 2'!Q53</f>
        <v>0</v>
      </c>
      <c r="R2" s="9">
        <f>'Calculations 2'!R53</f>
        <v>0</v>
      </c>
      <c r="S2" s="9">
        <f>'Calculations 2'!S53</f>
        <v>0</v>
      </c>
      <c r="T2" s="9">
        <f>'Calculations 2'!T53</f>
        <v>0</v>
      </c>
      <c r="U2" s="9">
        <f>'Calculations 2'!U53</f>
        <v>0</v>
      </c>
      <c r="V2" s="9">
        <f>'Calculations 2'!V53</f>
        <v>0</v>
      </c>
      <c r="W2" s="9">
        <f>'Calculations 2'!W53</f>
        <v>0</v>
      </c>
      <c r="X2" s="9">
        <f>'Calculations 2'!X53</f>
        <v>0</v>
      </c>
      <c r="Y2" s="9">
        <f>'Calculations 2'!Y53</f>
        <v>0</v>
      </c>
      <c r="Z2" s="9">
        <f>'Calculations 2'!Z53</f>
        <v>0</v>
      </c>
      <c r="AA2" s="9">
        <f>'Calculations 2'!AA53</f>
        <v>0</v>
      </c>
      <c r="AB2" s="9">
        <f>'Calculations 2'!AB53</f>
        <v>0</v>
      </c>
      <c r="AC2" s="9">
        <f>'Calculations 2'!AC53</f>
        <v>0</v>
      </c>
      <c r="AD2" s="9">
        <f>'Calculations 2'!AD53</f>
        <v>0</v>
      </c>
      <c r="AE2" s="9">
        <f>'Calculations 2'!AE53</f>
        <v>0</v>
      </c>
      <c r="AF2" s="9">
        <f>'Calculations 2'!AF53</f>
        <v>0</v>
      </c>
      <c r="AG2" s="9">
        <f>'Calculations 2'!AG53</f>
        <v>0</v>
      </c>
      <c r="AH2" s="9">
        <f>'Calculations 2'!AH53</f>
        <v>0</v>
      </c>
      <c r="AI2" s="9">
        <f>'Calculations 2'!AI53</f>
        <v>0</v>
      </c>
    </row>
    <row r="3" spans="1:35" x14ac:dyDescent="0.25">
      <c r="A3" s="7" t="s">
        <v>12</v>
      </c>
      <c r="B3" s="6">
        <f>'Calculations 2'!B54</f>
        <v>23838185302.683285</v>
      </c>
      <c r="C3" s="6">
        <f>'Calculations 2'!C54</f>
        <v>31449728779.889519</v>
      </c>
      <c r="D3" s="6">
        <f>'Calculations 2'!D54</f>
        <v>32493743413.828007</v>
      </c>
      <c r="E3" s="6">
        <f>'Calculations 2'!E54</f>
        <v>33537758047.775177</v>
      </c>
      <c r="F3" s="6">
        <f>'Calculations 2'!F54</f>
        <v>34581772681.718102</v>
      </c>
      <c r="G3" s="6">
        <f>'Calculations 2'!G54</f>
        <v>35625787315.661057</v>
      </c>
      <c r="H3" s="6">
        <f>'Calculations 2'!H54</f>
        <v>48981276824.357071</v>
      </c>
      <c r="I3" s="6">
        <f>'Calculations 2'!I54</f>
        <v>50802858292.495026</v>
      </c>
      <c r="J3" s="6">
        <f>'Calculations 2'!J54</f>
        <v>52624439760.632858</v>
      </c>
      <c r="K3" s="6">
        <f>'Calculations 2'!K54</f>
        <v>54446021228.779671</v>
      </c>
      <c r="L3" s="6">
        <f>'Calculations 2'!L54</f>
        <v>56267602696.909248</v>
      </c>
      <c r="M3" s="6">
        <f>'Calculations 2'!M54</f>
        <v>81063902042.724686</v>
      </c>
      <c r="N3" s="6">
        <f>'Calculations 2'!N54</f>
        <v>84336518324.198502</v>
      </c>
      <c r="O3" s="6">
        <f>'Calculations 2'!O54</f>
        <v>87609134605.664032</v>
      </c>
      <c r="P3" s="6">
        <f>'Calculations 2'!P54</f>
        <v>90881750887.111618</v>
      </c>
      <c r="Q3" s="6">
        <f>'Calculations 2'!Q54</f>
        <v>94154367168.593811</v>
      </c>
      <c r="R3" s="6">
        <f>'Calculations 2'!R54</f>
        <v>137717706564.93146</v>
      </c>
      <c r="S3" s="6">
        <f>'Calculations 2'!S54</f>
        <v>143535000095.77512</v>
      </c>
      <c r="T3" s="6">
        <f>'Calculations 2'!T54</f>
        <v>149352293626.60217</v>
      </c>
      <c r="U3" s="6">
        <f>'Calculations 2'!U54</f>
        <v>155169587157.39328</v>
      </c>
      <c r="V3" s="6">
        <f>'Calculations 2'!V54</f>
        <v>160986880688.25378</v>
      </c>
      <c r="W3" s="6">
        <f>'Calculations 2'!W54</f>
        <v>193470853760.74933</v>
      </c>
      <c r="X3" s="6">
        <f>'Calculations 2'!X54</f>
        <v>200972358631.05008</v>
      </c>
      <c r="Y3" s="6">
        <f>'Calculations 2'!Y54</f>
        <v>208473863501.38654</v>
      </c>
      <c r="Z3" s="6">
        <f>'Calculations 2'!Z54</f>
        <v>215975368371.65384</v>
      </c>
      <c r="AA3" s="6">
        <f>'Calculations 2'!AA54</f>
        <v>223476873241.95483</v>
      </c>
      <c r="AB3" s="6">
        <f>'Calculations 2'!AB54</f>
        <v>260047220000.85989</v>
      </c>
      <c r="AC3" s="6">
        <f>'Calculations 2'!AC54</f>
        <v>269384651727.28305</v>
      </c>
      <c r="AD3" s="6">
        <f>'Calculations 2'!AD54</f>
        <v>278722083453.70593</v>
      </c>
      <c r="AE3" s="6">
        <f>'Calculations 2'!AE54</f>
        <v>288059515180.12927</v>
      </c>
      <c r="AF3" s="6">
        <f>'Calculations 2'!AF54</f>
        <v>297396946906.58838</v>
      </c>
      <c r="AG3" s="6">
        <f>'Calculations 2'!AG54</f>
        <v>306734378632.97784</v>
      </c>
      <c r="AH3" s="6">
        <f>'Calculations 2'!AH54</f>
        <v>316071810359.40094</v>
      </c>
      <c r="AI3" s="6">
        <f>'Calculations 2'!AI54</f>
        <v>325409242085.86005</v>
      </c>
    </row>
    <row r="4" spans="1:35" x14ac:dyDescent="0.25">
      <c r="A4" s="7" t="s">
        <v>13</v>
      </c>
      <c r="B4" s="6">
        <f>'Calculations 2'!B55</f>
        <v>57975141933.728455</v>
      </c>
      <c r="C4" s="6">
        <f>'Calculations 2'!C55</f>
        <v>87991286631.116409</v>
      </c>
      <c r="D4" s="6">
        <f>'Calculations 2'!D55</f>
        <v>89322296063.23584</v>
      </c>
      <c r="E4" s="6">
        <f>'Calculations 2'!E55</f>
        <v>90653305495.392319</v>
      </c>
      <c r="F4" s="6">
        <f>'Calculations 2'!F55</f>
        <v>91984314927.530243</v>
      </c>
      <c r="G4" s="6">
        <f>'Calculations 2'!G55</f>
        <v>93315324359.66832</v>
      </c>
      <c r="H4" s="6">
        <f>'Calculations 2'!H55</f>
        <v>146014545358.46628</v>
      </c>
      <c r="I4" s="6">
        <f>'Calculations 2'!I55</f>
        <v>148336871154.17169</v>
      </c>
      <c r="J4" s="6">
        <f>'Calculations 2'!J55</f>
        <v>150659196949.87665</v>
      </c>
      <c r="K4" s="6">
        <f>'Calculations 2'!K55</f>
        <v>152981522745.61911</v>
      </c>
      <c r="L4" s="6">
        <f>'Calculations 2'!L55</f>
        <v>155303848541.28799</v>
      </c>
      <c r="M4" s="6">
        <f>'Calculations 2'!M55</f>
        <v>253485539736.42386</v>
      </c>
      <c r="N4" s="6">
        <f>'Calculations 2'!N55</f>
        <v>257657783110.05005</v>
      </c>
      <c r="O4" s="6">
        <f>'Calculations 2'!O55</f>
        <v>261830026483.63995</v>
      </c>
      <c r="P4" s="6">
        <f>'Calculations 2'!P55</f>
        <v>266002269857.15509</v>
      </c>
      <c r="Q4" s="6">
        <f>'Calculations 2'!Q55</f>
        <v>270174513230.81787</v>
      </c>
      <c r="R4" s="6">
        <f>'Calculations 2'!R55</f>
        <v>442455160365.41345</v>
      </c>
      <c r="S4" s="6">
        <f>'Calculations 2'!S55</f>
        <v>449871601004.64093</v>
      </c>
      <c r="T4" s="6">
        <f>'Calculations 2'!T55</f>
        <v>457288041643.79578</v>
      </c>
      <c r="U4" s="6">
        <f>'Calculations 2'!U55</f>
        <v>464704482282.80066</v>
      </c>
      <c r="V4" s="6">
        <f>'Calculations 2'!V55</f>
        <v>472120922922.10168</v>
      </c>
      <c r="W4" s="6">
        <f>'Calculations 2'!W55</f>
        <v>590801013969.69092</v>
      </c>
      <c r="X4" s="6">
        <f>'Calculations 2'!X55</f>
        <v>600364647862.34131</v>
      </c>
      <c r="Y4" s="6">
        <f>'Calculations 2'!Y55</f>
        <v>609928281755.14099</v>
      </c>
      <c r="Z4" s="6">
        <f>'Calculations 2'!Z55</f>
        <v>619491915647.64526</v>
      </c>
      <c r="AA4" s="6">
        <f>'Calculations 2'!AA55</f>
        <v>629055549540.29675</v>
      </c>
      <c r="AB4" s="6">
        <f>'Calculations 2'!AB55</f>
        <v>759905579687.04028</v>
      </c>
      <c r="AC4" s="6">
        <f>'Calculations 2'!AC55</f>
        <v>771809828244.24353</v>
      </c>
      <c r="AD4" s="6">
        <f>'Calculations 2'!AD55</f>
        <v>783714076801.4458</v>
      </c>
      <c r="AE4" s="6">
        <f>'Calculations 2'!AE55</f>
        <v>795618325358.6499</v>
      </c>
      <c r="AF4" s="6">
        <f>'Calculations 2'!AF55</f>
        <v>807522573916.00317</v>
      </c>
      <c r="AG4" s="6">
        <f>'Calculations 2'!AG55</f>
        <v>819426822473.0592</v>
      </c>
      <c r="AH4" s="6">
        <f>'Calculations 2'!AH55</f>
        <v>831331071030.26233</v>
      </c>
      <c r="AI4" s="6">
        <f>'Calculations 2'!AI55</f>
        <v>843235319587.6156</v>
      </c>
    </row>
    <row r="5" spans="1:35" x14ac:dyDescent="0.25">
      <c r="A5" s="7" t="s">
        <v>14</v>
      </c>
      <c r="B5" s="6">
        <f>'Calculations 2'!B56</f>
        <v>7840543375.2772818</v>
      </c>
      <c r="C5" s="6">
        <f>'Calculations 2'!C56</f>
        <v>9678923628.4183521</v>
      </c>
      <c r="D5" s="6">
        <f>'Calculations 2'!D56</f>
        <v>10092147993.094196</v>
      </c>
      <c r="E5" s="6">
        <f>'Calculations 2'!E56</f>
        <v>10505372357.771975</v>
      </c>
      <c r="F5" s="6">
        <f>'Calculations 2'!F56</f>
        <v>10918596722.448832</v>
      </c>
      <c r="G5" s="6">
        <f>'Calculations 2'!G56</f>
        <v>11331821087.125694</v>
      </c>
      <c r="H5" s="6">
        <f>'Calculations 2'!H56</f>
        <v>14555670701.203457</v>
      </c>
      <c r="I5" s="6">
        <f>'Calculations 2'!I56</f>
        <v>15276658530.689734</v>
      </c>
      <c r="J5" s="6">
        <f>'Calculations 2'!J56</f>
        <v>15997646360.17598</v>
      </c>
      <c r="K5" s="6">
        <f>'Calculations 2'!K56</f>
        <v>16718634189.664282</v>
      </c>
      <c r="L5" s="6">
        <f>'Calculations 2'!L56</f>
        <v>17439622019.148743</v>
      </c>
      <c r="M5" s="6">
        <f>'Calculations 2'!M56</f>
        <v>23405580319.011566</v>
      </c>
      <c r="N5" s="6">
        <f>'Calculations 2'!N56</f>
        <v>24700892415.006104</v>
      </c>
      <c r="O5" s="6">
        <f>'Calculations 2'!O56</f>
        <v>25996204510.998833</v>
      </c>
      <c r="P5" s="6">
        <f>'Calculations 2'!P56</f>
        <v>27291516606.987476</v>
      </c>
      <c r="Q5" s="6">
        <f>'Calculations 2'!Q56</f>
        <v>28586828702.983829</v>
      </c>
      <c r="R5" s="6">
        <f>'Calculations 2'!R56</f>
        <v>39080236466.255531</v>
      </c>
      <c r="S5" s="6">
        <f>'Calculations 2'!S56</f>
        <v>41382740037.819389</v>
      </c>
      <c r="T5" s="6">
        <f>'Calculations 2'!T56</f>
        <v>43685243609.379623</v>
      </c>
      <c r="U5" s="6">
        <f>'Calculations 2'!U56</f>
        <v>45987747180.931656</v>
      </c>
      <c r="V5" s="6">
        <f>'Calculations 2'!V56</f>
        <v>48290250752.499168</v>
      </c>
      <c r="W5" s="6">
        <f>'Calculations 2'!W56</f>
        <v>56680574313.132751</v>
      </c>
      <c r="X5" s="6">
        <f>'Calculations 2'!X56</f>
        <v>59649694173.496506</v>
      </c>
      <c r="Y5" s="6">
        <f>'Calculations 2'!Y56</f>
        <v>62618814033.868408</v>
      </c>
      <c r="Z5" s="6">
        <f>'Calculations 2'!Z56</f>
        <v>65587933894.224907</v>
      </c>
      <c r="AA5" s="6">
        <f>'Calculations 2'!AA56</f>
        <v>68557053754.588707</v>
      </c>
      <c r="AB5" s="6">
        <f>'Calculations 2'!AB56</f>
        <v>78162390787.478073</v>
      </c>
      <c r="AC5" s="6">
        <f>'Calculations 2'!AC56</f>
        <v>81858176428.233383</v>
      </c>
      <c r="AD5" s="6">
        <f>'Calculations 2'!AD56</f>
        <v>85553962068.988632</v>
      </c>
      <c r="AE5" s="6">
        <f>'Calculations 2'!AE56</f>
        <v>89249747709.743988</v>
      </c>
      <c r="AF5" s="6">
        <f>'Calculations 2'!AF56</f>
        <v>92945533350.507538</v>
      </c>
      <c r="AG5" s="6">
        <f>'Calculations 2'!AG56</f>
        <v>96641318991.255524</v>
      </c>
      <c r="AH5" s="6">
        <f>'Calculations 2'!AH56</f>
        <v>100337104632.01085</v>
      </c>
      <c r="AI5" s="6">
        <f>'Calculations 2'!AI56</f>
        <v>104032890272.77435</v>
      </c>
    </row>
    <row r="6" spans="1:35" x14ac:dyDescent="0.25">
      <c r="A6" s="7" t="s">
        <v>15</v>
      </c>
      <c r="B6" s="6">
        <f>'Calculations 2'!B57</f>
        <v>25429949480.385403</v>
      </c>
      <c r="C6" s="6">
        <f>'Calculations 2'!C57</f>
        <v>32896562151.602856</v>
      </c>
      <c r="D6" s="6">
        <f>'Calculations 2'!D57</f>
        <v>34078877867.048054</v>
      </c>
      <c r="E6" s="6">
        <f>'Calculations 2'!E57</f>
        <v>35261193582.50161</v>
      </c>
      <c r="F6" s="6">
        <f>'Calculations 2'!F57</f>
        <v>36443509297.951103</v>
      </c>
      <c r="G6" s="6">
        <f>'Calculations 2'!G57</f>
        <v>37625825013.40062</v>
      </c>
      <c r="H6" s="6">
        <f>'Calculations 2'!H57</f>
        <v>50725207787.256866</v>
      </c>
      <c r="I6" s="6">
        <f>'Calculations 2'!I57</f>
        <v>52788094960.224182</v>
      </c>
      <c r="J6" s="6">
        <f>'Calculations 2'!J57</f>
        <v>54850982133.191391</v>
      </c>
      <c r="K6" s="6">
        <f>'Calculations 2'!K57</f>
        <v>56913869306.16729</v>
      </c>
      <c r="L6" s="6">
        <f>'Calculations 2'!L57</f>
        <v>58976756479.126602</v>
      </c>
      <c r="M6" s="6">
        <f>'Calculations 2'!M57</f>
        <v>83278348306.214432</v>
      </c>
      <c r="N6" s="6">
        <f>'Calculations 2'!N57</f>
        <v>86984489517.67215</v>
      </c>
      <c r="O6" s="6">
        <f>'Calculations 2'!O57</f>
        <v>90690630729.121918</v>
      </c>
      <c r="P6" s="6">
        <f>'Calculations 2'!P57</f>
        <v>94396771940.554352</v>
      </c>
      <c r="Q6" s="6">
        <f>'Calculations 2'!Q57</f>
        <v>98102913152.020081</v>
      </c>
      <c r="R6" s="6">
        <f>'Calculations 2'!R57</f>
        <v>140809032357.67911</v>
      </c>
      <c r="S6" s="6">
        <f>'Calculations 2'!S57</f>
        <v>147396945342.11725</v>
      </c>
      <c r="T6" s="6">
        <f>'Calculations 2'!T57</f>
        <v>153984858326.53946</v>
      </c>
      <c r="U6" s="6">
        <f>'Calculations 2'!U57</f>
        <v>160572771310.92691</v>
      </c>
      <c r="V6" s="6">
        <f>'Calculations 2'!V57</f>
        <v>167160684295.38116</v>
      </c>
      <c r="W6" s="6">
        <f>'Calculations 2'!W57</f>
        <v>199560988691.5578</v>
      </c>
      <c r="X6" s="6">
        <f>'Calculations 2'!X57</f>
        <v>208056221238.4249</v>
      </c>
      <c r="Y6" s="6">
        <f>'Calculations 2'!Y57</f>
        <v>216551453785.32648</v>
      </c>
      <c r="Z6" s="6">
        <f>'Calculations 2'!Z57</f>
        <v>225046686332.16153</v>
      </c>
      <c r="AA6" s="6">
        <f>'Calculations 2'!AA57</f>
        <v>233541918879.02881</v>
      </c>
      <c r="AB6" s="6">
        <f>'Calculations 2'!AB57</f>
        <v>270174750017.52426</v>
      </c>
      <c r="AC6" s="6">
        <f>'Calculations 2'!AC57</f>
        <v>280749115465.25061</v>
      </c>
      <c r="AD6" s="6">
        <f>'Calculations 2'!AD57</f>
        <v>291323480912.97662</v>
      </c>
      <c r="AE6" s="6">
        <f>'Calculations 2'!AE57</f>
        <v>301897846360.70313</v>
      </c>
      <c r="AF6" s="6">
        <f>'Calculations 2'!AF57</f>
        <v>312472211808.46429</v>
      </c>
      <c r="AG6" s="6">
        <f>'Calculations 2'!AG57</f>
        <v>323046577256.15839</v>
      </c>
      <c r="AH6" s="6">
        <f>'Calculations 2'!AH57</f>
        <v>333620942703.88464</v>
      </c>
      <c r="AI6" s="6">
        <f>'Calculations 2'!AI57</f>
        <v>344195308151.64575</v>
      </c>
    </row>
    <row r="7" spans="1:35" x14ac:dyDescent="0.25">
      <c r="A7" s="7" t="s">
        <v>16</v>
      </c>
      <c r="B7" s="6">
        <f>'Calculations 2'!B58</f>
        <v>15620983655.281578</v>
      </c>
      <c r="C7" s="6">
        <f>'Calculations 2'!C58</f>
        <v>20536774691.03701</v>
      </c>
      <c r="D7" s="6">
        <f>'Calculations 2'!D58</f>
        <v>21228469702.884312</v>
      </c>
      <c r="E7" s="6">
        <f>'Calculations 2'!E58</f>
        <v>21920164714.737206</v>
      </c>
      <c r="F7" s="6">
        <f>'Calculations 2'!F58</f>
        <v>22611859726.587364</v>
      </c>
      <c r="G7" s="6">
        <f>'Calculations 2'!G58</f>
        <v>23303554738.437546</v>
      </c>
      <c r="H7" s="6">
        <f>'Calculations 2'!H58</f>
        <v>31928780449.802052</v>
      </c>
      <c r="I7" s="6">
        <f>'Calculations 2'!I58</f>
        <v>33135639792.789558</v>
      </c>
      <c r="J7" s="6">
        <f>'Calculations 2'!J58</f>
        <v>34342499135.776997</v>
      </c>
      <c r="K7" s="6">
        <f>'Calculations 2'!K58</f>
        <v>35549358478.770233</v>
      </c>
      <c r="L7" s="6">
        <f>'Calculations 2'!L58</f>
        <v>36756217821.752357</v>
      </c>
      <c r="M7" s="6">
        <f>'Calculations 2'!M58</f>
        <v>52768015764.664589</v>
      </c>
      <c r="N7" s="6">
        <f>'Calculations 2'!N58</f>
        <v>54936234757.003586</v>
      </c>
      <c r="O7" s="6">
        <f>'Calculations 2'!O58</f>
        <v>57104453749.337234</v>
      </c>
      <c r="P7" s="6">
        <f>'Calculations 2'!P58</f>
        <v>59272672741.65934</v>
      </c>
      <c r="Q7" s="6">
        <f>'Calculations 2'!Q58</f>
        <v>61440891734.003723</v>
      </c>
      <c r="R7" s="6">
        <f>'Calculations 2'!R58</f>
        <v>89572506013.198212</v>
      </c>
      <c r="S7" s="6">
        <f>'Calculations 2'!S58</f>
        <v>93426659764.430405</v>
      </c>
      <c r="T7" s="6">
        <f>'Calculations 2'!T58</f>
        <v>97280813515.651917</v>
      </c>
      <c r="U7" s="6">
        <f>'Calculations 2'!U58</f>
        <v>101134967266.85028</v>
      </c>
      <c r="V7" s="6">
        <f>'Calculations 2'!V58</f>
        <v>104989121018.09329</v>
      </c>
      <c r="W7" s="6">
        <f>'Calculations 2'!W58</f>
        <v>126027318350.62302</v>
      </c>
      <c r="X7" s="6">
        <f>'Calculations 2'!X58</f>
        <v>130997319087.64368</v>
      </c>
      <c r="Y7" s="6">
        <f>'Calculations 2'!Y58</f>
        <v>135967319824.68738</v>
      </c>
      <c r="Z7" s="6">
        <f>'Calculations 2'!Z58</f>
        <v>140937320561.68652</v>
      </c>
      <c r="AA7" s="6">
        <f>'Calculations 2'!AA58</f>
        <v>145907321298.70737</v>
      </c>
      <c r="AB7" s="6">
        <f>'Calculations 2'!AB58</f>
        <v>169609322211.88043</v>
      </c>
      <c r="AC7" s="6">
        <f>'Calculations 2'!AC58</f>
        <v>175795686596.70322</v>
      </c>
      <c r="AD7" s="6">
        <f>'Calculations 2'!AD58</f>
        <v>181982050981.52588</v>
      </c>
      <c r="AE7" s="6">
        <f>'Calculations 2'!AE58</f>
        <v>188168415366.34882</v>
      </c>
      <c r="AF7" s="6">
        <f>'Calculations 2'!AF58</f>
        <v>194354779751.19476</v>
      </c>
      <c r="AG7" s="6">
        <f>'Calculations 2'!AG58</f>
        <v>200541144135.99588</v>
      </c>
      <c r="AH7" s="6">
        <f>'Calculations 2'!AH58</f>
        <v>206727508520.81866</v>
      </c>
      <c r="AI7" s="6">
        <f>'Calculations 2'!AI58</f>
        <v>212913872905.66464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/>
  </sheetViews>
  <sheetFormatPr defaultRowHeight="15" x14ac:dyDescent="0.25"/>
  <cols>
    <col min="1" max="1" width="23.85546875" style="1" customWidth="1"/>
    <col min="2" max="2" width="12" style="1" customWidth="1"/>
    <col min="3" max="6" width="9.28515625" style="1" bestFit="1" customWidth="1"/>
    <col min="7" max="14" width="11" style="1" bestFit="1" customWidth="1"/>
    <col min="15" max="15" width="12" style="1" bestFit="1" customWidth="1"/>
    <col min="16" max="40" width="9.28515625" style="1" bestFit="1" customWidth="1"/>
    <col min="41" max="16384" width="9.140625" style="1"/>
  </cols>
  <sheetData>
    <row r="1" spans="1:40" x14ac:dyDescent="0.25">
      <c r="A1" s="18" t="s">
        <v>43</v>
      </c>
      <c r="B1" s="19"/>
      <c r="C1" s="19"/>
      <c r="D1" s="20"/>
      <c r="E1" s="19"/>
      <c r="F1" s="19"/>
      <c r="G1" s="19"/>
      <c r="H1" s="19"/>
      <c r="I1" s="19"/>
      <c r="J1" s="19"/>
      <c r="K1" s="19"/>
      <c r="L1" s="19"/>
      <c r="M1" s="19"/>
    </row>
    <row r="2" spans="1:40" x14ac:dyDescent="0.25">
      <c r="A2" s="18"/>
      <c r="B2" s="19"/>
      <c r="C2" s="19"/>
      <c r="D2" s="20"/>
      <c r="E2" s="19"/>
      <c r="F2" s="19"/>
      <c r="G2" s="19"/>
      <c r="H2" s="19"/>
      <c r="I2" s="19"/>
      <c r="J2" s="19"/>
      <c r="K2" s="19"/>
      <c r="L2" s="19"/>
      <c r="M2" s="21" t="s">
        <v>44</v>
      </c>
    </row>
    <row r="3" spans="1:40" x14ac:dyDescent="0.25">
      <c r="A3" s="22"/>
      <c r="B3" s="22" t="s">
        <v>45</v>
      </c>
      <c r="C3" s="22" t="s">
        <v>46</v>
      </c>
      <c r="D3" s="23">
        <v>2007</v>
      </c>
      <c r="E3" s="24">
        <v>2012</v>
      </c>
      <c r="F3" s="24">
        <v>2017</v>
      </c>
      <c r="G3" s="24">
        <v>2022</v>
      </c>
      <c r="H3" s="24">
        <v>2027</v>
      </c>
      <c r="I3" s="24">
        <v>2032</v>
      </c>
      <c r="J3" s="24">
        <v>2037</v>
      </c>
      <c r="K3" s="24">
        <v>2042</v>
      </c>
      <c r="L3" s="24">
        <v>2047</v>
      </c>
      <c r="M3" s="25">
        <v>2052</v>
      </c>
    </row>
    <row r="4" spans="1:40" x14ac:dyDescent="0.25">
      <c r="A4" s="26"/>
      <c r="B4" s="27" t="s">
        <v>6</v>
      </c>
      <c r="C4" s="26"/>
      <c r="D4" s="28"/>
      <c r="E4" s="29">
        <v>74.294156627517296</v>
      </c>
      <c r="F4" s="29">
        <v>89.814366073056092</v>
      </c>
      <c r="G4" s="29">
        <v>108.38208214753193</v>
      </c>
      <c r="H4" s="29">
        <v>127.71048206314187</v>
      </c>
      <c r="I4" s="29">
        <v>150.47635895767291</v>
      </c>
      <c r="J4" s="29">
        <v>173.71910873028148</v>
      </c>
      <c r="K4" s="29">
        <v>200.7989098147649</v>
      </c>
      <c r="L4" s="29">
        <v>228.11762992670504</v>
      </c>
      <c r="M4" s="29"/>
    </row>
    <row r="5" spans="1:40" x14ac:dyDescent="0.25">
      <c r="A5" s="30"/>
      <c r="B5" s="31" t="s">
        <v>7</v>
      </c>
      <c r="C5" s="32"/>
      <c r="D5" s="33"/>
      <c r="E5" s="34">
        <v>173.35303213087374</v>
      </c>
      <c r="F5" s="34">
        <v>182.35037960287141</v>
      </c>
      <c r="G5" s="34">
        <v>192.6792571511678</v>
      </c>
      <c r="H5" s="34">
        <v>199.7522924577346</v>
      </c>
      <c r="I5" s="34">
        <v>207.80068617964349</v>
      </c>
      <c r="J5" s="34">
        <v>212.32335511478828</v>
      </c>
      <c r="K5" s="34">
        <v>217.53215229932849</v>
      </c>
      <c r="L5" s="34">
        <v>219.17184051781467</v>
      </c>
      <c r="M5" s="34"/>
    </row>
    <row r="7" spans="1:40" x14ac:dyDescent="0.25">
      <c r="A7" s="2" t="s">
        <v>47</v>
      </c>
    </row>
    <row r="8" spans="1:40" x14ac:dyDescent="0.25">
      <c r="B8" s="1">
        <v>2012</v>
      </c>
      <c r="C8" s="1">
        <v>2013</v>
      </c>
      <c r="D8" s="1">
        <v>2014</v>
      </c>
      <c r="E8" s="1">
        <v>2015</v>
      </c>
      <c r="F8" s="1">
        <v>2016</v>
      </c>
      <c r="G8" s="1">
        <v>2017</v>
      </c>
      <c r="H8" s="1">
        <v>2018</v>
      </c>
      <c r="I8" s="1">
        <v>2019</v>
      </c>
      <c r="J8" s="1">
        <v>2020</v>
      </c>
      <c r="K8" s="1">
        <v>2021</v>
      </c>
      <c r="L8" s="1">
        <v>2022</v>
      </c>
      <c r="M8" s="1">
        <v>2023</v>
      </c>
      <c r="N8" s="1">
        <v>2024</v>
      </c>
      <c r="O8" s="1">
        <v>2025</v>
      </c>
      <c r="P8" s="1">
        <v>2026</v>
      </c>
      <c r="Q8" s="1">
        <v>2027</v>
      </c>
      <c r="R8" s="1">
        <v>2028</v>
      </c>
      <c r="S8" s="1">
        <v>2029</v>
      </c>
      <c r="T8" s="1">
        <v>2030</v>
      </c>
      <c r="U8" s="1">
        <v>2031</v>
      </c>
      <c r="V8" s="1">
        <v>2032</v>
      </c>
      <c r="W8" s="1">
        <v>2033</v>
      </c>
      <c r="X8" s="1">
        <v>2034</v>
      </c>
      <c r="Y8" s="1">
        <v>2035</v>
      </c>
      <c r="Z8" s="1">
        <v>2036</v>
      </c>
      <c r="AA8" s="1">
        <v>2037</v>
      </c>
      <c r="AB8" s="1">
        <v>2038</v>
      </c>
      <c r="AC8" s="1">
        <v>2039</v>
      </c>
      <c r="AD8" s="1">
        <v>2040</v>
      </c>
      <c r="AE8" s="1">
        <v>2041</v>
      </c>
      <c r="AF8" s="1">
        <v>2042</v>
      </c>
      <c r="AG8" s="1">
        <v>2043</v>
      </c>
      <c r="AH8" s="1">
        <v>2044</v>
      </c>
      <c r="AI8" s="1">
        <v>2045</v>
      </c>
      <c r="AJ8" s="1">
        <v>2046</v>
      </c>
      <c r="AK8" s="1">
        <v>2047</v>
      </c>
      <c r="AL8" s="1">
        <v>2048</v>
      </c>
      <c r="AM8" s="1">
        <v>2049</v>
      </c>
      <c r="AN8" s="1">
        <v>2050</v>
      </c>
    </row>
    <row r="9" spans="1:40" x14ac:dyDescent="0.25">
      <c r="A9" s="1" t="s">
        <v>62</v>
      </c>
      <c r="B9" s="35">
        <f>TREND($E4:$F4,$E$3:$F$3,B$8)</f>
        <v>74.294156627517623</v>
      </c>
      <c r="C9" s="35">
        <f>TREND($E4:$F4,$E$3:$F$3,C$8)</f>
        <v>77.398198516624689</v>
      </c>
      <c r="D9" s="35">
        <f>TREND($E4:$F4,$E$3:$F$3,D$8)</f>
        <v>80.502240405732664</v>
      </c>
      <c r="E9" s="35">
        <f>TREND($E4:$F4,$E$3:$F$3,E$8)</f>
        <v>83.606282294840639</v>
      </c>
      <c r="F9" s="35">
        <f>TREND($E4:$F4,$E$3:$F$3,F$8)</f>
        <v>86.710324183948615</v>
      </c>
      <c r="G9" s="35">
        <f>TREND($E4:$F4,$E$3:$F$3,G$8)</f>
        <v>89.81436607305568</v>
      </c>
      <c r="H9" s="35">
        <f>TREND($F4:$G4,$F$3:$G$3,H$8)</f>
        <v>93.527909287950934</v>
      </c>
      <c r="I9" s="35">
        <f>TREND($F4:$G4,$F$3:$G$3,I$8)</f>
        <v>97.241452502846187</v>
      </c>
      <c r="J9" s="35">
        <f>TREND($F4:$G4,$F$3:$G$3,J$8)</f>
        <v>100.95499571774144</v>
      </c>
      <c r="K9" s="35">
        <f>TREND($F4:$G4,$F$3:$G$3,K$8)</f>
        <v>104.66853893263669</v>
      </c>
      <c r="L9" s="35">
        <f>TREND($F4:$G4,$F$3:$G$3,L$8)</f>
        <v>108.38208214753104</v>
      </c>
      <c r="M9" s="35">
        <f>TREND($G4:$H4,$G$3:$H$3,M$8)</f>
        <v>112.24776213065434</v>
      </c>
      <c r="N9" s="35">
        <f>TREND($G4:$H4,$G$3:$H$3,N$8)</f>
        <v>116.11344211377673</v>
      </c>
      <c r="O9" s="35">
        <f>TREND($G4:$H4,$G$3:$H$3,O$8)</f>
        <v>119.97912209689821</v>
      </c>
      <c r="P9" s="35">
        <f>TREND($G4:$H4,$G$3:$H$3,P$8)</f>
        <v>123.8448020800206</v>
      </c>
      <c r="Q9" s="35">
        <f>TREND($G4:$H4,$G$3:$H$3,Q$8)</f>
        <v>127.71048206314208</v>
      </c>
      <c r="R9" s="35">
        <f>TREND($H4:$I4,$H$3:$I$3,R$8)</f>
        <v>132.2636574420485</v>
      </c>
      <c r="S9" s="35">
        <f>TREND($H4:$I4,$H$3:$I$3,S$8)</f>
        <v>136.81683282095582</v>
      </c>
      <c r="T9" s="35">
        <f>TREND($H4:$I4,$H$3:$I$3,T$8)</f>
        <v>141.37000819986133</v>
      </c>
      <c r="U9" s="35">
        <f>TREND($H4:$I4,$H$3:$I$3,U$8)</f>
        <v>145.92318357876684</v>
      </c>
      <c r="V9" s="35">
        <f>TREND($H4:$I4,$H$3:$I$3,V$8)</f>
        <v>150.47635895767417</v>
      </c>
      <c r="W9" s="35">
        <f>TREND($I4:$J4,$I$3:$J$3,W$8)</f>
        <v>155.12490891219386</v>
      </c>
      <c r="X9" s="35">
        <f>TREND($I4:$J4,$I$3:$J$3,X$8)</f>
        <v>159.77345886671537</v>
      </c>
      <c r="Y9" s="35">
        <f>TREND($I4:$J4,$I$3:$J$3,Y$8)</f>
        <v>164.42200882123871</v>
      </c>
      <c r="Z9" s="35">
        <f>TREND($I4:$J4,$I$3:$J$3,Z$8)</f>
        <v>169.07055877576022</v>
      </c>
      <c r="AA9" s="35">
        <f>TREND($I4:$J4,$I$3:$J$3,AA$8)</f>
        <v>173.71910873028173</v>
      </c>
      <c r="AB9" s="35">
        <f>TREND($J4:$K4,$J$3:$K$3,AB$8)</f>
        <v>179.1350689471783</v>
      </c>
      <c r="AC9" s="35">
        <f>TREND($J4:$K4,$J$3:$K$3,AC$8)</f>
        <v>184.55102916407486</v>
      </c>
      <c r="AD9" s="35">
        <f>TREND($J4:$K4,$J$3:$K$3,AD$8)</f>
        <v>189.96698938097143</v>
      </c>
      <c r="AE9" s="35">
        <f>TREND($J4:$K4,$J$3:$K$3,AE$8)</f>
        <v>195.38294959786981</v>
      </c>
      <c r="AF9" s="35">
        <f>TREND($J4:$K4,$J$3:$K$3,AF$8)</f>
        <v>200.79890981476638</v>
      </c>
      <c r="AG9" s="35">
        <f>TREND($K4:$L4,$K$3:$L$3,AG$8)</f>
        <v>206.26265383715327</v>
      </c>
      <c r="AH9" s="35">
        <f>TREND($K4:$L4,$K$3:$L$3,AH$8)</f>
        <v>211.72639785954198</v>
      </c>
      <c r="AI9" s="35">
        <f>TREND($K4:$L4,$K$3:$L$3,AI$8)</f>
        <v>217.19014188192887</v>
      </c>
      <c r="AJ9" s="35">
        <f>TREND($K4:$L4,$K$3:$L$3,AJ$8)</f>
        <v>222.65388590431758</v>
      </c>
      <c r="AK9" s="35">
        <f>TREND($K4:$L4,$K$3:$L$3,AK$8)</f>
        <v>228.11762992670447</v>
      </c>
      <c r="AL9" s="35">
        <f>TREND($K4:$L4,$K$3:$L$3,AL$8)</f>
        <v>233.58137394909318</v>
      </c>
      <c r="AM9" s="35">
        <f>TREND($K4:$L4,$K$3:$L$3,AM$8)</f>
        <v>239.04511797148189</v>
      </c>
      <c r="AN9" s="35">
        <f>TREND($K4:$L4,$K$3:$L$3,AN$8)</f>
        <v>244.50886199386878</v>
      </c>
    </row>
    <row r="10" spans="1:40" x14ac:dyDescent="0.25">
      <c r="A10" s="1" t="s">
        <v>106</v>
      </c>
      <c r="B10" s="47">
        <f>B9*10^6</f>
        <v>74294156.627517626</v>
      </c>
      <c r="C10" s="47">
        <f t="shared" ref="C10:AN10" si="0">C9*10^6</f>
        <v>77398198.516624689</v>
      </c>
      <c r="D10" s="47">
        <f t="shared" si="0"/>
        <v>80502240.405732661</v>
      </c>
      <c r="E10" s="47">
        <f t="shared" si="0"/>
        <v>83606282.294840634</v>
      </c>
      <c r="F10" s="47">
        <f t="shared" si="0"/>
        <v>86710324.183948621</v>
      </c>
      <c r="G10" s="47">
        <f t="shared" si="0"/>
        <v>89814366.073055685</v>
      </c>
      <c r="H10" s="47">
        <f t="shared" si="0"/>
        <v>93527909.287950933</v>
      </c>
      <c r="I10" s="47">
        <f t="shared" si="0"/>
        <v>97241452.502846181</v>
      </c>
      <c r="J10" s="47">
        <f t="shared" si="0"/>
        <v>100954995.71774144</v>
      </c>
      <c r="K10" s="47">
        <f t="shared" si="0"/>
        <v>104668538.93263669</v>
      </c>
      <c r="L10" s="47">
        <f t="shared" si="0"/>
        <v>108382082.14753103</v>
      </c>
      <c r="M10" s="47">
        <f t="shared" si="0"/>
        <v>112247762.13065434</v>
      </c>
      <c r="N10" s="47">
        <f t="shared" si="0"/>
        <v>116113442.11377673</v>
      </c>
      <c r="O10" s="47">
        <f t="shared" si="0"/>
        <v>119979122.09689821</v>
      </c>
      <c r="P10" s="47">
        <f t="shared" si="0"/>
        <v>123844802.08002061</v>
      </c>
      <c r="Q10" s="47">
        <f t="shared" si="0"/>
        <v>127710482.06314208</v>
      </c>
      <c r="R10" s="47">
        <f t="shared" si="0"/>
        <v>132263657.4420485</v>
      </c>
      <c r="S10" s="47">
        <f t="shared" si="0"/>
        <v>136816832.82095581</v>
      </c>
      <c r="T10" s="47">
        <f t="shared" si="0"/>
        <v>141370008.19986132</v>
      </c>
      <c r="U10" s="47">
        <f t="shared" si="0"/>
        <v>145923183.57876685</v>
      </c>
      <c r="V10" s="47">
        <f t="shared" si="0"/>
        <v>150476358.95767418</v>
      </c>
      <c r="W10" s="47">
        <f t="shared" si="0"/>
        <v>155124908.91219386</v>
      </c>
      <c r="X10" s="47">
        <f t="shared" si="0"/>
        <v>159773458.86671537</v>
      </c>
      <c r="Y10" s="47">
        <f t="shared" si="0"/>
        <v>164422008.8212387</v>
      </c>
      <c r="Z10" s="47">
        <f t="shared" si="0"/>
        <v>169070558.77576023</v>
      </c>
      <c r="AA10" s="47">
        <f t="shared" si="0"/>
        <v>173719108.73028174</v>
      </c>
      <c r="AB10" s="47">
        <f t="shared" si="0"/>
        <v>179135068.9471783</v>
      </c>
      <c r="AC10" s="47">
        <f t="shared" si="0"/>
        <v>184551029.16407487</v>
      </c>
      <c r="AD10" s="47">
        <f t="shared" si="0"/>
        <v>189966989.38097143</v>
      </c>
      <c r="AE10" s="47">
        <f t="shared" si="0"/>
        <v>195382949.59786981</v>
      </c>
      <c r="AF10" s="47">
        <f t="shared" si="0"/>
        <v>200798909.81476638</v>
      </c>
      <c r="AG10" s="47">
        <f t="shared" si="0"/>
        <v>206262653.83715326</v>
      </c>
      <c r="AH10" s="47">
        <f t="shared" si="0"/>
        <v>211726397.85954198</v>
      </c>
      <c r="AI10" s="47">
        <f t="shared" si="0"/>
        <v>217190141.88192886</v>
      </c>
      <c r="AJ10" s="47">
        <f t="shared" si="0"/>
        <v>222653885.90431759</v>
      </c>
      <c r="AK10" s="47">
        <f t="shared" si="0"/>
        <v>228117629.92670447</v>
      </c>
      <c r="AL10" s="47">
        <f t="shared" si="0"/>
        <v>233581373.94909316</v>
      </c>
      <c r="AM10" s="47">
        <f t="shared" si="0"/>
        <v>239045117.97148189</v>
      </c>
      <c r="AN10" s="47">
        <f t="shared" si="0"/>
        <v>244508861.99386877</v>
      </c>
    </row>
    <row r="11" spans="1:40" x14ac:dyDescent="0.25">
      <c r="A11" s="1" t="s">
        <v>65</v>
      </c>
      <c r="B11" s="35"/>
      <c r="C11" s="47">
        <f>C10-B10</f>
        <v>3104041.8891070634</v>
      </c>
      <c r="D11" s="47">
        <f t="shared" ref="D11" si="1">D10-C10</f>
        <v>3104041.8891079724</v>
      </c>
      <c r="E11" s="47">
        <f t="shared" ref="E11" si="2">E10-D10</f>
        <v>3104041.8891079724</v>
      </c>
      <c r="F11" s="47">
        <f t="shared" ref="F11" si="3">F10-E10</f>
        <v>3104041.8891079873</v>
      </c>
      <c r="G11" s="47">
        <f t="shared" ref="G11" si="4">G10-F10</f>
        <v>3104041.8891070634</v>
      </c>
      <c r="H11" s="47">
        <f t="shared" ref="H11" si="5">H10-G10</f>
        <v>3713543.2148952484</v>
      </c>
      <c r="I11" s="47">
        <f t="shared" ref="I11" si="6">I10-H10</f>
        <v>3713543.2148952484</v>
      </c>
      <c r="J11" s="47">
        <f t="shared" ref="J11" si="7">J10-I10</f>
        <v>3713543.2148952633</v>
      </c>
      <c r="K11" s="47">
        <f t="shared" ref="K11" si="8">K10-J10</f>
        <v>3713543.2148952484</v>
      </c>
      <c r="L11" s="47">
        <f t="shared" ref="L11" si="9">L10-K10</f>
        <v>3713543.2148943394</v>
      </c>
      <c r="M11" s="47">
        <f t="shared" ref="M11" si="10">M10-L10</f>
        <v>3865679.9831233025</v>
      </c>
      <c r="N11" s="47">
        <f t="shared" ref="N11" si="11">N10-M10</f>
        <v>3865679.9831223935</v>
      </c>
      <c r="O11" s="47">
        <f t="shared" ref="O11" si="12">O10-N10</f>
        <v>3865679.9831214845</v>
      </c>
      <c r="P11" s="47">
        <f t="shared" ref="P11" si="13">P10-O10</f>
        <v>3865679.9831223935</v>
      </c>
      <c r="Q11" s="47">
        <f t="shared" ref="Q11" si="14">Q10-P10</f>
        <v>3865679.9831214696</v>
      </c>
      <c r="R11" s="47">
        <f t="shared" ref="R11" si="15">R10-Q10</f>
        <v>4553175.3789064288</v>
      </c>
      <c r="S11" s="47">
        <f t="shared" ref="S11" si="16">S10-R10</f>
        <v>4553175.378907308</v>
      </c>
      <c r="T11" s="47">
        <f t="shared" ref="T11" si="17">T10-S10</f>
        <v>4553175.3789055049</v>
      </c>
      <c r="U11" s="47">
        <f t="shared" ref="U11" si="18">U10-T10</f>
        <v>4553175.3789055347</v>
      </c>
      <c r="V11" s="47">
        <f t="shared" ref="V11" si="19">V10-U10</f>
        <v>4553175.3789073229</v>
      </c>
      <c r="W11" s="47">
        <f t="shared" ref="W11" si="20">W10-V10</f>
        <v>4648549.9545196891</v>
      </c>
      <c r="X11" s="47">
        <f t="shared" ref="X11" si="21">X10-W10</f>
        <v>4648549.954521507</v>
      </c>
      <c r="Y11" s="47">
        <f t="shared" ref="Y11" si="22">Y10-X10</f>
        <v>4648549.954523325</v>
      </c>
      <c r="Z11" s="47">
        <f t="shared" ref="Z11" si="23">Z10-Y10</f>
        <v>4648549.9545215368</v>
      </c>
      <c r="AA11" s="47">
        <f t="shared" ref="AA11" si="24">AA10-Z10</f>
        <v>4648549.954521507</v>
      </c>
      <c r="AB11" s="47">
        <f t="shared" ref="AB11" si="25">AB10-AA10</f>
        <v>5415960.2168965638</v>
      </c>
      <c r="AC11" s="47">
        <f t="shared" ref="AC11" si="26">AC10-AB10</f>
        <v>5415960.2168965638</v>
      </c>
      <c r="AD11" s="47">
        <f t="shared" ref="AD11" si="27">AD10-AC10</f>
        <v>5415960.2168965638</v>
      </c>
      <c r="AE11" s="47">
        <f t="shared" ref="AE11" si="28">AE10-AD10</f>
        <v>5415960.2168983817</v>
      </c>
      <c r="AF11" s="47">
        <f t="shared" ref="AF11" si="29">AF10-AE10</f>
        <v>5415960.2168965638</v>
      </c>
      <c r="AG11" s="47">
        <f t="shared" ref="AG11" si="30">AG10-AF10</f>
        <v>5463744.0223868787</v>
      </c>
      <c r="AH11" s="47">
        <f t="shared" ref="AH11" si="31">AH10-AG10</f>
        <v>5463744.0223887265</v>
      </c>
      <c r="AI11" s="47">
        <f t="shared" ref="AI11" si="32">AI10-AH10</f>
        <v>5463744.0223868787</v>
      </c>
      <c r="AJ11" s="47">
        <f t="shared" ref="AJ11" si="33">AJ10-AI10</f>
        <v>5463744.0223887265</v>
      </c>
      <c r="AK11" s="47">
        <f t="shared" ref="AK11" si="34">AK10-AJ10</f>
        <v>5463744.0223868787</v>
      </c>
      <c r="AL11" s="47">
        <f t="shared" ref="AL11" si="35">AL10-AK10</f>
        <v>5463744.0223886967</v>
      </c>
      <c r="AM11" s="47">
        <f t="shared" ref="AM11" si="36">AM10-AL10</f>
        <v>5463744.0223887265</v>
      </c>
      <c r="AN11" s="47">
        <f t="shared" ref="AN11" si="37">AN10-AM10</f>
        <v>5463744.0223868787</v>
      </c>
    </row>
    <row r="12" spans="1:40" x14ac:dyDescent="0.25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x14ac:dyDescent="0.25">
      <c r="A13" s="1" t="s">
        <v>63</v>
      </c>
      <c r="B13" s="35">
        <f>TREND($E5:$F5,$E$3:$F$3,B$8)</f>
        <v>173.353032130874</v>
      </c>
      <c r="C13" s="35">
        <f>TREND($E5:$F5,$E$3:$F$3,C$8)</f>
        <v>175.15250162527354</v>
      </c>
      <c r="D13" s="35">
        <f>TREND($E5:$F5,$E$3:$F$3,D$8)</f>
        <v>176.95197111967309</v>
      </c>
      <c r="E13" s="35">
        <f>TREND($E5:$F5,$E$3:$F$3,E$8)</f>
        <v>178.75144061407264</v>
      </c>
      <c r="F13" s="35">
        <f>TREND($E5:$F5,$E$3:$F$3,F$8)</f>
        <v>180.55091010847218</v>
      </c>
      <c r="G13" s="35">
        <f>TREND($E5:$F5,$E$3:$F$3,G$8)</f>
        <v>182.35037960287173</v>
      </c>
      <c r="H13" s="35">
        <f>TREND($F5:$G5,$F$3:$G$3,H$8)</f>
        <v>184.41615511253076</v>
      </c>
      <c r="I13" s="35">
        <f>TREND($F5:$G5,$F$3:$G$3,I$8)</f>
        <v>186.48193062218979</v>
      </c>
      <c r="J13" s="35">
        <f>TREND($F5:$G5,$F$3:$G$3,J$8)</f>
        <v>188.54770613184883</v>
      </c>
      <c r="K13" s="35">
        <f>TREND($F5:$G5,$F$3:$G$3,K$8)</f>
        <v>190.61348164150877</v>
      </c>
      <c r="L13" s="35">
        <f>TREND($F5:$G5,$F$3:$G$3,L$8)</f>
        <v>192.6792571511678</v>
      </c>
      <c r="M13" s="35">
        <f>TREND($G5:$H5,$G$3:$H$3,M$8)</f>
        <v>194.09386421248064</v>
      </c>
      <c r="N13" s="35">
        <f>TREND($G5:$H5,$G$3:$H$3,N$8)</f>
        <v>195.50847127379393</v>
      </c>
      <c r="O13" s="35">
        <f>TREND($G5:$H5,$G$3:$H$3,O$8)</f>
        <v>196.92307833510768</v>
      </c>
      <c r="P13" s="35">
        <f>TREND($G5:$H5,$G$3:$H$3,P$8)</f>
        <v>198.33768539642097</v>
      </c>
      <c r="Q13" s="35">
        <f>TREND($G5:$H5,$G$3:$H$3,Q$8)</f>
        <v>199.75229245773426</v>
      </c>
      <c r="R13" s="35">
        <f>TREND($H5:$I5,$H$3:$I$3,R$8)</f>
        <v>201.36197120211682</v>
      </c>
      <c r="S13" s="35">
        <f>TREND($H5:$I5,$H$3:$I$3,S$8)</f>
        <v>202.97164994649847</v>
      </c>
      <c r="T13" s="35">
        <f>TREND($H5:$I5,$H$3:$I$3,T$8)</f>
        <v>204.58132869088013</v>
      </c>
      <c r="U13" s="35">
        <f>TREND($H5:$I5,$H$3:$I$3,U$8)</f>
        <v>206.19100743526178</v>
      </c>
      <c r="V13" s="35">
        <f>TREND($H5:$I5,$H$3:$I$3,V$8)</f>
        <v>207.80068617964389</v>
      </c>
      <c r="W13" s="35">
        <f>TREND($I5:$J5,$I$3:$J$3,W$8)</f>
        <v>208.7052199666723</v>
      </c>
      <c r="X13" s="35">
        <f>TREND($I5:$J5,$I$3:$J$3,X$8)</f>
        <v>209.60975375370117</v>
      </c>
      <c r="Y13" s="35">
        <f>TREND($I5:$J5,$I$3:$J$3,Y$8)</f>
        <v>210.51428754073027</v>
      </c>
      <c r="Z13" s="35">
        <f>TREND($I5:$J5,$I$3:$J$3,Z$8)</f>
        <v>211.41882132775913</v>
      </c>
      <c r="AA13" s="35">
        <f>TREND($I5:$J5,$I$3:$J$3,AA$8)</f>
        <v>212.32335511478823</v>
      </c>
      <c r="AB13" s="35">
        <f>TREND($J5:$K5,$J$3:$K$3,AB$8)</f>
        <v>213.36511455169648</v>
      </c>
      <c r="AC13" s="35">
        <f>TREND($J5:$K5,$J$3:$K$3,AC$8)</f>
        <v>214.40687398860427</v>
      </c>
      <c r="AD13" s="35">
        <f>TREND($J5:$K5,$J$3:$K$3,AD$8)</f>
        <v>215.44863342551253</v>
      </c>
      <c r="AE13" s="35">
        <f>TREND($J5:$K5,$J$3:$K$3,AE$8)</f>
        <v>216.49039286242032</v>
      </c>
      <c r="AF13" s="35">
        <f>TREND($J5:$K5,$J$3:$K$3,AF$8)</f>
        <v>217.53215229932857</v>
      </c>
      <c r="AG13" s="35">
        <f>TREND($K5:$L5,$K$3:$L$3,AG$8)</f>
        <v>217.86008994302574</v>
      </c>
      <c r="AH13" s="35">
        <f>TREND($K5:$L5,$K$3:$L$3,AH$8)</f>
        <v>218.18802758672302</v>
      </c>
      <c r="AI13" s="35">
        <f>TREND($K5:$L5,$K$3:$L$3,AI$8)</f>
        <v>218.51596523042019</v>
      </c>
      <c r="AJ13" s="35">
        <f>TREND($K5:$L5,$K$3:$L$3,AJ$8)</f>
        <v>218.84390287411748</v>
      </c>
      <c r="AK13" s="35">
        <f>TREND($K5:$L5,$K$3:$L$3,AK$8)</f>
        <v>219.17184051781464</v>
      </c>
      <c r="AL13" s="35">
        <f>TREND($K5:$L5,$K$3:$L$3,AL$8)</f>
        <v>219.49977816151193</v>
      </c>
      <c r="AM13" s="35">
        <f>TREND($K5:$L5,$K$3:$L$3,AM$8)</f>
        <v>219.82771580520921</v>
      </c>
      <c r="AN13" s="35">
        <f>TREND($K5:$L5,$K$3:$L$3,AN$8)</f>
        <v>220.15565344890638</v>
      </c>
    </row>
    <row r="14" spans="1:40" x14ac:dyDescent="0.25">
      <c r="A14" s="1" t="s">
        <v>107</v>
      </c>
      <c r="B14" s="47">
        <f>B13*10^6</f>
        <v>173353032.13087401</v>
      </c>
      <c r="C14" s="47">
        <f t="shared" ref="C14:AN14" si="38">C13*10^6</f>
        <v>175152501.62527356</v>
      </c>
      <c r="D14" s="47">
        <f t="shared" si="38"/>
        <v>176951971.1196731</v>
      </c>
      <c r="E14" s="47">
        <f t="shared" si="38"/>
        <v>178751440.61407262</v>
      </c>
      <c r="F14" s="47">
        <f t="shared" si="38"/>
        <v>180550910.10847217</v>
      </c>
      <c r="G14" s="47">
        <f t="shared" si="38"/>
        <v>182350379.60287172</v>
      </c>
      <c r="H14" s="47">
        <f t="shared" si="38"/>
        <v>184416155.11253077</v>
      </c>
      <c r="I14" s="47">
        <f t="shared" si="38"/>
        <v>186481930.62218979</v>
      </c>
      <c r="J14" s="47">
        <f t="shared" si="38"/>
        <v>188547706.13184881</v>
      </c>
      <c r="K14" s="47">
        <f t="shared" si="38"/>
        <v>190613481.64150876</v>
      </c>
      <c r="L14" s="47">
        <f t="shared" si="38"/>
        <v>192679257.15116781</v>
      </c>
      <c r="M14" s="47">
        <f t="shared" si="38"/>
        <v>194093864.21248063</v>
      </c>
      <c r="N14" s="47">
        <f t="shared" si="38"/>
        <v>195508471.27379394</v>
      </c>
      <c r="O14" s="47">
        <f t="shared" si="38"/>
        <v>196923078.33510768</v>
      </c>
      <c r="P14" s="47">
        <f t="shared" si="38"/>
        <v>198337685.39642096</v>
      </c>
      <c r="Q14" s="47">
        <f t="shared" si="38"/>
        <v>199752292.45773426</v>
      </c>
      <c r="R14" s="47">
        <f t="shared" si="38"/>
        <v>201361971.20211682</v>
      </c>
      <c r="S14" s="47">
        <f t="shared" si="38"/>
        <v>202971649.94649848</v>
      </c>
      <c r="T14" s="47">
        <f t="shared" si="38"/>
        <v>204581328.69088012</v>
      </c>
      <c r="U14" s="47">
        <f t="shared" si="38"/>
        <v>206191007.43526179</v>
      </c>
      <c r="V14" s="47">
        <f t="shared" si="38"/>
        <v>207800686.1796439</v>
      </c>
      <c r="W14" s="47">
        <f t="shared" si="38"/>
        <v>208705219.9666723</v>
      </c>
      <c r="X14" s="47">
        <f t="shared" si="38"/>
        <v>209609753.75370118</v>
      </c>
      <c r="Y14" s="47">
        <f t="shared" si="38"/>
        <v>210514287.54073027</v>
      </c>
      <c r="Z14" s="47">
        <f t="shared" si="38"/>
        <v>211418821.32775915</v>
      </c>
      <c r="AA14" s="47">
        <f t="shared" si="38"/>
        <v>212323355.11478823</v>
      </c>
      <c r="AB14" s="47">
        <f t="shared" si="38"/>
        <v>213365114.55169648</v>
      </c>
      <c r="AC14" s="47">
        <f t="shared" si="38"/>
        <v>214406873.98860428</v>
      </c>
      <c r="AD14" s="47">
        <f t="shared" si="38"/>
        <v>215448633.42551252</v>
      </c>
      <c r="AE14" s="47">
        <f t="shared" si="38"/>
        <v>216490392.86242032</v>
      </c>
      <c r="AF14" s="47">
        <f t="shared" si="38"/>
        <v>217532152.29932857</v>
      </c>
      <c r="AG14" s="47">
        <f t="shared" si="38"/>
        <v>217860089.94302574</v>
      </c>
      <c r="AH14" s="47">
        <f t="shared" si="38"/>
        <v>218188027.58672303</v>
      </c>
      <c r="AI14" s="47">
        <f t="shared" si="38"/>
        <v>218515965.2304202</v>
      </c>
      <c r="AJ14" s="47">
        <f t="shared" si="38"/>
        <v>218843902.87411746</v>
      </c>
      <c r="AK14" s="47">
        <f t="shared" si="38"/>
        <v>219171840.51781464</v>
      </c>
      <c r="AL14" s="47">
        <f t="shared" si="38"/>
        <v>219499778.16151193</v>
      </c>
      <c r="AM14" s="47">
        <f t="shared" si="38"/>
        <v>219827715.80520922</v>
      </c>
      <c r="AN14" s="47">
        <f t="shared" si="38"/>
        <v>220155653.44890639</v>
      </c>
    </row>
    <row r="15" spans="1:40" x14ac:dyDescent="0.25">
      <c r="A15" s="1" t="s">
        <v>65</v>
      </c>
      <c r="C15" s="47">
        <f>C14-B14</f>
        <v>1799469.4943995476</v>
      </c>
      <c r="D15" s="47">
        <f t="shared" ref="D15:AN15" si="39">D14-C14</f>
        <v>1799469.4943995476</v>
      </c>
      <c r="E15" s="47">
        <f t="shared" si="39"/>
        <v>1799469.4943995178</v>
      </c>
      <c r="F15" s="47">
        <f t="shared" si="39"/>
        <v>1799469.4943995476</v>
      </c>
      <c r="G15" s="47">
        <f t="shared" si="39"/>
        <v>1799469.4943995476</v>
      </c>
      <c r="H15" s="47">
        <f t="shared" si="39"/>
        <v>2065775.5096590519</v>
      </c>
      <c r="I15" s="47">
        <f t="shared" si="39"/>
        <v>2065775.5096590221</v>
      </c>
      <c r="J15" s="47">
        <f t="shared" si="39"/>
        <v>2065775.5096590221</v>
      </c>
      <c r="K15" s="47">
        <f t="shared" si="39"/>
        <v>2065775.509659946</v>
      </c>
      <c r="L15" s="47">
        <f t="shared" si="39"/>
        <v>2065775.5096590519</v>
      </c>
      <c r="M15" s="47">
        <f t="shared" si="39"/>
        <v>1414607.0613128245</v>
      </c>
      <c r="N15" s="47">
        <f t="shared" si="39"/>
        <v>1414607.0613133013</v>
      </c>
      <c r="O15" s="47">
        <f t="shared" si="39"/>
        <v>1414607.0613137484</v>
      </c>
      <c r="P15" s="47">
        <f t="shared" si="39"/>
        <v>1414607.0613132715</v>
      </c>
      <c r="Q15" s="47">
        <f t="shared" si="39"/>
        <v>1414607.0613133013</v>
      </c>
      <c r="R15" s="47">
        <f t="shared" si="39"/>
        <v>1609678.7443825603</v>
      </c>
      <c r="S15" s="47">
        <f t="shared" si="39"/>
        <v>1609678.7443816662</v>
      </c>
      <c r="T15" s="47">
        <f t="shared" si="39"/>
        <v>1609678.7443816364</v>
      </c>
      <c r="U15" s="47">
        <f t="shared" si="39"/>
        <v>1609678.7443816662</v>
      </c>
      <c r="V15" s="47">
        <f t="shared" si="39"/>
        <v>1609678.7443821132</v>
      </c>
      <c r="W15" s="47">
        <f t="shared" si="39"/>
        <v>904533.78702840209</v>
      </c>
      <c r="X15" s="47">
        <f t="shared" si="39"/>
        <v>904533.78702887893</v>
      </c>
      <c r="Y15" s="47">
        <f t="shared" si="39"/>
        <v>904533.78702908754</v>
      </c>
      <c r="Z15" s="47">
        <f t="shared" si="39"/>
        <v>904533.78702887893</v>
      </c>
      <c r="AA15" s="47">
        <f t="shared" si="39"/>
        <v>904533.78702908754</v>
      </c>
      <c r="AB15" s="47">
        <f t="shared" si="39"/>
        <v>1041759.4369082451</v>
      </c>
      <c r="AC15" s="47">
        <f t="shared" si="39"/>
        <v>1041759.4369077981</v>
      </c>
      <c r="AD15" s="47">
        <f t="shared" si="39"/>
        <v>1041759.4369082451</v>
      </c>
      <c r="AE15" s="47">
        <f t="shared" si="39"/>
        <v>1041759.4369077981</v>
      </c>
      <c r="AF15" s="47">
        <f t="shared" si="39"/>
        <v>1041759.4369082451</v>
      </c>
      <c r="AG15" s="47">
        <f t="shared" si="39"/>
        <v>327937.6436971724</v>
      </c>
      <c r="AH15" s="47">
        <f t="shared" si="39"/>
        <v>327937.64369729161</v>
      </c>
      <c r="AI15" s="47">
        <f t="shared" si="39"/>
        <v>327937.6436971724</v>
      </c>
      <c r="AJ15" s="47">
        <f t="shared" si="39"/>
        <v>327937.64369726181</v>
      </c>
      <c r="AK15" s="47">
        <f t="shared" si="39"/>
        <v>327937.6436971724</v>
      </c>
      <c r="AL15" s="47">
        <f t="shared" si="39"/>
        <v>327937.64369729161</v>
      </c>
      <c r="AM15" s="47">
        <f t="shared" si="39"/>
        <v>327937.64369729161</v>
      </c>
      <c r="AN15" s="47">
        <f t="shared" si="39"/>
        <v>327937.6436971724</v>
      </c>
    </row>
    <row r="18" spans="1:40" x14ac:dyDescent="0.25">
      <c r="A18" s="36" t="s">
        <v>48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 t="s">
        <v>49</v>
      </c>
    </row>
    <row r="19" spans="1:40" x14ac:dyDescent="0.25">
      <c r="A19" s="39" t="s">
        <v>45</v>
      </c>
      <c r="B19" s="39"/>
      <c r="C19" s="39"/>
      <c r="D19" s="39" t="s">
        <v>46</v>
      </c>
      <c r="E19" s="39" t="s">
        <v>50</v>
      </c>
      <c r="F19" s="39" t="s">
        <v>51</v>
      </c>
      <c r="G19" s="40">
        <v>2012</v>
      </c>
      <c r="H19" s="40">
        <v>2017</v>
      </c>
      <c r="I19" s="40">
        <v>2022</v>
      </c>
      <c r="J19" s="40">
        <v>2027</v>
      </c>
      <c r="K19" s="40">
        <v>2032</v>
      </c>
      <c r="L19" s="40">
        <v>2037</v>
      </c>
      <c r="M19" s="40">
        <v>2042</v>
      </c>
      <c r="N19" s="40">
        <v>2047</v>
      </c>
    </row>
    <row r="20" spans="1:40" x14ac:dyDescent="0.25">
      <c r="A20" s="41" t="s">
        <v>52</v>
      </c>
      <c r="B20" s="41"/>
      <c r="C20" s="41"/>
      <c r="D20" s="41"/>
      <c r="E20" s="41"/>
      <c r="F20" s="41"/>
      <c r="G20" s="42">
        <v>0.61709163788298604</v>
      </c>
      <c r="H20" s="42">
        <v>0.72644671063087862</v>
      </c>
      <c r="I20" s="42">
        <v>0.91680800500124393</v>
      </c>
      <c r="J20" s="42">
        <v>1.2674168428745958</v>
      </c>
      <c r="K20" s="42">
        <v>1.8728108469644267</v>
      </c>
      <c r="L20" s="42">
        <v>2.9549878534997931</v>
      </c>
      <c r="M20" s="42">
        <v>4.2584222964583089</v>
      </c>
      <c r="N20" s="42">
        <v>5.8725104119963625</v>
      </c>
    </row>
    <row r="21" spans="1:4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40" x14ac:dyDescent="0.25">
      <c r="A22" s="43" t="s">
        <v>53</v>
      </c>
      <c r="B22" s="44"/>
      <c r="C22" s="45"/>
      <c r="D22" s="44"/>
      <c r="E22" s="44"/>
      <c r="F22" s="44"/>
      <c r="G22" s="44">
        <v>1215947696.8037</v>
      </c>
      <c r="H22" s="44">
        <v>1293560155.5197299</v>
      </c>
      <c r="I22" s="44">
        <v>1383591897.89131</v>
      </c>
      <c r="J22" s="44">
        <v>1453466914.90909</v>
      </c>
      <c r="K22" s="44">
        <v>1533937577.53791</v>
      </c>
      <c r="L22" s="44">
        <v>1592149418.74388</v>
      </c>
      <c r="M22" s="44">
        <v>1659579084.9869099</v>
      </c>
      <c r="N22" s="44">
        <v>1704172882.39362</v>
      </c>
    </row>
    <row r="23" spans="1:40" x14ac:dyDescent="0.25">
      <c r="A23" s="43" t="s">
        <v>54</v>
      </c>
      <c r="B23" s="44"/>
      <c r="C23" s="45"/>
      <c r="D23" s="44" t="s">
        <v>55</v>
      </c>
      <c r="E23" s="44"/>
      <c r="F23" s="44"/>
      <c r="G23" s="44">
        <v>7.5035115580063982E-2</v>
      </c>
      <c r="H23" s="44">
        <v>9.3970251998047552E-2</v>
      </c>
      <c r="I23" s="44">
        <v>0.12684881276416166</v>
      </c>
      <c r="J23" s="44">
        <v>0.18421484485167577</v>
      </c>
      <c r="K23" s="44">
        <v>0.2872774933779334</v>
      </c>
      <c r="L23" s="44">
        <v>0.47047821933449213</v>
      </c>
      <c r="M23" s="44">
        <v>0.70671885782441357</v>
      </c>
      <c r="N23" s="44">
        <v>1.0007772995698385</v>
      </c>
      <c r="O23" s="47"/>
    </row>
    <row r="25" spans="1:40" x14ac:dyDescent="0.25">
      <c r="A25" s="2" t="s">
        <v>64</v>
      </c>
    </row>
    <row r="26" spans="1:40" x14ac:dyDescent="0.25">
      <c r="B26" s="1">
        <v>2012</v>
      </c>
      <c r="C26" s="1">
        <v>2013</v>
      </c>
      <c r="D26" s="1">
        <v>2014</v>
      </c>
      <c r="E26" s="1">
        <v>2015</v>
      </c>
      <c r="F26" s="1">
        <v>2016</v>
      </c>
      <c r="G26" s="1">
        <v>2017</v>
      </c>
      <c r="H26" s="1">
        <v>2018</v>
      </c>
      <c r="I26" s="1">
        <v>2019</v>
      </c>
      <c r="J26" s="1">
        <v>2020</v>
      </c>
      <c r="K26" s="1">
        <v>2021</v>
      </c>
      <c r="L26" s="1">
        <v>2022</v>
      </c>
      <c r="M26" s="1">
        <v>2023</v>
      </c>
      <c r="N26" s="1">
        <v>2024</v>
      </c>
      <c r="O26" s="1">
        <v>2025</v>
      </c>
      <c r="P26" s="1">
        <v>2026</v>
      </c>
      <c r="Q26" s="1">
        <v>2027</v>
      </c>
      <c r="R26" s="1">
        <v>2028</v>
      </c>
      <c r="S26" s="1">
        <v>2029</v>
      </c>
      <c r="T26" s="1">
        <v>2030</v>
      </c>
      <c r="U26" s="1">
        <v>2031</v>
      </c>
      <c r="V26" s="1">
        <v>2032</v>
      </c>
      <c r="W26" s="1">
        <v>2033</v>
      </c>
      <c r="X26" s="1">
        <v>2034</v>
      </c>
      <c r="Y26" s="1">
        <v>2035</v>
      </c>
      <c r="Z26" s="1">
        <v>2036</v>
      </c>
      <c r="AA26" s="1">
        <v>2037</v>
      </c>
      <c r="AB26" s="1">
        <v>2038</v>
      </c>
      <c r="AC26" s="1">
        <v>2039</v>
      </c>
      <c r="AD26" s="1">
        <v>2040</v>
      </c>
      <c r="AE26" s="1">
        <v>2041</v>
      </c>
      <c r="AF26" s="1">
        <v>2042</v>
      </c>
      <c r="AG26" s="1">
        <v>2043</v>
      </c>
      <c r="AH26" s="1">
        <v>2044</v>
      </c>
      <c r="AI26" s="1">
        <v>2045</v>
      </c>
      <c r="AJ26" s="1">
        <v>2046</v>
      </c>
      <c r="AK26" s="1">
        <v>2047</v>
      </c>
      <c r="AL26" s="1">
        <v>2048</v>
      </c>
      <c r="AM26" s="1">
        <v>2049</v>
      </c>
      <c r="AN26" s="1">
        <v>2050</v>
      </c>
    </row>
    <row r="27" spans="1:40" x14ac:dyDescent="0.25">
      <c r="A27" s="1" t="s">
        <v>60</v>
      </c>
      <c r="B27" s="46">
        <f>TREND($G23:$H23,$G$19:$H$19,B$26)</f>
        <v>7.5035115580064371E-2</v>
      </c>
      <c r="C27" s="46">
        <f>TREND($G23:$H23,$G$19:$H$19,C$26)</f>
        <v>7.8822142863661071E-2</v>
      </c>
      <c r="D27" s="46">
        <f>TREND($G23:$H23,$G$19:$H$19,D$26)</f>
        <v>8.2609170147257771E-2</v>
      </c>
      <c r="E27" s="46">
        <f>TREND($G23:$H23,$G$19:$H$19,E$26)</f>
        <v>8.6396197430854471E-2</v>
      </c>
      <c r="F27" s="46">
        <f>TREND($G23:$H23,$G$19:$H$19,F$26)</f>
        <v>9.0183224714451171E-2</v>
      </c>
      <c r="G27" s="46">
        <f>TREND($G23:$H23,$G$19:$H$19,G$26)</f>
        <v>9.3970251998047871E-2</v>
      </c>
      <c r="H27" s="46">
        <f>TREND($H23:$I23,$H$19:$I$19,H$26)</f>
        <v>0.10054596415127115</v>
      </c>
      <c r="I27" s="46">
        <f>TREND($H23:$I23,$H$19:$I$19,I$26)</f>
        <v>0.10712167630449265</v>
      </c>
      <c r="J27" s="46">
        <f>TREND($H23:$I23,$H$19:$I$19,J$26)</f>
        <v>0.11369738845771593</v>
      </c>
      <c r="K27" s="46">
        <f>TREND($H23:$I23,$H$19:$I$19,K$26)</f>
        <v>0.12027310061093921</v>
      </c>
      <c r="L27" s="46">
        <f>TREND($H23:$I23,$H$19:$I$19,L$26)</f>
        <v>0.12684881276416249</v>
      </c>
      <c r="M27" s="46">
        <f>TREND($I23:$J23,$I$19:$J$19,M$26)</f>
        <v>0.13832201918166476</v>
      </c>
      <c r="N27" s="46">
        <f>TREND($I23:$J23,$I$19:$J$19,N$26)</f>
        <v>0.14979522559916703</v>
      </c>
      <c r="O27" s="46">
        <f>TREND($I23:$J23,$I$19:$J$19,O$26)</f>
        <v>0.16126843201666929</v>
      </c>
      <c r="P27" s="46">
        <f>TREND($I23:$J23,$I$19:$J$19,P$26)</f>
        <v>0.17274163843417512</v>
      </c>
      <c r="Q27" s="46">
        <f>TREND($I23:$J23,$I$19:$J$19,Q$26)</f>
        <v>0.18421484485167738</v>
      </c>
      <c r="R27" s="46">
        <f>TREND($J23:$K23,$J$19:$K$19,R$26)</f>
        <v>0.20482737455692757</v>
      </c>
      <c r="S27" s="46">
        <f>TREND($J23:$K23,$J$19:$K$19,S$26)</f>
        <v>0.2254399042621813</v>
      </c>
      <c r="T27" s="46">
        <f>TREND($J23:$K23,$J$19:$K$19,T$26)</f>
        <v>0.24605243396743504</v>
      </c>
      <c r="U27" s="46">
        <f>TREND($J23:$K23,$J$19:$K$19,U$26)</f>
        <v>0.26666496367268167</v>
      </c>
      <c r="V27" s="46">
        <f>TREND($J23:$K23,$J$19:$K$19,V$26)</f>
        <v>0.2872774933779354</v>
      </c>
      <c r="W27" s="46">
        <f>TREND($K23:$L23,$K$19:$L$19,W$26)</f>
        <v>0.32391763856924172</v>
      </c>
      <c r="X27" s="46">
        <f>TREND($K23:$L23,$K$19:$L$19,X$26)</f>
        <v>0.36055778376055514</v>
      </c>
      <c r="Y27" s="46">
        <f>TREND($K23:$L23,$K$19:$L$19,Y$26)</f>
        <v>0.39719792895186856</v>
      </c>
      <c r="Z27" s="46">
        <f>TREND($K23:$L23,$K$19:$L$19,Z$26)</f>
        <v>0.43383807414316777</v>
      </c>
      <c r="AA27" s="46">
        <f>TREND($K23:$L23,$K$19:$L$19,AA$26)</f>
        <v>0.4704782193344812</v>
      </c>
      <c r="AB27" s="46">
        <f>TREND($L23:$M23,$L$19:$M$19,AB$26)</f>
        <v>0.51772634703246467</v>
      </c>
      <c r="AC27" s="46">
        <f>TREND($L23:$M23,$L$19:$M$19,AC$26)</f>
        <v>0.56497447473044815</v>
      </c>
      <c r="AD27" s="46">
        <f>TREND($L23:$M23,$L$19:$M$19,AD$26)</f>
        <v>0.61222260242844584</v>
      </c>
      <c r="AE27" s="46">
        <f>TREND($L23:$M23,$L$19:$M$19,AE$26)</f>
        <v>0.65947073012642932</v>
      </c>
      <c r="AF27" s="46">
        <f>TREND($L23:$M23,$L$19:$M$19,AF$26)</f>
        <v>0.70671885782441279</v>
      </c>
      <c r="AG27" s="46">
        <f>TREND($M23:$N23,$M$19:$N$19,AG$26)</f>
        <v>0.76553054617349403</v>
      </c>
      <c r="AH27" s="46">
        <f>TREND($M23:$N23,$M$19:$N$19,AH$26)</f>
        <v>0.82434223452257527</v>
      </c>
      <c r="AI27" s="46">
        <f>TREND($M23:$N23,$M$19:$N$19,AI$26)</f>
        <v>0.8831539228716565</v>
      </c>
      <c r="AJ27" s="46">
        <f>TREND($M23:$N23,$M$19:$N$19,AJ$26)</f>
        <v>0.94196561122073774</v>
      </c>
      <c r="AK27" s="46">
        <f>TREND($M23:$N23,$M$19:$N$19,AK$26)</f>
        <v>1.0007772995698332</v>
      </c>
      <c r="AL27" s="46">
        <f>TREND($M23:$N23,$M$19:$N$19,AL$26)</f>
        <v>1.0595889879189144</v>
      </c>
      <c r="AM27" s="46">
        <f>TREND($M23:$N23,$M$19:$N$19,AM$26)</f>
        <v>1.1184006762679957</v>
      </c>
      <c r="AN27" s="46">
        <f>TREND($M23:$N23,$M$19:$N$19,AN$26)</f>
        <v>1.1772123646170911</v>
      </c>
    </row>
    <row r="28" spans="1:40" x14ac:dyDescent="0.25">
      <c r="A28" s="1" t="s">
        <v>61</v>
      </c>
      <c r="B28" s="47">
        <f>B27*10^10</f>
        <v>750351155.80064368</v>
      </c>
      <c r="C28" s="47">
        <f t="shared" ref="C28:AN28" si="40">C27*10^10</f>
        <v>788221428.63661075</v>
      </c>
      <c r="D28" s="47">
        <f t="shared" si="40"/>
        <v>826091701.47257769</v>
      </c>
      <c r="E28" s="47">
        <f t="shared" si="40"/>
        <v>863961974.30854475</v>
      </c>
      <c r="F28" s="47">
        <f t="shared" si="40"/>
        <v>901832247.1445117</v>
      </c>
      <c r="G28" s="47">
        <f t="shared" si="40"/>
        <v>939702519.98047876</v>
      </c>
      <c r="H28" s="47">
        <f t="shared" si="40"/>
        <v>1005459641.5127115</v>
      </c>
      <c r="I28" s="47">
        <f t="shared" si="40"/>
        <v>1071216763.0449265</v>
      </c>
      <c r="J28" s="47">
        <f t="shared" si="40"/>
        <v>1136973884.5771594</v>
      </c>
      <c r="K28" s="47">
        <f t="shared" si="40"/>
        <v>1202731006.1093922</v>
      </c>
      <c r="L28" s="47">
        <f t="shared" si="40"/>
        <v>1268488127.6416249</v>
      </c>
      <c r="M28" s="47">
        <f t="shared" si="40"/>
        <v>1383220191.8166475</v>
      </c>
      <c r="N28" s="47">
        <f t="shared" si="40"/>
        <v>1497952255.9916704</v>
      </c>
      <c r="O28" s="47">
        <f t="shared" si="40"/>
        <v>1612684320.166693</v>
      </c>
      <c r="P28" s="47">
        <f t="shared" si="40"/>
        <v>1727416384.3417511</v>
      </c>
      <c r="Q28" s="47">
        <f t="shared" si="40"/>
        <v>1842148448.5167739</v>
      </c>
      <c r="R28" s="47">
        <f t="shared" si="40"/>
        <v>2048273745.5692756</v>
      </c>
      <c r="S28" s="47">
        <f t="shared" si="40"/>
        <v>2254399042.6218128</v>
      </c>
      <c r="T28" s="47">
        <f t="shared" si="40"/>
        <v>2460524339.6743503</v>
      </c>
      <c r="U28" s="47">
        <f t="shared" si="40"/>
        <v>2666649636.7268167</v>
      </c>
      <c r="V28" s="47">
        <f t="shared" si="40"/>
        <v>2872774933.7793541</v>
      </c>
      <c r="W28" s="47">
        <f t="shared" si="40"/>
        <v>3239176385.6924171</v>
      </c>
      <c r="X28" s="47">
        <f t="shared" si="40"/>
        <v>3605577837.6055512</v>
      </c>
      <c r="Y28" s="47">
        <f t="shared" si="40"/>
        <v>3971979289.5186858</v>
      </c>
      <c r="Z28" s="47">
        <f t="shared" si="40"/>
        <v>4338380741.4316778</v>
      </c>
      <c r="AA28" s="47">
        <f t="shared" si="40"/>
        <v>4704782193.3448124</v>
      </c>
      <c r="AB28" s="47">
        <f t="shared" si="40"/>
        <v>5177263470.3246469</v>
      </c>
      <c r="AC28" s="47">
        <f t="shared" si="40"/>
        <v>5649744747.3044815</v>
      </c>
      <c r="AD28" s="47">
        <f t="shared" si="40"/>
        <v>6122226024.2844582</v>
      </c>
      <c r="AE28" s="47">
        <f t="shared" si="40"/>
        <v>6594707301.2642927</v>
      </c>
      <c r="AF28" s="47">
        <f t="shared" si="40"/>
        <v>7067188578.2441282</v>
      </c>
      <c r="AG28" s="47">
        <f t="shared" si="40"/>
        <v>7655305461.7349405</v>
      </c>
      <c r="AH28" s="47">
        <f t="shared" si="40"/>
        <v>8243422345.2257528</v>
      </c>
      <c r="AI28" s="47">
        <f t="shared" si="40"/>
        <v>8831539228.7165642</v>
      </c>
      <c r="AJ28" s="47">
        <f t="shared" si="40"/>
        <v>9419656112.2073765</v>
      </c>
      <c r="AK28" s="47">
        <f t="shared" si="40"/>
        <v>10007772995.698332</v>
      </c>
      <c r="AL28" s="47">
        <f t="shared" si="40"/>
        <v>10595889879.189144</v>
      </c>
      <c r="AM28" s="47">
        <f t="shared" si="40"/>
        <v>11184006762.679956</v>
      </c>
      <c r="AN28" s="47">
        <f t="shared" si="40"/>
        <v>11772123646.170912</v>
      </c>
    </row>
    <row r="29" spans="1:40" x14ac:dyDescent="0.25">
      <c r="A29" s="1" t="s">
        <v>66</v>
      </c>
      <c r="C29" s="47">
        <f>C28-B28</f>
        <v>37870272.835967064</v>
      </c>
      <c r="D29" s="47">
        <f t="shared" ref="D29:AN29" si="41">D28-C28</f>
        <v>37870272.835966945</v>
      </c>
      <c r="E29" s="47">
        <f t="shared" si="41"/>
        <v>37870272.835967064</v>
      </c>
      <c r="F29" s="47">
        <f t="shared" si="41"/>
        <v>37870272.835966945</v>
      </c>
      <c r="G29" s="47">
        <f t="shared" si="41"/>
        <v>37870272.835967064</v>
      </c>
      <c r="H29" s="47">
        <f t="shared" si="41"/>
        <v>65757121.532232761</v>
      </c>
      <c r="I29" s="47">
        <f t="shared" si="41"/>
        <v>65757121.532214999</v>
      </c>
      <c r="J29" s="47">
        <f t="shared" si="41"/>
        <v>65757121.532232881</v>
      </c>
      <c r="K29" s="47">
        <f t="shared" si="41"/>
        <v>65757121.532232761</v>
      </c>
      <c r="L29" s="47">
        <f t="shared" si="41"/>
        <v>65757121.532232761</v>
      </c>
      <c r="M29" s="47">
        <f t="shared" si="41"/>
        <v>114732064.1750226</v>
      </c>
      <c r="N29" s="47">
        <f t="shared" si="41"/>
        <v>114732064.17502284</v>
      </c>
      <c r="O29" s="47">
        <f t="shared" si="41"/>
        <v>114732064.1750226</v>
      </c>
      <c r="P29" s="47">
        <f t="shared" si="41"/>
        <v>114732064.17505813</v>
      </c>
      <c r="Q29" s="47">
        <f t="shared" si="41"/>
        <v>114732064.17502284</v>
      </c>
      <c r="R29" s="47">
        <f t="shared" si="41"/>
        <v>206125297.05250168</v>
      </c>
      <c r="S29" s="47">
        <f t="shared" si="41"/>
        <v>206125297.0525372</v>
      </c>
      <c r="T29" s="47">
        <f t="shared" si="41"/>
        <v>206125297.05253744</v>
      </c>
      <c r="U29" s="47">
        <f t="shared" si="41"/>
        <v>206125297.05246639</v>
      </c>
      <c r="V29" s="47">
        <f t="shared" si="41"/>
        <v>206125297.05253744</v>
      </c>
      <c r="W29" s="47">
        <f t="shared" si="41"/>
        <v>366401451.91306305</v>
      </c>
      <c r="X29" s="47">
        <f t="shared" si="41"/>
        <v>366401451.9131341</v>
      </c>
      <c r="Y29" s="47">
        <f t="shared" si="41"/>
        <v>366401451.91313457</v>
      </c>
      <c r="Z29" s="47">
        <f t="shared" si="41"/>
        <v>366401451.912992</v>
      </c>
      <c r="AA29" s="47">
        <f t="shared" si="41"/>
        <v>366401451.91313457</v>
      </c>
      <c r="AB29" s="47">
        <f t="shared" si="41"/>
        <v>472481276.97983456</v>
      </c>
      <c r="AC29" s="47">
        <f t="shared" si="41"/>
        <v>472481276.97983456</v>
      </c>
      <c r="AD29" s="47">
        <f t="shared" si="41"/>
        <v>472481276.97997665</v>
      </c>
      <c r="AE29" s="47">
        <f t="shared" si="41"/>
        <v>472481276.97983456</v>
      </c>
      <c r="AF29" s="47">
        <f t="shared" si="41"/>
        <v>472481276.97983551</v>
      </c>
      <c r="AG29" s="47">
        <f t="shared" si="41"/>
        <v>588116883.4908123</v>
      </c>
      <c r="AH29" s="47">
        <f t="shared" si="41"/>
        <v>588116883.4908123</v>
      </c>
      <c r="AI29" s="47">
        <f t="shared" si="41"/>
        <v>588116883.49081135</v>
      </c>
      <c r="AJ29" s="47">
        <f t="shared" si="41"/>
        <v>588116883.4908123</v>
      </c>
      <c r="AK29" s="47">
        <f t="shared" si="41"/>
        <v>588116883.49095535</v>
      </c>
      <c r="AL29" s="47">
        <f t="shared" si="41"/>
        <v>588116883.4908123</v>
      </c>
      <c r="AM29" s="47">
        <f t="shared" si="41"/>
        <v>588116883.4908123</v>
      </c>
      <c r="AN29" s="47">
        <f t="shared" si="41"/>
        <v>588116883.49095535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5" x14ac:dyDescent="0.25"/>
  <cols>
    <col min="1" max="1" width="22.5703125" customWidth="1"/>
    <col min="2" max="7" width="15.42578125" customWidth="1"/>
  </cols>
  <sheetData>
    <row r="1" spans="1:7" x14ac:dyDescent="0.25">
      <c r="A1" s="3" t="s">
        <v>100</v>
      </c>
      <c r="B1" s="13"/>
      <c r="C1" s="13"/>
      <c r="D1" s="13"/>
      <c r="E1" s="13"/>
      <c r="F1" s="13"/>
      <c r="G1" s="13"/>
    </row>
    <row r="2" spans="1:7" x14ac:dyDescent="0.25">
      <c r="A2" s="53" t="s">
        <v>17</v>
      </c>
      <c r="B2" s="55" t="s">
        <v>80</v>
      </c>
      <c r="C2" s="55"/>
      <c r="D2" s="55" t="s">
        <v>81</v>
      </c>
      <c r="E2" s="55"/>
      <c r="F2" s="55" t="s">
        <v>82</v>
      </c>
      <c r="G2" s="55"/>
    </row>
    <row r="3" spans="1:7" x14ac:dyDescent="0.25">
      <c r="A3" s="53"/>
      <c r="B3" s="53" t="s">
        <v>83</v>
      </c>
      <c r="C3" s="53" t="s">
        <v>84</v>
      </c>
      <c r="D3" s="53" t="s">
        <v>83</v>
      </c>
      <c r="E3" s="53" t="s">
        <v>84</v>
      </c>
      <c r="F3" s="53" t="s">
        <v>83</v>
      </c>
      <c r="G3" s="53" t="s">
        <v>84</v>
      </c>
    </row>
    <row r="4" spans="1:7" x14ac:dyDescent="0.25">
      <c r="A4" s="58" t="s">
        <v>85</v>
      </c>
      <c r="B4" s="54">
        <v>31.1</v>
      </c>
      <c r="C4" s="54">
        <v>43.3</v>
      </c>
      <c r="D4" s="60">
        <f>'Building Projections'!E4</f>
        <v>74.294156627517296</v>
      </c>
      <c r="E4" s="60">
        <f>'Building Projections'!E5</f>
        <v>173.35303213087374</v>
      </c>
      <c r="F4" s="56">
        <f>B4/$D$4</f>
        <v>0.41860627284489677</v>
      </c>
      <c r="G4" s="56">
        <f>C4/$E$4</f>
        <v>0.2497793056616999</v>
      </c>
    </row>
    <row r="5" spans="1:7" x14ac:dyDescent="0.25">
      <c r="A5" s="58" t="s">
        <v>86</v>
      </c>
      <c r="B5" s="54">
        <v>32.6</v>
      </c>
      <c r="C5" s="54">
        <v>31.6</v>
      </c>
      <c r="D5" s="54"/>
      <c r="E5" s="54"/>
      <c r="F5" s="56">
        <f t="shared" ref="F5:F19" si="0">B5/$D$4</f>
        <v>0.43879628600461851</v>
      </c>
      <c r="G5" s="56">
        <f t="shared" ref="G5:G19" si="1">C5/$E$4</f>
        <v>0.18228697595634452</v>
      </c>
    </row>
    <row r="6" spans="1:7" x14ac:dyDescent="0.25">
      <c r="A6" s="58" t="s">
        <v>87</v>
      </c>
      <c r="B6" s="54">
        <v>66.900000000000006</v>
      </c>
      <c r="C6" s="54">
        <v>72.7</v>
      </c>
      <c r="D6" s="54"/>
      <c r="E6" s="54"/>
      <c r="F6" s="56">
        <f t="shared" si="0"/>
        <v>0.90047458692358828</v>
      </c>
      <c r="G6" s="56">
        <f t="shared" si="1"/>
        <v>0.41937541620336222</v>
      </c>
    </row>
    <row r="7" spans="1:7" x14ac:dyDescent="0.25">
      <c r="A7" s="58" t="s">
        <v>88</v>
      </c>
      <c r="B7" s="54">
        <v>5.5</v>
      </c>
      <c r="C7" s="54">
        <v>2.1</v>
      </c>
      <c r="D7" s="54"/>
      <c r="E7" s="54"/>
      <c r="F7" s="56">
        <f t="shared" si="0"/>
        <v>7.4030048252312936E-2</v>
      </c>
      <c r="G7" s="56">
        <f t="shared" si="1"/>
        <v>1.2114007895833022E-2</v>
      </c>
    </row>
    <row r="8" spans="1:7" x14ac:dyDescent="0.25">
      <c r="A8" s="58" t="s">
        <v>89</v>
      </c>
      <c r="B8" s="54">
        <v>3.1</v>
      </c>
      <c r="C8" s="54">
        <v>0.3</v>
      </c>
      <c r="D8" s="54"/>
      <c r="E8" s="54"/>
      <c r="F8" s="56">
        <f t="shared" si="0"/>
        <v>4.1726027196758199E-2</v>
      </c>
      <c r="G8" s="56">
        <f t="shared" si="1"/>
        <v>1.7305725565475744E-3</v>
      </c>
    </row>
    <row r="9" spans="1:7" x14ac:dyDescent="0.25">
      <c r="A9" s="58"/>
      <c r="B9" s="54"/>
      <c r="C9" s="54"/>
      <c r="D9" s="54"/>
      <c r="E9" s="54"/>
      <c r="F9" s="56"/>
      <c r="G9" s="56"/>
    </row>
    <row r="10" spans="1:7" x14ac:dyDescent="0.25">
      <c r="A10" s="58" t="s">
        <v>90</v>
      </c>
      <c r="B10" s="54">
        <v>41.4</v>
      </c>
      <c r="C10" s="54">
        <v>16.2</v>
      </c>
      <c r="D10" s="54"/>
      <c r="E10" s="54"/>
      <c r="F10" s="56">
        <f t="shared" si="0"/>
        <v>0.55724436320831916</v>
      </c>
      <c r="G10" s="56">
        <f t="shared" si="1"/>
        <v>9.3450918053569018E-2</v>
      </c>
    </row>
    <row r="11" spans="1:7" x14ac:dyDescent="0.25">
      <c r="A11" s="58" t="s">
        <v>91</v>
      </c>
      <c r="B11" s="54">
        <v>14.3</v>
      </c>
      <c r="C11" s="54">
        <v>2.2000000000000002</v>
      </c>
      <c r="D11" s="53"/>
      <c r="E11" s="53"/>
      <c r="F11" s="56">
        <f t="shared" si="0"/>
        <v>0.19247812545601364</v>
      </c>
      <c r="G11" s="56">
        <f t="shared" si="1"/>
        <v>1.2690865414682215E-2</v>
      </c>
    </row>
    <row r="12" spans="1:7" x14ac:dyDescent="0.25">
      <c r="A12" s="58" t="s">
        <v>92</v>
      </c>
      <c r="B12" s="54">
        <v>9.1999999999999993</v>
      </c>
      <c r="C12" s="54">
        <v>0</v>
      </c>
      <c r="D12" s="53"/>
      <c r="E12" s="53"/>
      <c r="F12" s="56">
        <f t="shared" si="0"/>
        <v>0.1238320807129598</v>
      </c>
      <c r="G12" s="56">
        <f t="shared" si="1"/>
        <v>0</v>
      </c>
    </row>
    <row r="13" spans="1:7" x14ac:dyDescent="0.25">
      <c r="A13" s="58" t="s">
        <v>93</v>
      </c>
      <c r="B13" s="54">
        <v>6.9</v>
      </c>
      <c r="C13" s="54">
        <v>0</v>
      </c>
      <c r="D13" s="53"/>
      <c r="E13" s="53"/>
      <c r="F13" s="56">
        <f t="shared" si="0"/>
        <v>9.287406053471986E-2</v>
      </c>
      <c r="G13" s="56">
        <f t="shared" si="1"/>
        <v>0</v>
      </c>
    </row>
    <row r="14" spans="1:7" x14ac:dyDescent="0.25">
      <c r="A14" s="58" t="s">
        <v>94</v>
      </c>
      <c r="B14" s="54">
        <v>12.5</v>
      </c>
      <c r="C14" s="54">
        <v>0</v>
      </c>
      <c r="D14" s="53"/>
      <c r="E14" s="53"/>
      <c r="F14" s="56">
        <f t="shared" si="0"/>
        <v>0.16825010966434756</v>
      </c>
      <c r="G14" s="56">
        <f t="shared" si="1"/>
        <v>0</v>
      </c>
    </row>
    <row r="15" spans="1:7" x14ac:dyDescent="0.25">
      <c r="A15" s="58"/>
      <c r="B15" s="53"/>
      <c r="C15" s="53"/>
      <c r="D15" s="53"/>
      <c r="E15" s="53"/>
      <c r="F15" s="56"/>
      <c r="G15" s="56"/>
    </row>
    <row r="16" spans="1:7" x14ac:dyDescent="0.25">
      <c r="A16" s="58" t="s">
        <v>95</v>
      </c>
      <c r="B16" s="54">
        <v>38.9</v>
      </c>
      <c r="C16" s="53"/>
      <c r="D16" s="53"/>
      <c r="E16" s="53"/>
      <c r="F16" s="56">
        <f t="shared" si="0"/>
        <v>0.52359434127544957</v>
      </c>
      <c r="G16" s="56">
        <f t="shared" si="1"/>
        <v>0</v>
      </c>
    </row>
    <row r="17" spans="1:7" x14ac:dyDescent="0.25">
      <c r="A17" s="58" t="s">
        <v>96</v>
      </c>
      <c r="B17" s="54">
        <v>179.7</v>
      </c>
      <c r="C17" s="54">
        <v>174.2</v>
      </c>
      <c r="D17" s="53"/>
      <c r="E17" s="53"/>
      <c r="F17" s="56">
        <f t="shared" si="0"/>
        <v>2.4187635765346607</v>
      </c>
      <c r="G17" s="56">
        <f t="shared" si="1"/>
        <v>1.0048857978352916</v>
      </c>
    </row>
    <row r="18" spans="1:7" x14ac:dyDescent="0.25">
      <c r="A18" s="58" t="s">
        <v>97</v>
      </c>
      <c r="B18" s="54">
        <v>28.3</v>
      </c>
      <c r="C18" s="54">
        <v>10.1</v>
      </c>
      <c r="D18" s="53"/>
      <c r="E18" s="53"/>
      <c r="F18" s="56">
        <f t="shared" si="0"/>
        <v>0.38091824828008292</v>
      </c>
      <c r="G18" s="56">
        <f t="shared" si="1"/>
        <v>5.8262609403768338E-2</v>
      </c>
    </row>
    <row r="19" spans="1:7" x14ac:dyDescent="0.25">
      <c r="A19" s="58" t="s">
        <v>98</v>
      </c>
      <c r="B19" s="54">
        <v>4</v>
      </c>
      <c r="C19" s="54">
        <v>0.6</v>
      </c>
      <c r="D19" s="53"/>
      <c r="E19" s="53"/>
      <c r="F19" s="56">
        <f t="shared" si="0"/>
        <v>5.3840035092591221E-2</v>
      </c>
      <c r="G19" s="56">
        <f t="shared" si="1"/>
        <v>3.4611451130951488E-3</v>
      </c>
    </row>
    <row r="20" spans="1:7" x14ac:dyDescent="0.25">
      <c r="A20" s="53"/>
      <c r="B20" s="53"/>
      <c r="C20" s="53"/>
      <c r="D20" s="53"/>
      <c r="E20" s="53"/>
      <c r="F20" s="53"/>
      <c r="G20" s="53"/>
    </row>
    <row r="21" spans="1:7" x14ac:dyDescent="0.25">
      <c r="A21" s="53"/>
      <c r="B21" s="53"/>
      <c r="C21" s="53"/>
      <c r="D21" s="53"/>
      <c r="E21" s="53"/>
      <c r="F21" s="53"/>
      <c r="G21" s="53"/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3.5703125" customWidth="1"/>
    <col min="2" max="2" width="15.85546875" customWidth="1"/>
  </cols>
  <sheetData>
    <row r="1" spans="1:2" x14ac:dyDescent="0.25">
      <c r="A1" s="2" t="s">
        <v>67</v>
      </c>
      <c r="B1" s="12" t="s">
        <v>68</v>
      </c>
    </row>
    <row r="2" spans="1:2" x14ac:dyDescent="0.25">
      <c r="A2" s="7" t="s">
        <v>11</v>
      </c>
      <c r="B2" s="16">
        <v>19</v>
      </c>
    </row>
    <row r="3" spans="1:2" x14ac:dyDescent="0.25">
      <c r="A3" s="7" t="s">
        <v>12</v>
      </c>
      <c r="B3" s="16">
        <v>15.833333333333334</v>
      </c>
    </row>
    <row r="4" spans="1:2" x14ac:dyDescent="0.25">
      <c r="A4" s="7" t="s">
        <v>13</v>
      </c>
      <c r="B4" s="16">
        <v>51.81818181818182</v>
      </c>
    </row>
    <row r="5" spans="1:2" x14ac:dyDescent="0.25">
      <c r="A5" s="7" t="s">
        <v>14</v>
      </c>
      <c r="B5" s="16">
        <v>9.1324200913242013</v>
      </c>
    </row>
    <row r="6" spans="1:2" x14ac:dyDescent="0.25">
      <c r="A6" s="7" t="s">
        <v>15</v>
      </c>
      <c r="B6" s="16">
        <v>13.533333333333333</v>
      </c>
    </row>
    <row r="7" spans="1:2" x14ac:dyDescent="0.25">
      <c r="A7" s="7" t="s">
        <v>16</v>
      </c>
      <c r="B7" s="16"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/>
  </sheetViews>
  <sheetFormatPr defaultRowHeight="15" x14ac:dyDescent="0.25"/>
  <cols>
    <col min="1" max="1" width="29.140625" customWidth="1"/>
    <col min="2" max="2" width="19.28515625" customWidth="1"/>
    <col min="3" max="3" width="22" customWidth="1"/>
    <col min="4" max="4" width="22.42578125" customWidth="1"/>
    <col min="5" max="5" width="19.7109375" customWidth="1"/>
    <col min="6" max="6" width="15" customWidth="1"/>
    <col min="7" max="7" width="24" customWidth="1"/>
    <col min="8" max="8" width="25.7109375" customWidth="1"/>
    <col min="9" max="9" width="27.28515625" style="49" customWidth="1"/>
  </cols>
  <sheetData>
    <row r="1" spans="1:3" x14ac:dyDescent="0.25">
      <c r="A1" s="3" t="s">
        <v>31</v>
      </c>
      <c r="B1" s="13"/>
      <c r="C1" s="13"/>
    </row>
    <row r="2" spans="1:3" x14ac:dyDescent="0.25">
      <c r="A2" s="2" t="s">
        <v>42</v>
      </c>
      <c r="B2" s="2" t="s">
        <v>18</v>
      </c>
      <c r="C2" s="12" t="s">
        <v>34</v>
      </c>
    </row>
    <row r="3" spans="1:3" x14ac:dyDescent="0.25">
      <c r="A3" t="s">
        <v>5</v>
      </c>
      <c r="B3" t="s">
        <v>23</v>
      </c>
      <c r="C3">
        <v>15</v>
      </c>
    </row>
    <row r="4" spans="1:3" x14ac:dyDescent="0.25">
      <c r="A4" s="7" t="s">
        <v>5</v>
      </c>
      <c r="B4" t="s">
        <v>24</v>
      </c>
      <c r="C4">
        <v>700</v>
      </c>
    </row>
    <row r="5" spans="1:3" x14ac:dyDescent="0.25">
      <c r="A5" s="7" t="s">
        <v>19</v>
      </c>
      <c r="B5" s="7" t="s">
        <v>23</v>
      </c>
      <c r="C5">
        <v>800</v>
      </c>
    </row>
    <row r="6" spans="1:3" x14ac:dyDescent="0.25">
      <c r="A6" s="7" t="s">
        <v>19</v>
      </c>
      <c r="B6" s="7" t="s">
        <v>24</v>
      </c>
      <c r="C6">
        <v>1400</v>
      </c>
    </row>
    <row r="7" spans="1:3" x14ac:dyDescent="0.25">
      <c r="A7" s="7" t="s">
        <v>20</v>
      </c>
      <c r="B7" s="7" t="s">
        <v>23</v>
      </c>
      <c r="C7">
        <v>10000</v>
      </c>
    </row>
    <row r="8" spans="1:3" x14ac:dyDescent="0.25">
      <c r="A8" s="7" t="s">
        <v>20</v>
      </c>
      <c r="B8" s="7" t="s">
        <v>24</v>
      </c>
      <c r="C8">
        <v>16000</v>
      </c>
    </row>
    <row r="9" spans="1:3" x14ac:dyDescent="0.25">
      <c r="A9" s="7" t="s">
        <v>21</v>
      </c>
      <c r="B9" s="7" t="s">
        <v>23</v>
      </c>
      <c r="C9">
        <v>17000</v>
      </c>
    </row>
    <row r="10" spans="1:3" x14ac:dyDescent="0.25">
      <c r="A10" s="7" t="s">
        <v>21</v>
      </c>
      <c r="B10" s="7" t="s">
        <v>24</v>
      </c>
      <c r="C10">
        <v>24000</v>
      </c>
    </row>
    <row r="11" spans="1:3" x14ac:dyDescent="0.25">
      <c r="A11" s="7" t="s">
        <v>22</v>
      </c>
      <c r="B11" s="7" t="s">
        <v>23</v>
      </c>
      <c r="C11">
        <v>25000</v>
      </c>
    </row>
    <row r="12" spans="1:3" x14ac:dyDescent="0.25">
      <c r="A12" s="7" t="s">
        <v>22</v>
      </c>
      <c r="B12" s="7" t="s">
        <v>24</v>
      </c>
      <c r="C12">
        <v>35000</v>
      </c>
    </row>
    <row r="14" spans="1:3" x14ac:dyDescent="0.25">
      <c r="A14" s="3" t="s">
        <v>32</v>
      </c>
      <c r="B14" s="13"/>
      <c r="C14" s="13"/>
    </row>
    <row r="15" spans="1:3" x14ac:dyDescent="0.25">
      <c r="A15" s="2" t="s">
        <v>26</v>
      </c>
      <c r="C15" s="12" t="s">
        <v>33</v>
      </c>
    </row>
    <row r="16" spans="1:3" x14ac:dyDescent="0.25">
      <c r="A16" t="s">
        <v>28</v>
      </c>
      <c r="C16">
        <v>250</v>
      </c>
    </row>
    <row r="17" spans="1:3" x14ac:dyDescent="0.25">
      <c r="A17" t="s">
        <v>29</v>
      </c>
      <c r="C17">
        <v>700</v>
      </c>
    </row>
    <row r="18" spans="1:3" x14ac:dyDescent="0.25">
      <c r="A18" t="s">
        <v>30</v>
      </c>
      <c r="C18">
        <v>1300</v>
      </c>
    </row>
    <row r="32" spans="1:3" s="53" customFormat="1" x14ac:dyDescent="0.25"/>
    <row r="45" spans="1:1" x14ac:dyDescent="0.25">
      <c r="A45" s="53"/>
    </row>
    <row r="51" spans="1:1" x14ac:dyDescent="0.25">
      <c r="A51" s="53"/>
    </row>
    <row r="52" spans="1:1" x14ac:dyDescent="0.25">
      <c r="A52" s="53"/>
    </row>
    <row r="53" spans="1:1" x14ac:dyDescent="0.25">
      <c r="A53" s="53"/>
    </row>
    <row r="54" spans="1:1" x14ac:dyDescent="0.25">
      <c r="A54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5" x14ac:dyDescent="0.25"/>
  <sheetData>
    <row r="1" spans="1:3" x14ac:dyDescent="0.25">
      <c r="A1" s="2" t="s">
        <v>114</v>
      </c>
    </row>
    <row r="2" spans="1:3" x14ac:dyDescent="0.25">
      <c r="A2">
        <v>105.9</v>
      </c>
      <c r="B2" t="s">
        <v>115</v>
      </c>
    </row>
    <row r="4" spans="1:3" s="58" customFormat="1" x14ac:dyDescent="0.25"/>
    <row r="5" spans="1:3" s="58" customFormat="1" x14ac:dyDescent="0.25">
      <c r="A5" s="2" t="s">
        <v>126</v>
      </c>
    </row>
    <row r="6" spans="1:3" x14ac:dyDescent="0.25">
      <c r="A6" t="s">
        <v>119</v>
      </c>
    </row>
    <row r="7" spans="1:3" x14ac:dyDescent="0.25">
      <c r="A7" t="s">
        <v>121</v>
      </c>
      <c r="C7">
        <f>A2</f>
        <v>105.9</v>
      </c>
    </row>
    <row r="8" spans="1:3" x14ac:dyDescent="0.25">
      <c r="A8" t="s">
        <v>122</v>
      </c>
      <c r="C8">
        <f>C7</f>
        <v>105.9</v>
      </c>
    </row>
    <row r="9" spans="1:3" x14ac:dyDescent="0.25">
      <c r="A9" t="s">
        <v>123</v>
      </c>
      <c r="C9">
        <f>C8</f>
        <v>105.9</v>
      </c>
    </row>
    <row r="10" spans="1:3" x14ac:dyDescent="0.25">
      <c r="A10" t="s">
        <v>124</v>
      </c>
      <c r="C10">
        <f>C9/2</f>
        <v>52.95</v>
      </c>
    </row>
    <row r="11" spans="1:3" x14ac:dyDescent="0.25">
      <c r="A11" t="s">
        <v>120</v>
      </c>
      <c r="C11" s="57">
        <f>SQRT(C10)</f>
        <v>7.2766750648905578</v>
      </c>
    </row>
    <row r="12" spans="1:3" x14ac:dyDescent="0.25">
      <c r="A12" t="s">
        <v>125</v>
      </c>
      <c r="C12" s="57">
        <f>2*C11</f>
        <v>14.553350129781116</v>
      </c>
    </row>
    <row r="14" spans="1:3" x14ac:dyDescent="0.25">
      <c r="A14" t="s">
        <v>128</v>
      </c>
    </row>
    <row r="15" spans="1:3" x14ac:dyDescent="0.25">
      <c r="A15">
        <v>3</v>
      </c>
      <c r="B15" t="s">
        <v>127</v>
      </c>
      <c r="C15" t="s">
        <v>24</v>
      </c>
    </row>
    <row r="17" spans="1:2" x14ac:dyDescent="0.25">
      <c r="A17" t="s">
        <v>129</v>
      </c>
    </row>
    <row r="18" spans="1:2" x14ac:dyDescent="0.25">
      <c r="A18" s="16">
        <f>(2*C11+2*C12)*A15</f>
        <v>130.98015116803003</v>
      </c>
      <c r="B18" t="s">
        <v>131</v>
      </c>
    </row>
    <row r="20" spans="1:2" x14ac:dyDescent="0.25">
      <c r="A20" t="s">
        <v>132</v>
      </c>
    </row>
    <row r="21" spans="1:2" x14ac:dyDescent="0.25">
      <c r="A21" t="s">
        <v>133</v>
      </c>
    </row>
    <row r="22" spans="1:2" x14ac:dyDescent="0.25">
      <c r="A22" t="s">
        <v>134</v>
      </c>
    </row>
    <row r="23" spans="1:2" x14ac:dyDescent="0.25">
      <c r="A23" t="s">
        <v>135</v>
      </c>
    </row>
    <row r="25" spans="1:2" x14ac:dyDescent="0.25">
      <c r="A25" s="17">
        <v>4</v>
      </c>
      <c r="B25" t="s">
        <v>136</v>
      </c>
    </row>
    <row r="26" spans="1:2" x14ac:dyDescent="0.25">
      <c r="A26" s="62">
        <f>A18-A25</f>
        <v>126.98015116803003</v>
      </c>
      <c r="B26" s="58" t="s">
        <v>130</v>
      </c>
    </row>
    <row r="27" spans="1:2" x14ac:dyDescent="0.25">
      <c r="A27" s="62">
        <f>A2</f>
        <v>105.9</v>
      </c>
      <c r="B27" t="s">
        <v>137</v>
      </c>
    </row>
    <row r="30" spans="1:2" x14ac:dyDescent="0.25">
      <c r="A30" s="2" t="s">
        <v>138</v>
      </c>
    </row>
    <row r="31" spans="1:2" s="58" customFormat="1" x14ac:dyDescent="0.25">
      <c r="A31" s="1" t="s">
        <v>139</v>
      </c>
    </row>
    <row r="32" spans="1:2" s="58" customFormat="1" x14ac:dyDescent="0.25">
      <c r="A32" s="1"/>
    </row>
    <row r="33" spans="1:2" x14ac:dyDescent="0.25">
      <c r="A33" t="s">
        <v>146</v>
      </c>
    </row>
    <row r="34" spans="1:2" x14ac:dyDescent="0.25">
      <c r="A34">
        <v>3</v>
      </c>
      <c r="B34" t="s">
        <v>140</v>
      </c>
    </row>
    <row r="35" spans="1:2" s="58" customFormat="1" x14ac:dyDescent="0.25">
      <c r="A35" s="58">
        <v>3</v>
      </c>
      <c r="B35" s="58" t="s">
        <v>141</v>
      </c>
    </row>
    <row r="36" spans="1:2" x14ac:dyDescent="0.25">
      <c r="A36">
        <v>4</v>
      </c>
      <c r="B36" t="s">
        <v>142</v>
      </c>
    </row>
    <row r="37" spans="1:2" x14ac:dyDescent="0.25">
      <c r="A37">
        <v>4</v>
      </c>
      <c r="B37" t="s">
        <v>143</v>
      </c>
    </row>
    <row r="38" spans="1:2" x14ac:dyDescent="0.25">
      <c r="A38">
        <v>2</v>
      </c>
      <c r="B38" t="s">
        <v>144</v>
      </c>
    </row>
    <row r="39" spans="1:2" x14ac:dyDescent="0.25">
      <c r="A39">
        <v>1</v>
      </c>
      <c r="B39" t="s">
        <v>145</v>
      </c>
    </row>
    <row r="40" spans="1:2" x14ac:dyDescent="0.25">
      <c r="A40" s="17">
        <f>SUM(A34:A39)</f>
        <v>17</v>
      </c>
      <c r="B40" t="s">
        <v>149</v>
      </c>
    </row>
    <row r="42" spans="1:2" x14ac:dyDescent="0.25">
      <c r="A42" t="s">
        <v>147</v>
      </c>
    </row>
    <row r="43" spans="1:2" x14ac:dyDescent="0.25">
      <c r="A43" s="17">
        <f>A40/2</f>
        <v>8.5</v>
      </c>
      <c r="B43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defaultRowHeight="15" x14ac:dyDescent="0.25"/>
  <cols>
    <col min="1" max="1" width="23" customWidth="1"/>
    <col min="2" max="2" width="19.140625" customWidth="1"/>
    <col min="3" max="4" width="14.5703125" customWidth="1"/>
    <col min="5" max="5" width="17.5703125" customWidth="1"/>
    <col min="6" max="6" width="22.42578125" customWidth="1"/>
    <col min="7" max="7" width="25" customWidth="1"/>
  </cols>
  <sheetData>
    <row r="1" spans="1:7" x14ac:dyDescent="0.25">
      <c r="A1" s="3" t="s">
        <v>159</v>
      </c>
      <c r="B1" s="13"/>
      <c r="C1" s="13"/>
      <c r="D1" s="13"/>
      <c r="E1" s="13"/>
      <c r="F1" s="13"/>
      <c r="G1" s="61"/>
    </row>
    <row r="2" spans="1:7" ht="30" x14ac:dyDescent="0.25">
      <c r="A2" s="14" t="s">
        <v>27</v>
      </c>
      <c r="B2" s="15" t="s">
        <v>34</v>
      </c>
      <c r="C2" s="15" t="s">
        <v>102</v>
      </c>
      <c r="D2" s="15" t="s">
        <v>103</v>
      </c>
      <c r="E2" s="64" t="s">
        <v>104</v>
      </c>
      <c r="F2" s="64" t="s">
        <v>105</v>
      </c>
      <c r="G2" s="15" t="s">
        <v>71</v>
      </c>
    </row>
    <row r="3" spans="1:7" x14ac:dyDescent="0.25">
      <c r="A3" s="7" t="s">
        <v>22</v>
      </c>
      <c r="B3">
        <f>AVERAGE('Component Costs'!C11:C12)</f>
        <v>30000</v>
      </c>
      <c r="C3" s="59">
        <f>'Appliances per Household'!F19</f>
        <v>5.3840035092591221E-2</v>
      </c>
      <c r="D3" s="59">
        <f>'Appliances per Household'!G19</f>
        <v>3.4611451130951488E-3</v>
      </c>
      <c r="E3" s="16">
        <f>$B3*C3</f>
        <v>1615.2010527777365</v>
      </c>
      <c r="F3" s="16">
        <f>$B3*D3</f>
        <v>103.83435339285447</v>
      </c>
      <c r="G3" s="49" t="s">
        <v>12</v>
      </c>
    </row>
    <row r="4" spans="1:7" x14ac:dyDescent="0.25">
      <c r="A4" s="7" t="s">
        <v>19</v>
      </c>
      <c r="B4">
        <f>AVERAGE('Component Costs'!C5:C6)</f>
        <v>1100</v>
      </c>
      <c r="C4" s="59">
        <f>'Appliances per Household'!F17</f>
        <v>2.4187635765346607</v>
      </c>
      <c r="D4" s="59">
        <f>'Appliances per Household'!G17</f>
        <v>1.0048857978352916</v>
      </c>
      <c r="E4" s="16">
        <f>$B4*C4</f>
        <v>2660.6399341881265</v>
      </c>
      <c r="F4" s="16">
        <f>$B4*D4</f>
        <v>1105.3743776188207</v>
      </c>
      <c r="G4" s="49" t="s">
        <v>12</v>
      </c>
    </row>
    <row r="5" spans="1:7" x14ac:dyDescent="0.25">
      <c r="A5" s="7" t="s">
        <v>28</v>
      </c>
      <c r="B5">
        <f>'Component Costs'!C16</f>
        <v>250</v>
      </c>
      <c r="C5" s="63">
        <f>'Envelope Lighting Calcs'!$A26</f>
        <v>126.98015116803003</v>
      </c>
      <c r="D5" s="63">
        <f>'Envelope Lighting Calcs'!$A26</f>
        <v>126.98015116803003</v>
      </c>
      <c r="E5" s="16">
        <f>$B5*C5</f>
        <v>31745.037792007508</v>
      </c>
      <c r="F5" s="16">
        <f>$B5*D5</f>
        <v>31745.037792007508</v>
      </c>
      <c r="G5" s="49" t="s">
        <v>13</v>
      </c>
    </row>
    <row r="6" spans="1:7" x14ac:dyDescent="0.25">
      <c r="A6" s="7" t="s">
        <v>29</v>
      </c>
      <c r="B6" s="7">
        <f>'Component Costs'!C17</f>
        <v>700</v>
      </c>
      <c r="C6" s="63">
        <f>'Envelope Lighting Calcs'!$A27</f>
        <v>105.9</v>
      </c>
      <c r="D6" s="63">
        <f>'Envelope Lighting Calcs'!$A27</f>
        <v>105.9</v>
      </c>
      <c r="E6" s="16">
        <f>$B6*C6</f>
        <v>74130</v>
      </c>
      <c r="F6" s="16">
        <f>$B6*D6</f>
        <v>74130</v>
      </c>
      <c r="G6" s="49" t="s">
        <v>13</v>
      </c>
    </row>
    <row r="7" spans="1:7" x14ac:dyDescent="0.25">
      <c r="A7" s="7" t="s">
        <v>30</v>
      </c>
      <c r="B7" s="7">
        <f>'Component Costs'!C18</f>
        <v>1300</v>
      </c>
      <c r="C7" s="8">
        <f>'Envelope Lighting Calcs'!$A25</f>
        <v>4</v>
      </c>
      <c r="D7" s="8">
        <f>'Envelope Lighting Calcs'!$A25</f>
        <v>4</v>
      </c>
      <c r="E7" s="16">
        <f>$B7*C7</f>
        <v>5200</v>
      </c>
      <c r="F7" s="16">
        <f>$B7*D7</f>
        <v>5200</v>
      </c>
      <c r="G7" s="49" t="s">
        <v>13</v>
      </c>
    </row>
    <row r="8" spans="1:7" x14ac:dyDescent="0.25">
      <c r="A8" s="7" t="s">
        <v>5</v>
      </c>
      <c r="B8" s="16">
        <f>AVERAGE('Component Costs'!C3:C4)</f>
        <v>357.5</v>
      </c>
      <c r="C8" s="8">
        <f>'Envelope Lighting Calcs'!A40</f>
        <v>17</v>
      </c>
      <c r="D8" s="8">
        <f>'Envelope Lighting Calcs'!A43</f>
        <v>8.5</v>
      </c>
      <c r="E8" s="16">
        <f>$B8*C8</f>
        <v>6077.5</v>
      </c>
      <c r="F8" s="16">
        <f>$B8*D8</f>
        <v>3038.75</v>
      </c>
      <c r="G8" s="49" t="s">
        <v>14</v>
      </c>
    </row>
    <row r="9" spans="1:7" x14ac:dyDescent="0.25">
      <c r="A9" s="7" t="s">
        <v>21</v>
      </c>
      <c r="B9">
        <f>AVERAGE('Component Costs'!C9:C10)</f>
        <v>20500</v>
      </c>
      <c r="C9" s="59">
        <f>'Appliances per Household'!F10</f>
        <v>0.55724436320831916</v>
      </c>
      <c r="D9" s="59">
        <f>'Appliances per Household'!G10</f>
        <v>9.3450918053569018E-2</v>
      </c>
      <c r="E9" s="16">
        <f>$B9*C9</f>
        <v>11423.509445770544</v>
      </c>
      <c r="F9" s="16">
        <f>$B9*D9</f>
        <v>1915.7438200981649</v>
      </c>
      <c r="G9" s="49" t="s">
        <v>15</v>
      </c>
    </row>
    <row r="10" spans="1:7" x14ac:dyDescent="0.25">
      <c r="A10" s="7" t="s">
        <v>20</v>
      </c>
      <c r="B10">
        <f>AVERAGE('Component Costs'!C7:C8)</f>
        <v>13000</v>
      </c>
      <c r="C10" s="59">
        <f>'Appliances per Household'!F6</f>
        <v>0.90047458692358828</v>
      </c>
      <c r="D10" s="59">
        <f>'Appliances per Household'!G6</f>
        <v>0.41937541620336222</v>
      </c>
      <c r="E10" s="16">
        <f>$B10*C10</f>
        <v>11706.169630006647</v>
      </c>
      <c r="F10" s="16">
        <f>$B10*D10</f>
        <v>5451.8804106437092</v>
      </c>
      <c r="G10" s="49" t="s">
        <v>15</v>
      </c>
    </row>
    <row r="11" spans="1:7" x14ac:dyDescent="0.25">
      <c r="G11" s="49"/>
    </row>
    <row r="12" spans="1:7" x14ac:dyDescent="0.25">
      <c r="A12" s="2" t="s">
        <v>113</v>
      </c>
      <c r="G12" s="49"/>
    </row>
    <row r="13" spans="1:7" x14ac:dyDescent="0.25">
      <c r="A13" s="14" t="s">
        <v>27</v>
      </c>
      <c r="B13" s="12" t="s">
        <v>108</v>
      </c>
      <c r="C13" s="53"/>
      <c r="D13" s="53"/>
      <c r="E13" s="53"/>
      <c r="F13" s="53"/>
      <c r="G13" s="49"/>
    </row>
    <row r="14" spans="1:7" x14ac:dyDescent="0.25">
      <c r="A14" s="53" t="s">
        <v>85</v>
      </c>
      <c r="B14" s="16">
        <f>B8</f>
        <v>357.5</v>
      </c>
      <c r="C14" s="56">
        <f>'Appliances per Household'!F4</f>
        <v>0.41860627284489677</v>
      </c>
      <c r="D14" s="56">
        <f>'Appliances per Household'!G4</f>
        <v>0.2497793056616999</v>
      </c>
      <c r="E14" s="16">
        <f>$B14*C14</f>
        <v>149.65174254205058</v>
      </c>
      <c r="F14" s="16">
        <f>$B14*D14</f>
        <v>89.296101774057718</v>
      </c>
      <c r="G14" s="49" t="s">
        <v>16</v>
      </c>
    </row>
    <row r="15" spans="1:7" x14ac:dyDescent="0.25">
      <c r="A15" s="53" t="s">
        <v>86</v>
      </c>
      <c r="B15">
        <f>B4/2</f>
        <v>550</v>
      </c>
      <c r="C15" s="56">
        <f>'Appliances per Household'!F5</f>
        <v>0.43879628600461851</v>
      </c>
      <c r="D15" s="56">
        <f>'Appliances per Household'!G5</f>
        <v>0.18228697595634452</v>
      </c>
      <c r="E15" s="16">
        <f>$B15*C15</f>
        <v>241.33795730254019</v>
      </c>
      <c r="F15" s="16">
        <f>$B15*D15</f>
        <v>100.25783677598949</v>
      </c>
      <c r="G15" s="49" t="s">
        <v>16</v>
      </c>
    </row>
    <row r="16" spans="1:7" x14ac:dyDescent="0.25">
      <c r="A16" s="53" t="s">
        <v>88</v>
      </c>
      <c r="B16">
        <f>B4</f>
        <v>1100</v>
      </c>
      <c r="C16" s="56">
        <f>'Appliances per Household'!F7</f>
        <v>7.4030048252312936E-2</v>
      </c>
      <c r="D16" s="56">
        <f>'Appliances per Household'!G7</f>
        <v>1.2114007895833022E-2</v>
      </c>
      <c r="E16" s="16">
        <f>$B16*C16</f>
        <v>81.43305307754423</v>
      </c>
      <c r="F16" s="16">
        <f>$B16*D16</f>
        <v>13.325408685416324</v>
      </c>
      <c r="G16" s="49" t="s">
        <v>16</v>
      </c>
    </row>
    <row r="17" spans="1:7" x14ac:dyDescent="0.25">
      <c r="A17" s="53" t="s">
        <v>101</v>
      </c>
      <c r="B17">
        <f>B9</f>
        <v>20500</v>
      </c>
      <c r="C17" s="56">
        <f>'Appliances per Household'!F8</f>
        <v>4.1726027196758199E-2</v>
      </c>
      <c r="D17" s="56">
        <f>'Appliances per Household'!G8</f>
        <v>1.7305725565475744E-3</v>
      </c>
      <c r="E17" s="16">
        <f>$B17*C17</f>
        <v>855.38355753354313</v>
      </c>
      <c r="F17" s="16">
        <f>$B17*D17</f>
        <v>35.476737409225272</v>
      </c>
      <c r="G17" s="49" t="s">
        <v>16</v>
      </c>
    </row>
    <row r="18" spans="1:7" x14ac:dyDescent="0.25">
      <c r="A18" s="53" t="s">
        <v>91</v>
      </c>
      <c r="B18">
        <f>B3</f>
        <v>30000</v>
      </c>
      <c r="C18" s="56">
        <f>'Appliances per Household'!F11</f>
        <v>0.19247812545601364</v>
      </c>
      <c r="D18" s="56">
        <f>'Appliances per Household'!G11</f>
        <v>1.2690865414682215E-2</v>
      </c>
      <c r="E18" s="16">
        <f>$B18*C18</f>
        <v>5774.3437636804092</v>
      </c>
      <c r="F18" s="16">
        <f>$B18*D18</f>
        <v>380.72596244046645</v>
      </c>
      <c r="G18" s="49" t="s">
        <v>15</v>
      </c>
    </row>
    <row r="19" spans="1:7" x14ac:dyDescent="0.25">
      <c r="A19" s="53" t="s">
        <v>92</v>
      </c>
      <c r="B19">
        <f>B3</f>
        <v>30000</v>
      </c>
      <c r="C19" s="56">
        <f>'Appliances per Household'!F12</f>
        <v>0.1238320807129598</v>
      </c>
      <c r="D19" s="56">
        <f>'Appliances per Household'!G12</f>
        <v>0</v>
      </c>
      <c r="E19" s="16">
        <f>$B19*C19</f>
        <v>3714.9624213887942</v>
      </c>
      <c r="F19" s="16">
        <f>$B19*D19</f>
        <v>0</v>
      </c>
      <c r="G19" s="49" t="s">
        <v>15</v>
      </c>
    </row>
    <row r="20" spans="1:7" x14ac:dyDescent="0.25">
      <c r="A20" s="53" t="s">
        <v>93</v>
      </c>
      <c r="B20">
        <f>B8*2</f>
        <v>715</v>
      </c>
      <c r="C20" s="56">
        <f>'Appliances per Household'!F13</f>
        <v>9.287406053471986E-2</v>
      </c>
      <c r="D20" s="56">
        <f>'Appliances per Household'!G13</f>
        <v>0</v>
      </c>
      <c r="E20" s="16">
        <f>$B20*C20</f>
        <v>66.404953282324698</v>
      </c>
      <c r="F20" s="16">
        <f>$B20*D20</f>
        <v>0</v>
      </c>
      <c r="G20" s="49" t="s">
        <v>15</v>
      </c>
    </row>
    <row r="21" spans="1:7" x14ac:dyDescent="0.25">
      <c r="A21" s="53" t="s">
        <v>94</v>
      </c>
      <c r="B21">
        <f>B8*3</f>
        <v>1072.5</v>
      </c>
      <c r="C21" s="56">
        <f>'Appliances per Household'!F14</f>
        <v>0.16825010966434756</v>
      </c>
      <c r="D21" s="56">
        <f>'Appliances per Household'!G14</f>
        <v>0</v>
      </c>
      <c r="E21" s="16">
        <f>$B21*C21</f>
        <v>180.44824261501276</v>
      </c>
      <c r="F21" s="16">
        <f>$B21*D21</f>
        <v>0</v>
      </c>
      <c r="G21" s="49" t="s">
        <v>15</v>
      </c>
    </row>
    <row r="22" spans="1:7" x14ac:dyDescent="0.25">
      <c r="A22" s="53" t="s">
        <v>95</v>
      </c>
      <c r="B22">
        <f>B9</f>
        <v>20500</v>
      </c>
      <c r="C22" s="56">
        <f>'Appliances per Household'!F16</f>
        <v>0.52359434127544957</v>
      </c>
      <c r="D22" s="56">
        <f>'Appliances per Household'!G16</f>
        <v>0</v>
      </c>
      <c r="E22" s="16">
        <f>$B22*C22</f>
        <v>10733.683996146716</v>
      </c>
      <c r="F22" s="16">
        <f>$B22*D22</f>
        <v>0</v>
      </c>
      <c r="G22" s="49" t="s">
        <v>15</v>
      </c>
    </row>
    <row r="23" spans="1:7" x14ac:dyDescent="0.25">
      <c r="A23" s="53" t="s">
        <v>97</v>
      </c>
      <c r="B23">
        <f>B9</f>
        <v>20500</v>
      </c>
      <c r="C23" s="56">
        <f>'Appliances per Household'!F18</f>
        <v>0.38091824828008292</v>
      </c>
      <c r="D23" s="56">
        <f>'Appliances per Household'!G18</f>
        <v>5.8262609403768338E-2</v>
      </c>
      <c r="E23" s="16">
        <f>$B23*C23</f>
        <v>7808.8240897416999</v>
      </c>
      <c r="F23" s="16">
        <f>$B23*D23</f>
        <v>1194.3834927772509</v>
      </c>
      <c r="G23" s="49" t="s">
        <v>12</v>
      </c>
    </row>
    <row r="27" spans="1:7" x14ac:dyDescent="0.25">
      <c r="A27" s="3" t="s">
        <v>158</v>
      </c>
      <c r="B27" s="13"/>
      <c r="C27" s="13"/>
      <c r="D27" s="13"/>
      <c r="E27" s="13"/>
      <c r="F27" s="13"/>
      <c r="G27" s="13"/>
    </row>
    <row r="28" spans="1:7" x14ac:dyDescent="0.25">
      <c r="A28" t="s">
        <v>150</v>
      </c>
    </row>
    <row r="29" spans="1:7" x14ac:dyDescent="0.25">
      <c r="A29" t="s">
        <v>151</v>
      </c>
    </row>
    <row r="30" spans="1:7" x14ac:dyDescent="0.25">
      <c r="A30" t="s">
        <v>152</v>
      </c>
    </row>
    <row r="31" spans="1:7" x14ac:dyDescent="0.25">
      <c r="A31" t="s">
        <v>153</v>
      </c>
    </row>
    <row r="32" spans="1:7" x14ac:dyDescent="0.25">
      <c r="A32" t="s">
        <v>154</v>
      </c>
    </row>
    <row r="34" spans="1:6" ht="30" x14ac:dyDescent="0.25">
      <c r="A34" s="14" t="s">
        <v>27</v>
      </c>
      <c r="B34" s="15" t="s">
        <v>34</v>
      </c>
      <c r="C34" s="15" t="s">
        <v>155</v>
      </c>
      <c r="D34" s="15" t="s">
        <v>156</v>
      </c>
      <c r="E34" s="64" t="s">
        <v>157</v>
      </c>
      <c r="F34" s="15" t="s">
        <v>71</v>
      </c>
    </row>
    <row r="35" spans="1:6" x14ac:dyDescent="0.25">
      <c r="A35" s="58" t="s">
        <v>22</v>
      </c>
      <c r="B35">
        <f>B3</f>
        <v>30000</v>
      </c>
      <c r="C35" s="56">
        <f>C3*10</f>
        <v>0.53840035092591221</v>
      </c>
      <c r="D35">
        <f>C35/'Envelope Lighting Calcs'!$A$2</f>
        <v>5.0840448623787745E-3</v>
      </c>
      <c r="E35" s="56">
        <f>B35*D35</f>
        <v>152.52134587136322</v>
      </c>
      <c r="F35" s="49" t="s">
        <v>12</v>
      </c>
    </row>
    <row r="36" spans="1:6" x14ac:dyDescent="0.25">
      <c r="A36" s="58" t="s">
        <v>19</v>
      </c>
      <c r="B36" s="58">
        <f t="shared" ref="B36:C42" si="0">B4</f>
        <v>1100</v>
      </c>
      <c r="C36" s="56">
        <f>C4</f>
        <v>2.4187635765346607</v>
      </c>
      <c r="D36" s="58">
        <f>C36/'Envelope Lighting Calcs'!$A$2</f>
        <v>2.2840071544236642E-2</v>
      </c>
      <c r="E36" s="56">
        <f t="shared" ref="E36:E42" si="1">B36*D36</f>
        <v>25.124078698660306</v>
      </c>
      <c r="F36" s="49" t="s">
        <v>12</v>
      </c>
    </row>
    <row r="37" spans="1:6" x14ac:dyDescent="0.25">
      <c r="A37" s="58" t="s">
        <v>28</v>
      </c>
      <c r="B37" s="58">
        <f t="shared" si="0"/>
        <v>250</v>
      </c>
      <c r="C37" s="56">
        <f>C5</f>
        <v>126.98015116803003</v>
      </c>
      <c r="D37" s="58">
        <f>C37/'Envelope Lighting Calcs'!$A$2</f>
        <v>1.1990571403968842</v>
      </c>
      <c r="E37" s="56">
        <f t="shared" si="1"/>
        <v>299.76428509922101</v>
      </c>
      <c r="F37" s="49" t="s">
        <v>13</v>
      </c>
    </row>
    <row r="38" spans="1:6" x14ac:dyDescent="0.25">
      <c r="A38" s="58" t="s">
        <v>29</v>
      </c>
      <c r="B38" s="58">
        <f t="shared" si="0"/>
        <v>700</v>
      </c>
      <c r="C38" s="56">
        <f t="shared" si="0"/>
        <v>105.9</v>
      </c>
      <c r="D38" s="16">
        <f>C38/'Envelope Lighting Calcs'!$A$2</f>
        <v>1</v>
      </c>
      <c r="E38" s="56">
        <f t="shared" si="1"/>
        <v>700</v>
      </c>
      <c r="F38" s="49" t="s">
        <v>13</v>
      </c>
    </row>
    <row r="39" spans="1:6" x14ac:dyDescent="0.25">
      <c r="A39" s="58" t="s">
        <v>30</v>
      </c>
      <c r="B39" s="58">
        <f t="shared" si="0"/>
        <v>1300</v>
      </c>
      <c r="C39" s="56">
        <f t="shared" si="0"/>
        <v>4</v>
      </c>
      <c r="D39" s="58">
        <f>C39/'Envelope Lighting Calcs'!$A$2</f>
        <v>3.7771482530689328E-2</v>
      </c>
      <c r="E39" s="56">
        <f t="shared" si="1"/>
        <v>49.10292728989613</v>
      </c>
      <c r="F39" s="49" t="s">
        <v>13</v>
      </c>
    </row>
    <row r="40" spans="1:6" x14ac:dyDescent="0.25">
      <c r="A40" s="58" t="s">
        <v>5</v>
      </c>
      <c r="B40" s="58">
        <f t="shared" si="0"/>
        <v>357.5</v>
      </c>
      <c r="C40" s="56">
        <f t="shared" si="0"/>
        <v>17</v>
      </c>
      <c r="D40" s="58">
        <f>C40/'Envelope Lighting Calcs'!$A$2</f>
        <v>0.16052880075542963</v>
      </c>
      <c r="E40" s="56">
        <f t="shared" si="1"/>
        <v>57.389046270066096</v>
      </c>
      <c r="F40" s="49" t="s">
        <v>14</v>
      </c>
    </row>
    <row r="41" spans="1:6" x14ac:dyDescent="0.25">
      <c r="A41" s="58" t="s">
        <v>21</v>
      </c>
      <c r="B41" s="58">
        <f t="shared" si="0"/>
        <v>20500</v>
      </c>
      <c r="C41" s="56">
        <f t="shared" si="0"/>
        <v>0.55724436320831916</v>
      </c>
      <c r="D41" s="58">
        <f>C41/'Envelope Lighting Calcs'!$A$2</f>
        <v>5.2619864325620311E-3</v>
      </c>
      <c r="E41" s="56">
        <f t="shared" si="1"/>
        <v>107.87072186752164</v>
      </c>
      <c r="F41" s="49" t="s">
        <v>15</v>
      </c>
    </row>
    <row r="42" spans="1:6" x14ac:dyDescent="0.25">
      <c r="A42" s="58" t="s">
        <v>20</v>
      </c>
      <c r="B42" s="58">
        <f t="shared" si="0"/>
        <v>13000</v>
      </c>
      <c r="C42" s="56">
        <f>C10/4</f>
        <v>0.22511864673089707</v>
      </c>
      <c r="D42" s="58">
        <f>C42/'Envelope Lighting Calcs'!$A$2</f>
        <v>2.1257662580821254E-3</v>
      </c>
      <c r="E42" s="56">
        <f t="shared" si="1"/>
        <v>27.634961355067631</v>
      </c>
      <c r="F42" s="49" t="s">
        <v>15</v>
      </c>
    </row>
    <row r="44" spans="1:6" x14ac:dyDescent="0.25">
      <c r="A44" s="2" t="s">
        <v>113</v>
      </c>
      <c r="B44" s="58"/>
    </row>
    <row r="45" spans="1:6" x14ac:dyDescent="0.25">
      <c r="A45" s="14" t="s">
        <v>27</v>
      </c>
      <c r="B45" s="12" t="s">
        <v>108</v>
      </c>
    </row>
    <row r="46" spans="1:6" x14ac:dyDescent="0.25">
      <c r="A46" s="58" t="s">
        <v>85</v>
      </c>
      <c r="B46" s="58">
        <f t="shared" ref="B46:C55" si="2">B14</f>
        <v>357.5</v>
      </c>
      <c r="C46" s="56">
        <f>C14/10</f>
        <v>4.1860627284489679E-2</v>
      </c>
      <c r="D46" s="58">
        <f>C46/'Envelope Lighting Calcs'!$A$2</f>
        <v>3.9528448804994972E-4</v>
      </c>
      <c r="E46" s="56">
        <f t="shared" ref="E46:E55" si="3">B46*D46</f>
        <v>0.14131420447785703</v>
      </c>
      <c r="F46" s="49" t="s">
        <v>16</v>
      </c>
    </row>
    <row r="47" spans="1:6" x14ac:dyDescent="0.25">
      <c r="A47" s="58" t="s">
        <v>86</v>
      </c>
      <c r="B47" s="58">
        <f t="shared" si="2"/>
        <v>550</v>
      </c>
      <c r="C47" s="56">
        <f>C15/10</f>
        <v>4.3879628600461851E-2</v>
      </c>
      <c r="D47" s="58">
        <f>C47/'Envelope Lighting Calcs'!$A$2</f>
        <v>4.1434965628387013E-4</v>
      </c>
      <c r="E47" s="56">
        <f t="shared" si="3"/>
        <v>0.22789231095612858</v>
      </c>
      <c r="F47" s="49" t="s">
        <v>16</v>
      </c>
    </row>
    <row r="48" spans="1:6" x14ac:dyDescent="0.25">
      <c r="A48" s="58" t="s">
        <v>88</v>
      </c>
      <c r="B48" s="58">
        <f t="shared" si="2"/>
        <v>1100</v>
      </c>
      <c r="C48" s="56">
        <f>C16/10</f>
        <v>7.4030048252312934E-3</v>
      </c>
      <c r="D48" s="58">
        <f>C48/'Envelope Lighting Calcs'!$A$2</f>
        <v>6.9905616857708145E-5</v>
      </c>
      <c r="E48" s="56">
        <f t="shared" si="3"/>
        <v>7.6896178543478966E-2</v>
      </c>
      <c r="F48" s="49" t="s">
        <v>16</v>
      </c>
    </row>
    <row r="49" spans="1:6" x14ac:dyDescent="0.25">
      <c r="A49" s="58" t="s">
        <v>101</v>
      </c>
      <c r="B49" s="58">
        <f t="shared" si="2"/>
        <v>20500</v>
      </c>
      <c r="C49" s="56">
        <f>C17*20</f>
        <v>0.83452054393516395</v>
      </c>
      <c r="D49" s="58">
        <f>C49/'Envelope Lighting Calcs'!$A$2</f>
        <v>7.8802695366870998E-3</v>
      </c>
      <c r="E49" s="56">
        <f t="shared" si="3"/>
        <v>161.54552550208555</v>
      </c>
      <c r="F49" s="49" t="s">
        <v>16</v>
      </c>
    </row>
    <row r="50" spans="1:6" x14ac:dyDescent="0.25">
      <c r="A50" s="58" t="s">
        <v>91</v>
      </c>
      <c r="B50" s="58">
        <f t="shared" si="2"/>
        <v>30000</v>
      </c>
      <c r="C50" s="56">
        <f>C18/20</f>
        <v>9.6239062728006829E-3</v>
      </c>
      <c r="D50" s="58">
        <f>C50/'Envelope Lighting Calcs'!$A$2</f>
        <v>9.0877301915020603E-5</v>
      </c>
      <c r="E50" s="56">
        <f t="shared" si="3"/>
        <v>2.7263190574506182</v>
      </c>
      <c r="F50" s="49" t="s">
        <v>15</v>
      </c>
    </row>
    <row r="51" spans="1:6" x14ac:dyDescent="0.25">
      <c r="A51" s="58" t="s">
        <v>92</v>
      </c>
      <c r="B51" s="58">
        <f t="shared" si="2"/>
        <v>30000</v>
      </c>
      <c r="C51" s="56">
        <f>C19/10</f>
        <v>1.2383208071295979E-2</v>
      </c>
      <c r="D51" s="58">
        <f>C51/'Envelope Lighting Calcs'!$A$2</f>
        <v>1.1693303183471179E-4</v>
      </c>
      <c r="E51" s="56">
        <f t="shared" si="3"/>
        <v>3.5079909550413535</v>
      </c>
      <c r="F51" s="49" t="s">
        <v>15</v>
      </c>
    </row>
    <row r="52" spans="1:6" x14ac:dyDescent="0.25">
      <c r="A52" s="58" t="s">
        <v>93</v>
      </c>
      <c r="B52" s="58">
        <f t="shared" si="2"/>
        <v>715</v>
      </c>
      <c r="C52" s="56">
        <f>C20/10</f>
        <v>9.2874060534719853E-3</v>
      </c>
      <c r="D52" s="58">
        <f>C52/'Envelope Lighting Calcs'!$A$2</f>
        <v>8.7699773876033854E-5</v>
      </c>
      <c r="E52" s="56">
        <f t="shared" si="3"/>
        <v>6.2705338321364212E-2</v>
      </c>
      <c r="F52" s="49" t="s">
        <v>15</v>
      </c>
    </row>
    <row r="53" spans="1:6" x14ac:dyDescent="0.25">
      <c r="A53" s="58" t="s">
        <v>94</v>
      </c>
      <c r="B53" s="58">
        <f t="shared" si="2"/>
        <v>1072.5</v>
      </c>
      <c r="C53" s="56">
        <f>C21/10</f>
        <v>1.6825010966434756E-2</v>
      </c>
      <c r="D53" s="58">
        <f>C53/'Envelope Lighting Calcs'!$A$2</f>
        <v>1.588764019493367E-4</v>
      </c>
      <c r="E53" s="56">
        <f t="shared" si="3"/>
        <v>0.17039494109066361</v>
      </c>
      <c r="F53" s="49" t="s">
        <v>15</v>
      </c>
    </row>
    <row r="54" spans="1:6" x14ac:dyDescent="0.25">
      <c r="A54" s="58" t="s">
        <v>95</v>
      </c>
      <c r="B54" s="58">
        <f t="shared" si="2"/>
        <v>20500</v>
      </c>
      <c r="C54" s="56">
        <f>C22</f>
        <v>0.52359434127544957</v>
      </c>
      <c r="D54" s="58">
        <f>C54/'Envelope Lighting Calcs'!$A$2</f>
        <v>4.9442336286633576E-3</v>
      </c>
      <c r="E54" s="56">
        <f t="shared" si="3"/>
        <v>101.35678938759884</v>
      </c>
      <c r="F54" s="49" t="s">
        <v>15</v>
      </c>
    </row>
    <row r="55" spans="1:6" x14ac:dyDescent="0.25">
      <c r="A55" s="58" t="s">
        <v>97</v>
      </c>
      <c r="B55" s="58">
        <f t="shared" si="2"/>
        <v>20500</v>
      </c>
      <c r="C55" s="56">
        <f t="shared" si="2"/>
        <v>0.38091824828008292</v>
      </c>
      <c r="D55" s="58">
        <f>C55/'Envelope Lighting Calcs'!$A$2</f>
        <v>3.5969617401329828E-3</v>
      </c>
      <c r="E55" s="56">
        <f t="shared" si="3"/>
        <v>73.737715672726154</v>
      </c>
      <c r="F55" s="49" t="s">
        <v>12</v>
      </c>
    </row>
  </sheetData>
  <pageMargins left="0.7" right="0.7" top="0.75" bottom="0.75" header="0.3" footer="0.3"/>
  <ignoredErrors>
    <ignoredError sqref="B3:B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workbookViewId="0"/>
  </sheetViews>
  <sheetFormatPr defaultRowHeight="15" x14ac:dyDescent="0.25"/>
  <cols>
    <col min="1" max="1" width="26.7109375" customWidth="1"/>
    <col min="2" max="3" width="9.140625" customWidth="1"/>
  </cols>
  <sheetData>
    <row r="1" spans="1:35" s="53" customFormat="1" x14ac:dyDescent="0.25">
      <c r="A1" s="51" t="s">
        <v>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</row>
    <row r="2" spans="1:35" s="53" customFormat="1" x14ac:dyDescent="0.25">
      <c r="A2" s="3" t="s">
        <v>72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s="53" customFormat="1" x14ac:dyDescent="0.25">
      <c r="B3" s="50">
        <v>2017</v>
      </c>
      <c r="C3" s="50">
        <v>2018</v>
      </c>
      <c r="D3" s="50">
        <v>2019</v>
      </c>
      <c r="E3" s="50">
        <v>2020</v>
      </c>
      <c r="F3" s="50">
        <v>2021</v>
      </c>
      <c r="G3" s="50">
        <v>2022</v>
      </c>
      <c r="H3" s="50">
        <v>2023</v>
      </c>
      <c r="I3" s="50">
        <v>2024</v>
      </c>
      <c r="J3" s="50">
        <v>2025</v>
      </c>
      <c r="K3" s="50">
        <v>2026</v>
      </c>
      <c r="L3" s="50">
        <v>2027</v>
      </c>
      <c r="M3" s="50">
        <v>2028</v>
      </c>
      <c r="N3" s="50">
        <v>2029</v>
      </c>
      <c r="O3" s="50">
        <v>2030</v>
      </c>
      <c r="P3" s="50">
        <v>2031</v>
      </c>
      <c r="Q3" s="50">
        <v>2032</v>
      </c>
      <c r="R3" s="50">
        <v>2033</v>
      </c>
      <c r="S3" s="50">
        <v>2034</v>
      </c>
      <c r="T3" s="50">
        <v>2035</v>
      </c>
      <c r="U3" s="50">
        <v>2036</v>
      </c>
      <c r="V3" s="50">
        <v>2037</v>
      </c>
      <c r="W3" s="50">
        <v>2038</v>
      </c>
      <c r="X3" s="50">
        <v>2039</v>
      </c>
      <c r="Y3" s="50">
        <v>2040</v>
      </c>
      <c r="Z3" s="50">
        <v>2041</v>
      </c>
      <c r="AA3" s="50">
        <v>2042</v>
      </c>
      <c r="AB3" s="50">
        <v>2043</v>
      </c>
      <c r="AC3" s="50">
        <v>2044</v>
      </c>
      <c r="AD3" s="50">
        <v>2045</v>
      </c>
      <c r="AE3" s="50">
        <v>2046</v>
      </c>
      <c r="AF3" s="50">
        <v>2047</v>
      </c>
      <c r="AG3" s="50">
        <v>2048</v>
      </c>
      <c r="AH3" s="50">
        <v>2049</v>
      </c>
      <c r="AI3" s="50">
        <v>2050</v>
      </c>
    </row>
    <row r="4" spans="1:35" s="53" customFormat="1" x14ac:dyDescent="0.25">
      <c r="A4" s="53" t="s">
        <v>11</v>
      </c>
      <c r="B4" s="6">
        <f>'Building Projections'!G$11+(1/'Component Lifetimes'!$B2)*'Building Projections'!F$10</f>
        <v>7667743.1619464643</v>
      </c>
      <c r="C4" s="6">
        <f>'Building Projections'!H$11+(1/'Component Lifetimes'!$B2)*'Building Projections'!G$10</f>
        <v>8440615.1134771258</v>
      </c>
      <c r="D4" s="6">
        <f>'Building Projections'!I$11+(1/'Component Lifetimes'!$B2)*'Building Projections'!H$10</f>
        <v>8636064.7563663498</v>
      </c>
      <c r="E4" s="6">
        <f>'Building Projections'!J$11+(1/'Component Lifetimes'!$B2)*'Building Projections'!I$10</f>
        <v>8831514.3992555887</v>
      </c>
      <c r="F4" s="6">
        <f>'Building Projections'!K$11+(1/'Component Lifetimes'!$B2)*'Building Projections'!J$10</f>
        <v>9026964.0421447977</v>
      </c>
      <c r="G4" s="6">
        <f>'Building Projections'!L$11+(1/'Component Lifetimes'!$B2)*'Building Projections'!K$10</f>
        <v>9222413.6850331128</v>
      </c>
      <c r="H4" s="6">
        <f>'Building Projections'!M$11+(1/'Component Lifetimes'!$B2)*'Building Projections'!L$10</f>
        <v>9570000.0961512513</v>
      </c>
      <c r="I4" s="6">
        <f>'Building Projections'!N$11+(1/'Component Lifetimes'!$B2)*'Building Projections'!M$10</f>
        <v>9773456.9373673573</v>
      </c>
      <c r="J4" s="6">
        <f>'Building Projections'!O$11+(1/'Component Lifetimes'!$B2)*'Building Projections'!N$10</f>
        <v>9976913.7785834186</v>
      </c>
      <c r="K4" s="6">
        <f>'Building Projections'!P$11+(1/'Component Lifetimes'!$B2)*'Building Projections'!O$10</f>
        <v>10180370.619801246</v>
      </c>
      <c r="L4" s="6">
        <f>'Building Projections'!Q$11+(1/'Component Lifetimes'!$B2)*'Building Projections'!P$10</f>
        <v>10383827.461017292</v>
      </c>
      <c r="M4" s="6">
        <f>'Building Projections'!R$11+(1/'Component Lifetimes'!$B2)*'Building Projections'!Q$10</f>
        <v>11274779.698019169</v>
      </c>
      <c r="N4" s="6">
        <f>'Building Projections'!S$11+(1/'Component Lifetimes'!$B2)*'Building Projections'!R$10</f>
        <v>11514420.507436175</v>
      </c>
      <c r="O4" s="6">
        <f>'Building Projections'!T$11+(1/'Component Lifetimes'!$B2)*'Building Projections'!S$10</f>
        <v>11754061.316850547</v>
      </c>
      <c r="P4" s="6">
        <f>'Building Projections'!U$11+(1/'Component Lifetimes'!$B2)*'Building Projections'!T$10</f>
        <v>11993702.126266656</v>
      </c>
      <c r="Q4" s="6">
        <f>'Building Projections'!V$11+(1/'Component Lifetimes'!$B2)*'Building Projections'!U$10</f>
        <v>12233342.935684524</v>
      </c>
      <c r="R4" s="6">
        <f>'Building Projections'!W$11+(1/'Component Lifetimes'!$B2)*'Building Projections'!V$10</f>
        <v>12568358.320713066</v>
      </c>
      <c r="S4" s="6">
        <f>'Building Projections'!X$11+(1/'Component Lifetimes'!$B2)*'Building Projections'!W$10</f>
        <v>12813018.844636973</v>
      </c>
      <c r="T4" s="6">
        <f>'Building Projections'!Y$11+(1/'Component Lifetimes'!$B2)*'Building Projections'!X$10</f>
        <v>13057679.368560975</v>
      </c>
      <c r="U4" s="6">
        <f>'Building Projections'!Z$11+(1/'Component Lifetimes'!$B2)*'Building Projections'!Y$10</f>
        <v>13302339.892481469</v>
      </c>
      <c r="V4" s="6">
        <f>'Building Projections'!AA$11+(1/'Component Lifetimes'!$B2)*'Building Projections'!Z$10</f>
        <v>13547000.416403623</v>
      </c>
      <c r="W4" s="6">
        <f>'Building Projections'!AB$11+(1/'Component Lifetimes'!$B2)*'Building Projections'!AA$10</f>
        <v>14559071.202700865</v>
      </c>
      <c r="X4" s="6">
        <f>'Building Projections'!AC$11+(1/'Component Lifetimes'!$B2)*'Building Projections'!AB$10</f>
        <v>14844121.740432264</v>
      </c>
      <c r="Y4" s="6">
        <f>'Building Projections'!AD$11+(1/'Component Lifetimes'!$B2)*'Building Projections'!AC$10</f>
        <v>15129172.278163662</v>
      </c>
      <c r="Z4" s="6">
        <f>'Building Projections'!AE$11+(1/'Component Lifetimes'!$B2)*'Building Projections'!AD$10</f>
        <v>15414222.815896878</v>
      </c>
      <c r="AA4" s="6">
        <f>'Building Projections'!AF$11+(1/'Component Lifetimes'!$B2)*'Building Projections'!AE$10</f>
        <v>15699273.353626553</v>
      </c>
      <c r="AB4" s="6">
        <f>'Building Projections'!AG$11+(1/'Component Lifetimes'!$B2)*'Building Projections'!AF$10</f>
        <v>16032107.696848266</v>
      </c>
      <c r="AC4" s="6">
        <f>'Building Projections'!AH$11+(1/'Component Lifetimes'!$B2)*'Building Projections'!AG$10</f>
        <v>16319673.171712581</v>
      </c>
      <c r="AD4" s="6">
        <f>'Building Projections'!AI$11+(1/'Component Lifetimes'!$B2)*'Building Projections'!AH$10</f>
        <v>16607238.646573298</v>
      </c>
      <c r="AE4" s="6">
        <f>'Building Projections'!AJ$11+(1/'Component Lifetimes'!$B2)*'Building Projections'!AI$10</f>
        <v>16894804.121437613</v>
      </c>
      <c r="AF4" s="6">
        <f>'Building Projections'!AK$11+(1/'Component Lifetimes'!$B2)*'Building Projections'!AJ$10</f>
        <v>17182369.59629833</v>
      </c>
      <c r="AG4" s="6">
        <f>'Building Projections'!AL$11+(1/'Component Lifetimes'!$B2)*'Building Projections'!AK$10</f>
        <v>17469935.071162615</v>
      </c>
      <c r="AH4" s="6">
        <f>'Building Projections'!AM$11+(1/'Component Lifetimes'!$B2)*'Building Projections'!AL$10</f>
        <v>17757500.546025209</v>
      </c>
      <c r="AI4" s="6">
        <f>'Building Projections'!AN$11+(1/'Component Lifetimes'!$B2)*'Building Projections'!AM$10</f>
        <v>18045066.020885926</v>
      </c>
    </row>
    <row r="5" spans="1:35" s="53" customFormat="1" x14ac:dyDescent="0.25">
      <c r="A5" s="53" t="s">
        <v>12</v>
      </c>
      <c r="B5" s="6">
        <f>'Building Projections'!G$11+(1/'Component Lifetimes'!$B3)*'Building Projections'!F$10</f>
        <v>8580483.4165143445</v>
      </c>
      <c r="C5" s="6">
        <f>'Building Projections'!H$11+(1/'Component Lifetimes'!$B3)*'Building Projections'!G$10</f>
        <v>9386029.4931935035</v>
      </c>
      <c r="D5" s="6">
        <f>'Building Projections'!I$11+(1/'Component Lifetimes'!$B3)*'Building Projections'!H$10</f>
        <v>9620569.0646605715</v>
      </c>
      <c r="E5" s="6">
        <f>'Building Projections'!J$11+(1/'Component Lifetimes'!$B3)*'Building Projections'!I$10</f>
        <v>9855108.6361276545</v>
      </c>
      <c r="F5" s="6">
        <f>'Building Projections'!K$11+(1/'Component Lifetimes'!$B3)*'Building Projections'!J$10</f>
        <v>10089648.207594708</v>
      </c>
      <c r="G5" s="6">
        <f>'Building Projections'!L$11+(1/'Component Lifetimes'!$B3)*'Building Projections'!K$10</f>
        <v>10324187.779060867</v>
      </c>
      <c r="H5" s="6">
        <f>'Building Projections'!M$11+(1/'Component Lifetimes'!$B3)*'Building Projections'!L$10</f>
        <v>10710864.118756842</v>
      </c>
      <c r="I5" s="6">
        <f>'Building Projections'!N$11+(1/'Component Lifetimes'!$B3)*'Building Projections'!M$10</f>
        <v>10955012.328216352</v>
      </c>
      <c r="J5" s="6">
        <f>'Building Projections'!O$11+(1/'Component Lifetimes'!$B3)*'Building Projections'!N$10</f>
        <v>11199160.537675805</v>
      </c>
      <c r="K5" s="6">
        <f>'Building Projections'!P$11+(1/'Component Lifetimes'!$B3)*'Building Projections'!O$10</f>
        <v>11443308.747137018</v>
      </c>
      <c r="L5" s="6">
        <f>'Building Projections'!Q$11+(1/'Component Lifetimes'!$B3)*'Building Projections'!P$10</f>
        <v>11687456.956596456</v>
      </c>
      <c r="M5" s="6">
        <f>'Building Projections'!R$11+(1/'Component Lifetimes'!$B3)*'Building Projections'!Q$10</f>
        <v>12619100.561841719</v>
      </c>
      <c r="N5" s="6">
        <f>'Building Projections'!S$11+(1/'Component Lifetimes'!$B3)*'Building Projections'!R$10</f>
        <v>12906669.533141952</v>
      </c>
      <c r="O5" s="6">
        <f>'Building Projections'!T$11+(1/'Component Lifetimes'!$B3)*'Building Projections'!S$10</f>
        <v>13194238.504439557</v>
      </c>
      <c r="P5" s="6">
        <f>'Building Projections'!U$11+(1/'Component Lifetimes'!$B3)*'Building Projections'!T$10</f>
        <v>13481807.475738881</v>
      </c>
      <c r="Q5" s="6">
        <f>'Building Projections'!V$11+(1/'Component Lifetimes'!$B3)*'Building Projections'!U$10</f>
        <v>13769376.447039967</v>
      </c>
      <c r="R5" s="6">
        <f>'Building Projections'!W$11+(1/'Component Lifetimes'!$B3)*'Building Projections'!V$10</f>
        <v>14152319.993951743</v>
      </c>
      <c r="S5" s="6">
        <f>'Building Projections'!X$11+(1/'Component Lifetimes'!$B3)*'Building Projections'!W$10</f>
        <v>14445912.622660067</v>
      </c>
      <c r="T5" s="6">
        <f>'Building Projections'!Y$11+(1/'Component Lifetimes'!$B3)*'Building Projections'!X$10</f>
        <v>14739505.251368506</v>
      </c>
      <c r="U5" s="6">
        <f>'Building Projections'!Z$11+(1/'Component Lifetimes'!$B3)*'Building Projections'!Y$10</f>
        <v>15033097.880073454</v>
      </c>
      <c r="V5" s="6">
        <f>'Building Projections'!AA$11+(1/'Component Lifetimes'!$B3)*'Building Projections'!Z$10</f>
        <v>15326690.508780049</v>
      </c>
      <c r="W5" s="6">
        <f>'Building Projections'!AB$11+(1/'Component Lifetimes'!$B3)*'Building Projections'!AA$10</f>
        <v>16387693.399861727</v>
      </c>
      <c r="X5" s="6">
        <f>'Building Projections'!AC$11+(1/'Component Lifetimes'!$B3)*'Building Projections'!AB$10</f>
        <v>16729754.045139404</v>
      </c>
      <c r="Y5" s="6">
        <f>'Building Projections'!AD$11+(1/'Component Lifetimes'!$B3)*'Building Projections'!AC$10</f>
        <v>17071814.690417081</v>
      </c>
      <c r="Z5" s="6">
        <f>'Building Projections'!AE$11+(1/'Component Lifetimes'!$B3)*'Building Projections'!AD$10</f>
        <v>17413875.335696578</v>
      </c>
      <c r="AA5" s="6">
        <f>'Building Projections'!AF$11+(1/'Component Lifetimes'!$B3)*'Building Projections'!AE$10</f>
        <v>17755935.980972551</v>
      </c>
      <c r="AB5" s="6">
        <f>'Building Projections'!AG$11+(1/'Component Lifetimes'!$B3)*'Building Projections'!AF$10</f>
        <v>18145780.431740545</v>
      </c>
      <c r="AC5" s="6">
        <f>'Building Projections'!AH$11+(1/'Component Lifetimes'!$B3)*'Building Projections'!AG$10</f>
        <v>18490859.001577355</v>
      </c>
      <c r="AD5" s="6">
        <f>'Building Projections'!AI$11+(1/'Component Lifetimes'!$B3)*'Building Projections'!AH$10</f>
        <v>18835937.571410581</v>
      </c>
      <c r="AE5" s="6">
        <f>'Building Projections'!AJ$11+(1/'Component Lifetimes'!$B3)*'Building Projections'!AI$10</f>
        <v>19181016.141247392</v>
      </c>
      <c r="AF5" s="6">
        <f>'Building Projections'!AK$11+(1/'Component Lifetimes'!$B3)*'Building Projections'!AJ$10</f>
        <v>19526094.711080622</v>
      </c>
      <c r="AG5" s="6">
        <f>'Building Projections'!AL$11+(1/'Component Lifetimes'!$B3)*'Building Projections'!AK$10</f>
        <v>19871173.280917399</v>
      </c>
      <c r="AH5" s="6">
        <f>'Building Projections'!AM$11+(1/'Component Lifetimes'!$B3)*'Building Projections'!AL$10</f>
        <v>20216251.850752506</v>
      </c>
      <c r="AI5" s="6">
        <f>'Building Projections'!AN$11+(1/'Component Lifetimes'!$B3)*'Building Projections'!AM$10</f>
        <v>20561330.420585737</v>
      </c>
    </row>
    <row r="6" spans="1:35" s="53" customFormat="1" x14ac:dyDescent="0.25">
      <c r="A6" s="53" t="s">
        <v>13</v>
      </c>
      <c r="B6" s="6">
        <f>'Building Projections'!G$11+(1/'Component Lifetimes'!$B4)*'Building Projections'!F$10</f>
        <v>4777399.0224815104</v>
      </c>
      <c r="C6" s="6">
        <f>'Building Projections'!H$11+(1/'Component Lifetimes'!$B4)*'Building Projections'!G$10</f>
        <v>5446802.9110419368</v>
      </c>
      <c r="D6" s="6">
        <f>'Building Projections'!I$11+(1/'Component Lifetimes'!$B4)*'Building Projections'!H$10</f>
        <v>5518467.7801013188</v>
      </c>
      <c r="E6" s="6">
        <f>'Building Projections'!J$11+(1/'Component Lifetimes'!$B4)*'Building Projections'!I$10</f>
        <v>5590132.6491607158</v>
      </c>
      <c r="F6" s="6">
        <f>'Building Projections'!K$11+(1/'Component Lifetimes'!$B4)*'Building Projections'!J$10</f>
        <v>5661797.5182200838</v>
      </c>
      <c r="G6" s="6">
        <f>'Building Projections'!L$11+(1/'Component Lifetimes'!$B4)*'Building Projections'!K$10</f>
        <v>5733462.3872785568</v>
      </c>
      <c r="H6" s="6">
        <f>'Building Projections'!M$11+(1/'Component Lifetimes'!$B4)*'Building Projections'!L$10</f>
        <v>5957264.0245668842</v>
      </c>
      <c r="I6" s="6">
        <f>'Building Projections'!N$11+(1/'Component Lifetimes'!$B4)*'Building Projections'!M$10</f>
        <v>6031864.8663455471</v>
      </c>
      <c r="J6" s="6">
        <f>'Building Projections'!O$11+(1/'Component Lifetimes'!$B4)*'Building Projections'!N$10</f>
        <v>6106465.7081241934</v>
      </c>
      <c r="K6" s="6">
        <f>'Building Projections'!P$11+(1/'Component Lifetimes'!$B4)*'Building Projections'!O$10</f>
        <v>6181066.5499046398</v>
      </c>
      <c r="L6" s="6">
        <f>'Building Projections'!Q$11+(1/'Component Lifetimes'!$B4)*'Building Projections'!P$10</f>
        <v>6255667.3916832712</v>
      </c>
      <c r="M6" s="6">
        <f>'Building Projections'!R$11+(1/'Component Lifetimes'!$B4)*'Building Projections'!Q$10</f>
        <v>7017763.6292477679</v>
      </c>
      <c r="N6" s="6">
        <f>'Building Projections'!S$11+(1/'Component Lifetimes'!$B4)*'Building Projections'!R$10</f>
        <v>7105631.9260345604</v>
      </c>
      <c r="O6" s="6">
        <f>'Building Projections'!T$11+(1/'Component Lifetimes'!$B4)*'Building Projections'!S$10</f>
        <v>7193500.2228186876</v>
      </c>
      <c r="P6" s="6">
        <f>'Building Projections'!U$11+(1/'Component Lifetimes'!$B4)*'Building Projections'!T$10</f>
        <v>7281368.5196046131</v>
      </c>
      <c r="Q6" s="6">
        <f>'Building Projections'!V$11+(1/'Component Lifetimes'!$B4)*'Building Projections'!U$10</f>
        <v>7369236.8163922969</v>
      </c>
      <c r="R6" s="6">
        <f>'Building Projections'!W$11+(1/'Component Lifetimes'!$B4)*'Building Projections'!V$10</f>
        <v>7552479.6887905942</v>
      </c>
      <c r="S6" s="6">
        <f>'Building Projections'!X$11+(1/'Component Lifetimes'!$B4)*'Building Projections'!W$10</f>
        <v>7642188.5475638453</v>
      </c>
      <c r="T6" s="6">
        <f>'Building Projections'!Y$11+(1/'Component Lifetimes'!$B4)*'Building Projections'!X$10</f>
        <v>7731897.4063371308</v>
      </c>
      <c r="U6" s="6">
        <f>'Building Projections'!Z$11+(1/'Component Lifetimes'!$B4)*'Building Projections'!Y$10</f>
        <v>7821606.2651068456</v>
      </c>
      <c r="V6" s="6">
        <f>'Building Projections'!AA$11+(1/'Component Lifetimes'!$B4)*'Building Projections'!Z$10</f>
        <v>7911315.1238782834</v>
      </c>
      <c r="W6" s="6">
        <f>'Building Projections'!AB$11+(1/'Component Lifetimes'!$B4)*'Building Projections'!AA$10</f>
        <v>8768434.2450248078</v>
      </c>
      <c r="X6" s="6">
        <f>'Building Projections'!AC$11+(1/'Component Lifetimes'!$B4)*'Building Projections'!AB$10</f>
        <v>8872952.7755263206</v>
      </c>
      <c r="Y6" s="6">
        <f>'Building Projections'!AD$11+(1/'Component Lifetimes'!$B4)*'Building Projections'!AC$10</f>
        <v>8977471.3060278334</v>
      </c>
      <c r="Z6" s="6">
        <f>'Building Projections'!AE$11+(1/'Component Lifetimes'!$B4)*'Building Projections'!AD$10</f>
        <v>9081989.8365311641</v>
      </c>
      <c r="AA6" s="6">
        <f>'Building Projections'!AF$11+(1/'Component Lifetimes'!$B4)*'Building Projections'!AE$10</f>
        <v>9186508.3670308944</v>
      </c>
      <c r="AB6" s="6">
        <f>'Building Projections'!AG$11+(1/'Component Lifetimes'!$B4)*'Building Projections'!AF$10</f>
        <v>9338810.7030227222</v>
      </c>
      <c r="AC6" s="6">
        <f>'Building Projections'!AH$11+(1/'Component Lifetimes'!$B4)*'Building Projections'!AG$10</f>
        <v>9444251.377140807</v>
      </c>
      <c r="AD6" s="6">
        <f>'Building Projections'!AI$11+(1/'Component Lifetimes'!$B4)*'Building Projections'!AH$10</f>
        <v>9549692.0512552336</v>
      </c>
      <c r="AE6" s="6">
        <f>'Building Projections'!AJ$11+(1/'Component Lifetimes'!$B4)*'Building Projections'!AI$10</f>
        <v>9655132.7253733184</v>
      </c>
      <c r="AF6" s="6">
        <f>'Building Projections'!AK$11+(1/'Component Lifetimes'!$B4)*'Building Projections'!AJ$10</f>
        <v>9760573.399487745</v>
      </c>
      <c r="AG6" s="6">
        <f>'Building Projections'!AL$11+(1/'Component Lifetimes'!$B4)*'Building Projections'!AK$10</f>
        <v>9866014.0736058019</v>
      </c>
      <c r="AH6" s="6">
        <f>'Building Projections'!AM$11+(1/'Component Lifetimes'!$B4)*'Building Projections'!AL$10</f>
        <v>9971454.7477221042</v>
      </c>
      <c r="AI6" s="6">
        <f>'Building Projections'!AN$11+(1/'Component Lifetimes'!$B4)*'Building Projections'!AM$10</f>
        <v>10076895.421836529</v>
      </c>
    </row>
    <row r="7" spans="1:35" s="53" customFormat="1" x14ac:dyDescent="0.25">
      <c r="A7" s="53" t="s">
        <v>14</v>
      </c>
      <c r="B7" s="6">
        <f>'Building Projections'!G$11+(1/'Component Lifetimes'!$B5)*'Building Projections'!F$10</f>
        <v>12598822.387249438</v>
      </c>
      <c r="C7" s="6">
        <f>'Building Projections'!H$11+(1/'Component Lifetimes'!$B5)*'Building Projections'!G$10</f>
        <v>13548216.299894845</v>
      </c>
      <c r="D7" s="6">
        <f>'Building Projections'!I$11+(1/'Component Lifetimes'!$B5)*'Building Projections'!H$10</f>
        <v>13954849.281925876</v>
      </c>
      <c r="E7" s="6">
        <f>'Building Projections'!J$11+(1/'Component Lifetimes'!$B5)*'Building Projections'!I$10</f>
        <v>14361482.263956919</v>
      </c>
      <c r="F7" s="6">
        <f>'Building Projections'!K$11+(1/'Component Lifetimes'!$B5)*'Building Projections'!J$10</f>
        <v>14768115.245987937</v>
      </c>
      <c r="G7" s="6">
        <f>'Building Projections'!L$11+(1/'Component Lifetimes'!$B5)*'Building Projections'!K$10</f>
        <v>15174748.228018057</v>
      </c>
      <c r="H7" s="6">
        <f>'Building Projections'!M$11+(1/'Component Lifetimes'!$B5)*'Building Projections'!L$10</f>
        <v>15733517.97827795</v>
      </c>
      <c r="I7" s="6">
        <f>'Building Projections'!N$11+(1/'Component Lifetimes'!$B5)*'Building Projections'!M$10</f>
        <v>16156809.936429042</v>
      </c>
      <c r="J7" s="6">
        <f>'Building Projections'!O$11+(1/'Component Lifetimes'!$B5)*'Building Projections'!N$10</f>
        <v>16580101.894580036</v>
      </c>
      <c r="K7" s="6">
        <f>'Building Projections'!P$11+(1/'Component Lifetimes'!$B5)*'Building Projections'!O$10</f>
        <v>17003393.852732748</v>
      </c>
      <c r="L7" s="6">
        <f>'Building Projections'!Q$11+(1/'Component Lifetimes'!$B5)*'Building Projections'!P$10</f>
        <v>17426685.810883727</v>
      </c>
      <c r="M7" s="6">
        <f>'Building Projections'!R$11+(1/'Component Lifetimes'!$B5)*'Building Projections'!Q$10</f>
        <v>18537473.164820485</v>
      </c>
      <c r="N7" s="6">
        <f>'Building Projections'!S$11+(1/'Component Lifetimes'!$B5)*'Building Projections'!R$10</f>
        <v>19036045.868811619</v>
      </c>
      <c r="O7" s="6">
        <f>'Building Projections'!T$11+(1/'Component Lifetimes'!$B5)*'Building Projections'!S$10</f>
        <v>19534618.572800167</v>
      </c>
      <c r="P7" s="6">
        <f>'Building Projections'!U$11+(1/'Component Lifetimes'!$B5)*'Building Projections'!T$10</f>
        <v>20033191.276790351</v>
      </c>
      <c r="Q7" s="6">
        <f>'Building Projections'!V$11+(1/'Component Lifetimes'!$B5)*'Building Projections'!U$10</f>
        <v>20531763.980782293</v>
      </c>
      <c r="R7" s="6">
        <f>'Building Projections'!W$11+(1/'Component Lifetimes'!$B5)*'Building Projections'!V$10</f>
        <v>21125711.26038501</v>
      </c>
      <c r="S7" s="6">
        <f>'Building Projections'!X$11+(1/'Component Lifetimes'!$B5)*'Building Projections'!W$10</f>
        <v>21634727.480406735</v>
      </c>
      <c r="T7" s="6">
        <f>'Building Projections'!Y$11+(1/'Component Lifetimes'!$B5)*'Building Projections'!X$10</f>
        <v>22143743.700428657</v>
      </c>
      <c r="U7" s="6">
        <f>'Building Projections'!Z$11+(1/'Component Lifetimes'!$B5)*'Building Projections'!Y$10</f>
        <v>22652759.920447174</v>
      </c>
      <c r="V7" s="6">
        <f>'Building Projections'!AA$11+(1/'Component Lifetimes'!$B5)*'Building Projections'!Z$10</f>
        <v>23161776.140467253</v>
      </c>
      <c r="W7" s="6">
        <f>'Building Projections'!AB$11+(1/'Component Lifetimes'!$B5)*'Building Projections'!AA$10</f>
        <v>24438202.622862414</v>
      </c>
      <c r="X7" s="6">
        <f>'Building Projections'!AC$11+(1/'Component Lifetimes'!$B5)*'Building Projections'!AB$10</f>
        <v>25031250.266612589</v>
      </c>
      <c r="Y7" s="6">
        <f>'Building Projections'!AD$11+(1/'Component Lifetimes'!$B5)*'Building Projections'!AC$10</f>
        <v>25624297.910362761</v>
      </c>
      <c r="Z7" s="6">
        <f>'Building Projections'!AE$11+(1/'Component Lifetimes'!$B5)*'Building Projections'!AD$10</f>
        <v>26217345.554114755</v>
      </c>
      <c r="AA7" s="6">
        <f>'Building Projections'!AF$11+(1/'Component Lifetimes'!$B5)*'Building Projections'!AE$10</f>
        <v>26810393.197863307</v>
      </c>
      <c r="AB7" s="6">
        <f>'Building Projections'!AG$11+(1/'Component Lifetimes'!$B5)*'Building Projections'!AF$10</f>
        <v>27451224.647103798</v>
      </c>
      <c r="AC7" s="6">
        <f>'Building Projections'!AH$11+(1/'Component Lifetimes'!$B5)*'Building Projections'!AG$10</f>
        <v>28049504.617557008</v>
      </c>
      <c r="AD7" s="6">
        <f>'Building Projections'!AI$11+(1/'Component Lifetimes'!$B5)*'Building Projections'!AH$10</f>
        <v>28647784.588006727</v>
      </c>
      <c r="AE7" s="6">
        <f>'Building Projections'!AJ$11+(1/'Component Lifetimes'!$B5)*'Building Projections'!AI$10</f>
        <v>29246064.558459938</v>
      </c>
      <c r="AF7" s="6">
        <f>'Building Projections'!AK$11+(1/'Component Lifetimes'!$B5)*'Building Projections'!AJ$10</f>
        <v>29844344.528909653</v>
      </c>
      <c r="AG7" s="6">
        <f>'Building Projections'!AL$11+(1/'Component Lifetimes'!$B5)*'Building Projections'!AK$10</f>
        <v>30442624.499362838</v>
      </c>
      <c r="AH7" s="6">
        <f>'Building Projections'!AM$11+(1/'Component Lifetimes'!$B5)*'Building Projections'!AL$10</f>
        <v>31040904.469814427</v>
      </c>
      <c r="AI7" s="6">
        <f>'Building Projections'!AN$11+(1/'Component Lifetimes'!$B5)*'Building Projections'!AM$10</f>
        <v>31639184.440264147</v>
      </c>
    </row>
    <row r="8" spans="1:35" s="53" customFormat="1" x14ac:dyDescent="0.25">
      <c r="A8" s="53" t="s">
        <v>15</v>
      </c>
      <c r="B8" s="6">
        <f>'Building Projections'!G$11+(1/'Component Lifetimes'!$B6)*'Building Projections'!F$10</f>
        <v>9511208.7007288821</v>
      </c>
      <c r="C8" s="6">
        <f>'Building Projections'!H$11+(1/'Component Lifetimes'!$B6)*'Building Projections'!G$10</f>
        <v>10350072.727682615</v>
      </c>
      <c r="D8" s="6">
        <f>'Building Projections'!I$11+(1/'Component Lifetimes'!$B6)*'Building Projections'!H$10</f>
        <v>10624472.472625613</v>
      </c>
      <c r="E8" s="6">
        <f>'Building Projections'!J$11+(1/'Component Lifetimes'!$B6)*'Building Projections'!I$10</f>
        <v>10898872.217568628</v>
      </c>
      <c r="F8" s="6">
        <f>'Building Projections'!K$11+(1/'Component Lifetimes'!$B6)*'Building Projections'!J$10</f>
        <v>11173271.962511612</v>
      </c>
      <c r="G8" s="6">
        <f>'Building Projections'!L$11+(1/'Component Lifetimes'!$B6)*'Building Projections'!K$10</f>
        <v>11447671.707453702</v>
      </c>
      <c r="H8" s="6">
        <f>'Building Projections'!M$11+(1/'Component Lifetimes'!$B6)*'Building Projections'!L$10</f>
        <v>11874208.220625596</v>
      </c>
      <c r="I8" s="6">
        <f>'Building Projections'!N$11+(1/'Component Lifetimes'!$B6)*'Building Projections'!M$10</f>
        <v>12159849.598687986</v>
      </c>
      <c r="J8" s="6">
        <f>'Building Projections'!O$11+(1/'Component Lifetimes'!$B6)*'Building Projections'!N$10</f>
        <v>12445490.976750307</v>
      </c>
      <c r="K8" s="6">
        <f>'Building Projections'!P$11+(1/'Component Lifetimes'!$B6)*'Building Projections'!O$10</f>
        <v>12731132.35481438</v>
      </c>
      <c r="L8" s="6">
        <f>'Building Projections'!Q$11+(1/'Component Lifetimes'!$B6)*'Building Projections'!P$10</f>
        <v>13016773.732876688</v>
      </c>
      <c r="M8" s="6">
        <f>'Building Projections'!R$11+(1/'Component Lifetimes'!$B6)*'Building Projections'!Q$10</f>
        <v>13989910.50672481</v>
      </c>
      <c r="N8" s="6">
        <f>'Building Projections'!S$11+(1/'Component Lifetimes'!$B6)*'Building Projections'!R$10</f>
        <v>14326352.037186755</v>
      </c>
      <c r="O8" s="6">
        <f>'Building Projections'!T$11+(1/'Component Lifetimes'!$B6)*'Building Projections'!S$10</f>
        <v>14662793.567646082</v>
      </c>
      <c r="P8" s="6">
        <f>'Building Projections'!U$11+(1/'Component Lifetimes'!$B6)*'Building Projections'!T$10</f>
        <v>14999235.098107111</v>
      </c>
      <c r="Q8" s="6">
        <f>'Building Projections'!V$11+(1/'Component Lifetimes'!$B6)*'Building Projections'!U$10</f>
        <v>15335676.628569899</v>
      </c>
      <c r="R8" s="6">
        <f>'Building Projections'!W$11+(1/'Component Lifetimes'!$B6)*'Building Projections'!V$10</f>
        <v>15767492.734643398</v>
      </c>
      <c r="S8" s="6">
        <f>'Building Projections'!X$11+(1/'Component Lifetimes'!$B6)*'Building Projections'!W$10</f>
        <v>16110981.647540759</v>
      </c>
      <c r="T8" s="6">
        <f>'Building Projections'!Y$11+(1/'Component Lifetimes'!$B6)*'Building Projections'!X$10</f>
        <v>16454470.560438255</v>
      </c>
      <c r="U8" s="6">
        <f>'Building Projections'!Z$11+(1/'Component Lifetimes'!$B6)*'Building Projections'!Y$10</f>
        <v>16797959.473332278</v>
      </c>
      <c r="V8" s="6">
        <f>'Building Projections'!AA$11+(1/'Component Lifetimes'!$B6)*'Building Projections'!Z$10</f>
        <v>17141448.386227928</v>
      </c>
      <c r="W8" s="6">
        <f>'Building Projections'!AB$11+(1/'Component Lifetimes'!$B6)*'Building Projections'!AA$10</f>
        <v>18252347.561498664</v>
      </c>
      <c r="X8" s="6">
        <f>'Building Projections'!AC$11+(1/'Component Lifetimes'!$B6)*'Building Projections'!AB$10</f>
        <v>18652541.666195452</v>
      </c>
      <c r="Y8" s="6">
        <f>'Building Projections'!AD$11+(1/'Component Lifetimes'!$B6)*'Building Projections'!AC$10</f>
        <v>19052735.770892248</v>
      </c>
      <c r="Z8" s="6">
        <f>'Building Projections'!AE$11+(1/'Component Lifetimes'!$B6)*'Building Projections'!AD$10</f>
        <v>19452929.875590853</v>
      </c>
      <c r="AA8" s="6">
        <f>'Building Projections'!AF$11+(1/'Component Lifetimes'!$B6)*'Building Projections'!AE$10</f>
        <v>19853123.980285957</v>
      </c>
      <c r="AB8" s="6">
        <f>'Building Projections'!AG$11+(1/'Component Lifetimes'!$B6)*'Building Projections'!AF$10</f>
        <v>20301101.890473068</v>
      </c>
      <c r="AC8" s="6">
        <f>'Building Projections'!AH$11+(1/'Component Lifetimes'!$B6)*'Building Projections'!AG$10</f>
        <v>20704826.818237491</v>
      </c>
      <c r="AD8" s="6">
        <f>'Building Projections'!AI$11+(1/'Component Lifetimes'!$B6)*'Building Projections'!AH$10</f>
        <v>21108551.745998356</v>
      </c>
      <c r="AE8" s="6">
        <f>'Building Projections'!AJ$11+(1/'Component Lifetimes'!$B6)*'Building Projections'!AI$10</f>
        <v>21512276.673762783</v>
      </c>
      <c r="AF8" s="6">
        <f>'Building Projections'!AK$11+(1/'Component Lifetimes'!$B6)*'Building Projections'!AJ$10</f>
        <v>21916001.601523645</v>
      </c>
      <c r="AG8" s="6">
        <f>'Building Projections'!AL$11+(1/'Component Lifetimes'!$B6)*'Building Projections'!AK$10</f>
        <v>22319726.529288042</v>
      </c>
      <c r="AH8" s="6">
        <f>'Building Projections'!AM$11+(1/'Component Lifetimes'!$B6)*'Building Projections'!AL$10</f>
        <v>22723451.457050785</v>
      </c>
      <c r="AI8" s="6">
        <f>'Building Projections'!AN$11+(1/'Component Lifetimes'!$B6)*'Building Projections'!AM$10</f>
        <v>23127176.384811651</v>
      </c>
    </row>
    <row r="9" spans="1:35" s="53" customFormat="1" x14ac:dyDescent="0.25">
      <c r="A9" s="53" t="s">
        <v>16</v>
      </c>
      <c r="B9" s="6">
        <f>'Building Projections'!G$11+(1/'Component Lifetimes'!$B7)*'Building Projections'!F$10</f>
        <v>8734582.4205322973</v>
      </c>
      <c r="C9" s="6">
        <f>'Building Projections'!H$11+(1/'Component Lifetimes'!$B7)*'Building Projections'!G$10</f>
        <v>9545644.9079508111</v>
      </c>
      <c r="D9" s="6">
        <f>'Building Projections'!I$11+(1/'Component Lifetimes'!$B7)*'Building Projections'!H$10</f>
        <v>9786784.0777492039</v>
      </c>
      <c r="E9" s="6">
        <f>'Building Projections'!J$11+(1/'Component Lifetimes'!$B7)*'Building Projections'!I$10</f>
        <v>10027923.247547612</v>
      </c>
      <c r="F9" s="6">
        <f>'Building Projections'!K$11+(1/'Component Lifetimes'!$B7)*'Building Projections'!J$10</f>
        <v>10269062.417345991</v>
      </c>
      <c r="G9" s="6">
        <f>'Building Projections'!L$11+(1/'Component Lifetimes'!$B7)*'Building Projections'!K$10</f>
        <v>10510201.587143473</v>
      </c>
      <c r="H9" s="6">
        <f>'Building Projections'!M$11+(1/'Component Lifetimes'!$B7)*'Building Projections'!L$10</f>
        <v>10903477.525170771</v>
      </c>
      <c r="I9" s="6">
        <f>'Building Projections'!N$11+(1/'Component Lifetimes'!$B7)*'Building Projections'!M$10</f>
        <v>11154495.705892155</v>
      </c>
      <c r="J9" s="6">
        <f>'Building Projections'!O$11+(1/'Component Lifetimes'!$B7)*'Building Projections'!N$10</f>
        <v>11405513.886613479</v>
      </c>
      <c r="K9" s="6">
        <f>'Building Projections'!P$11+(1/'Component Lifetimes'!$B7)*'Building Projections'!O$10</f>
        <v>11656532.067336563</v>
      </c>
      <c r="L9" s="6">
        <f>'Building Projections'!Q$11+(1/'Component Lifetimes'!$B7)*'Building Projections'!P$10</f>
        <v>11907550.248057872</v>
      </c>
      <c r="M9" s="6">
        <f>'Building Projections'!R$11+(1/'Component Lifetimes'!$B7)*'Building Projections'!Q$10</f>
        <v>12846063.824565005</v>
      </c>
      <c r="N9" s="6">
        <f>'Building Projections'!S$11+(1/'Component Lifetimes'!$B7)*'Building Projections'!R$10</f>
        <v>13141724.563455911</v>
      </c>
      <c r="O9" s="6">
        <f>'Building Projections'!T$11+(1/'Component Lifetimes'!$B7)*'Building Projections'!S$10</f>
        <v>13437385.302344194</v>
      </c>
      <c r="P9" s="6">
        <f>'Building Projections'!U$11+(1/'Component Lifetimes'!$B7)*'Building Projections'!T$10</f>
        <v>13733046.041234192</v>
      </c>
      <c r="Q9" s="6">
        <f>'Building Projections'!V$11+(1/'Component Lifetimes'!$B7)*'Building Projections'!U$10</f>
        <v>14028706.78012595</v>
      </c>
      <c r="R9" s="6">
        <f>'Building Projections'!W$11+(1/'Component Lifetimes'!$B7)*'Building Projections'!V$10</f>
        <v>14419742.094628401</v>
      </c>
      <c r="S9" s="6">
        <f>'Building Projections'!X$11+(1/'Component Lifetimes'!$B7)*'Building Projections'!W$10</f>
        <v>14721595.987780849</v>
      </c>
      <c r="T9" s="6">
        <f>'Building Projections'!Y$11+(1/'Component Lifetimes'!$B7)*'Building Projections'!X$10</f>
        <v>15023449.880933413</v>
      </c>
      <c r="U9" s="6">
        <f>'Building Projections'!Z$11+(1/'Component Lifetimes'!$B7)*'Building Projections'!Y$10</f>
        <v>15325303.774082489</v>
      </c>
      <c r="V9" s="6">
        <f>'Building Projections'!AA$11+(1/'Component Lifetimes'!$B7)*'Building Projections'!Z$10</f>
        <v>15627157.66723321</v>
      </c>
      <c r="W9" s="6">
        <f>'Building Projections'!AB$11+(1/'Component Lifetimes'!$B7)*'Building Projections'!AA$10</f>
        <v>16696421.822759014</v>
      </c>
      <c r="X9" s="6">
        <f>'Building Projections'!AC$11+(1/'Component Lifetimes'!$B7)*'Building Projections'!AB$10</f>
        <v>17048107.55112892</v>
      </c>
      <c r="Y9" s="6">
        <f>'Building Projections'!AD$11+(1/'Component Lifetimes'!$B7)*'Building Projections'!AC$10</f>
        <v>17399793.279498827</v>
      </c>
      <c r="Z9" s="6">
        <f>'Building Projections'!AE$11+(1/'Component Lifetimes'!$B7)*'Building Projections'!AD$10</f>
        <v>17751479.007870551</v>
      </c>
      <c r="AA9" s="6">
        <f>'Building Projections'!AF$11+(1/'Component Lifetimes'!$B7)*'Building Projections'!AE$10</f>
        <v>18103164.736238759</v>
      </c>
      <c r="AB9" s="6">
        <f>'Building Projections'!AG$11+(1/'Component Lifetimes'!$B7)*'Building Projections'!AF$10</f>
        <v>18502634.270098981</v>
      </c>
      <c r="AC9" s="6">
        <f>'Building Projections'!AH$11+(1/'Component Lifetimes'!$B7)*'Building Projections'!AG$10</f>
        <v>18857422.842983093</v>
      </c>
      <c r="AD9" s="6">
        <f>'Building Projections'!AI$11+(1/'Component Lifetimes'!$B7)*'Building Projections'!AH$10</f>
        <v>19212211.415863629</v>
      </c>
      <c r="AE9" s="6">
        <f>'Building Projections'!AJ$11+(1/'Component Lifetimes'!$B7)*'Building Projections'!AI$10</f>
        <v>19566999.988747742</v>
      </c>
      <c r="AF9" s="6">
        <f>'Building Projections'!AK$11+(1/'Component Lifetimes'!$B7)*'Building Projections'!AJ$10</f>
        <v>19921788.561628278</v>
      </c>
      <c r="AG9" s="6">
        <f>'Building Projections'!AL$11+(1/'Component Lifetimes'!$B7)*'Building Projections'!AK$10</f>
        <v>20276577.134512361</v>
      </c>
      <c r="AH9" s="6">
        <f>'Building Projections'!AM$11+(1/'Component Lifetimes'!$B7)*'Building Projections'!AL$10</f>
        <v>20631365.707394775</v>
      </c>
      <c r="AI9" s="6">
        <f>'Building Projections'!AN$11+(1/'Component Lifetimes'!$B7)*'Building Projections'!AM$10</f>
        <v>20986154.280275311</v>
      </c>
    </row>
    <row r="10" spans="1:35" s="53" customFormat="1" x14ac:dyDescent="0.25"/>
    <row r="11" spans="1:35" s="53" customFormat="1" x14ac:dyDescent="0.25">
      <c r="A11" s="3" t="s">
        <v>73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s="53" customFormat="1" x14ac:dyDescent="0.25">
      <c r="B12" s="50">
        <v>2017</v>
      </c>
      <c r="C12" s="50">
        <v>2018</v>
      </c>
      <c r="D12" s="50">
        <v>2019</v>
      </c>
      <c r="E12" s="50">
        <v>2020</v>
      </c>
      <c r="F12" s="50">
        <v>2021</v>
      </c>
      <c r="G12" s="50">
        <v>2022</v>
      </c>
      <c r="H12" s="50">
        <v>2023</v>
      </c>
      <c r="I12" s="50">
        <v>2024</v>
      </c>
      <c r="J12" s="50">
        <v>2025</v>
      </c>
      <c r="K12" s="50">
        <v>2026</v>
      </c>
      <c r="L12" s="50">
        <v>2027</v>
      </c>
      <c r="M12" s="50">
        <v>2028</v>
      </c>
      <c r="N12" s="50">
        <v>2029</v>
      </c>
      <c r="O12" s="50">
        <v>2030</v>
      </c>
      <c r="P12" s="50">
        <v>2031</v>
      </c>
      <c r="Q12" s="50">
        <v>2032</v>
      </c>
      <c r="R12" s="50">
        <v>2033</v>
      </c>
      <c r="S12" s="50">
        <v>2034</v>
      </c>
      <c r="T12" s="50">
        <v>2035</v>
      </c>
      <c r="U12" s="50">
        <v>2036</v>
      </c>
      <c r="V12" s="50">
        <v>2037</v>
      </c>
      <c r="W12" s="50">
        <v>2038</v>
      </c>
      <c r="X12" s="50">
        <v>2039</v>
      </c>
      <c r="Y12" s="50">
        <v>2040</v>
      </c>
      <c r="Z12" s="50">
        <v>2041</v>
      </c>
      <c r="AA12" s="50">
        <v>2042</v>
      </c>
      <c r="AB12" s="50">
        <v>2043</v>
      </c>
      <c r="AC12" s="50">
        <v>2044</v>
      </c>
      <c r="AD12" s="50">
        <v>2045</v>
      </c>
      <c r="AE12" s="50">
        <v>2046</v>
      </c>
      <c r="AF12" s="50">
        <v>2047</v>
      </c>
      <c r="AG12" s="50">
        <v>2048</v>
      </c>
      <c r="AH12" s="50">
        <v>2049</v>
      </c>
      <c r="AI12" s="50">
        <v>2050</v>
      </c>
    </row>
    <row r="13" spans="1:35" s="53" customFormat="1" x14ac:dyDescent="0.25">
      <c r="A13" s="53" t="s">
        <v>11</v>
      </c>
      <c r="B13" s="9">
        <f>SUMIFS('Calculations 1'!$E$3:$E$23,'Calculations 1'!$G$3:$G$23,$A13)*B4</f>
        <v>0</v>
      </c>
      <c r="C13" s="9">
        <f>SUMIFS('Calculations 1'!$E$3:$E$23,'Calculations 1'!$G$3:$G$23,$A13)*C4</f>
        <v>0</v>
      </c>
      <c r="D13" s="9">
        <f>SUMIFS('Calculations 1'!$E$3:$E$23,'Calculations 1'!$G$3:$G$23,$A13)*D4</f>
        <v>0</v>
      </c>
      <c r="E13" s="9">
        <f>SUMIFS('Calculations 1'!$E$3:$E$23,'Calculations 1'!$G$3:$G$23,$A13)*E4</f>
        <v>0</v>
      </c>
      <c r="F13" s="9">
        <f>SUMIFS('Calculations 1'!$E$3:$E$23,'Calculations 1'!$G$3:$G$23,$A13)*F4</f>
        <v>0</v>
      </c>
      <c r="G13" s="9">
        <f>SUMIFS('Calculations 1'!$E$3:$E$23,'Calculations 1'!$G$3:$G$23,$A13)*G4</f>
        <v>0</v>
      </c>
      <c r="H13" s="9">
        <f>SUMIFS('Calculations 1'!$E$3:$E$23,'Calculations 1'!$G$3:$G$23,$A13)*H4</f>
        <v>0</v>
      </c>
      <c r="I13" s="9">
        <f>SUMIFS('Calculations 1'!$E$3:$E$23,'Calculations 1'!$G$3:$G$23,$A13)*I4</f>
        <v>0</v>
      </c>
      <c r="J13" s="9">
        <f>SUMIFS('Calculations 1'!$E$3:$E$23,'Calculations 1'!$G$3:$G$23,$A13)*J4</f>
        <v>0</v>
      </c>
      <c r="K13" s="9">
        <f>SUMIFS('Calculations 1'!$E$3:$E$23,'Calculations 1'!$G$3:$G$23,$A13)*K4</f>
        <v>0</v>
      </c>
      <c r="L13" s="9">
        <f>SUMIFS('Calculations 1'!$E$3:$E$23,'Calculations 1'!$G$3:$G$23,$A13)*L4</f>
        <v>0</v>
      </c>
      <c r="M13" s="9">
        <f>SUMIFS('Calculations 1'!$E$3:$E$23,'Calculations 1'!$G$3:$G$23,$A13)*M4</f>
        <v>0</v>
      </c>
      <c r="N13" s="9">
        <f>SUMIFS('Calculations 1'!$E$3:$E$23,'Calculations 1'!$G$3:$G$23,$A13)*N4</f>
        <v>0</v>
      </c>
      <c r="O13" s="9">
        <f>SUMIFS('Calculations 1'!$E$3:$E$23,'Calculations 1'!$G$3:$G$23,$A13)*O4</f>
        <v>0</v>
      </c>
      <c r="P13" s="9">
        <f>SUMIFS('Calculations 1'!$E$3:$E$23,'Calculations 1'!$G$3:$G$23,$A13)*P4</f>
        <v>0</v>
      </c>
      <c r="Q13" s="9">
        <f>SUMIFS('Calculations 1'!$E$3:$E$23,'Calculations 1'!$G$3:$G$23,$A13)*Q4</f>
        <v>0</v>
      </c>
      <c r="R13" s="9">
        <f>SUMIFS('Calculations 1'!$E$3:$E$23,'Calculations 1'!$G$3:$G$23,$A13)*R4</f>
        <v>0</v>
      </c>
      <c r="S13" s="9">
        <f>SUMIFS('Calculations 1'!$E$3:$E$23,'Calculations 1'!$G$3:$G$23,$A13)*S4</f>
        <v>0</v>
      </c>
      <c r="T13" s="9">
        <f>SUMIFS('Calculations 1'!$E$3:$E$23,'Calculations 1'!$G$3:$G$23,$A13)*T4</f>
        <v>0</v>
      </c>
      <c r="U13" s="9">
        <f>SUMIFS('Calculations 1'!$E$3:$E$23,'Calculations 1'!$G$3:$G$23,$A13)*U4</f>
        <v>0</v>
      </c>
      <c r="V13" s="9">
        <f>SUMIFS('Calculations 1'!$E$3:$E$23,'Calculations 1'!$G$3:$G$23,$A13)*V4</f>
        <v>0</v>
      </c>
      <c r="W13" s="9">
        <f>SUMIFS('Calculations 1'!$E$3:$E$23,'Calculations 1'!$G$3:$G$23,$A13)*W4</f>
        <v>0</v>
      </c>
      <c r="X13" s="9">
        <f>SUMIFS('Calculations 1'!$E$3:$E$23,'Calculations 1'!$G$3:$G$23,$A13)*X4</f>
        <v>0</v>
      </c>
      <c r="Y13" s="9">
        <f>SUMIFS('Calculations 1'!$E$3:$E$23,'Calculations 1'!$G$3:$G$23,$A13)*Y4</f>
        <v>0</v>
      </c>
      <c r="Z13" s="9">
        <f>SUMIFS('Calculations 1'!$E$3:$E$23,'Calculations 1'!$G$3:$G$23,$A13)*Z4</f>
        <v>0</v>
      </c>
      <c r="AA13" s="9">
        <f>SUMIFS('Calculations 1'!$E$3:$E$23,'Calculations 1'!$G$3:$G$23,$A13)*AA4</f>
        <v>0</v>
      </c>
      <c r="AB13" s="9">
        <f>SUMIFS('Calculations 1'!$E$3:$E$23,'Calculations 1'!$G$3:$G$23,$A13)*AB4</f>
        <v>0</v>
      </c>
      <c r="AC13" s="9">
        <f>SUMIFS('Calculations 1'!$E$3:$E$23,'Calculations 1'!$G$3:$G$23,$A13)*AC4</f>
        <v>0</v>
      </c>
      <c r="AD13" s="9">
        <f>SUMIFS('Calculations 1'!$E$3:$E$23,'Calculations 1'!$G$3:$G$23,$A13)*AD4</f>
        <v>0</v>
      </c>
      <c r="AE13" s="9">
        <f>SUMIFS('Calculations 1'!$E$3:$E$23,'Calculations 1'!$G$3:$G$23,$A13)*AE4</f>
        <v>0</v>
      </c>
      <c r="AF13" s="9">
        <f>SUMIFS('Calculations 1'!$E$3:$E$23,'Calculations 1'!$G$3:$G$23,$A13)*AF4</f>
        <v>0</v>
      </c>
      <c r="AG13" s="9">
        <f>SUMIFS('Calculations 1'!$E$3:$E$23,'Calculations 1'!$G$3:$G$23,$A13)*AG4</f>
        <v>0</v>
      </c>
      <c r="AH13" s="9">
        <f>SUMIFS('Calculations 1'!$E$3:$E$23,'Calculations 1'!$G$3:$G$23,$A13)*AH4</f>
        <v>0</v>
      </c>
      <c r="AI13" s="9">
        <f>SUMIFS('Calculations 1'!$E$3:$E$23,'Calculations 1'!$G$3:$G$23,$A13)*AI4</f>
        <v>0</v>
      </c>
    </row>
    <row r="14" spans="1:35" s="53" customFormat="1" x14ac:dyDescent="0.25">
      <c r="A14" s="53" t="s">
        <v>12</v>
      </c>
      <c r="B14" s="6">
        <f>SUMIFS('Calculations 1'!$E$3:$E$23,'Calculations 1'!$G$3:$G$23,$A14)*B5</f>
        <v>103692268284.81929</v>
      </c>
      <c r="C14" s="6">
        <f>SUMIFS('Calculations 1'!$E$3:$E$23,'Calculations 1'!$G$3:$G$23,$A14)*C5</f>
        <v>113427022825.34271</v>
      </c>
      <c r="D14" s="6">
        <f>SUMIFS('Calculations 1'!$E$3:$E$23,'Calculations 1'!$G$3:$G$23,$A14)*D5</f>
        <v>116261354993.75674</v>
      </c>
      <c r="E14" s="6">
        <f>SUMIFS('Calculations 1'!$E$3:$E$23,'Calculations 1'!$G$3:$G$23,$A14)*E5</f>
        <v>119095687162.17096</v>
      </c>
      <c r="F14" s="6">
        <f>SUMIFS('Calculations 1'!$E$3:$E$23,'Calculations 1'!$G$3:$G$23,$A14)*F5</f>
        <v>121930019330.58482</v>
      </c>
      <c r="G14" s="6">
        <f>SUMIFS('Calculations 1'!$E$3:$E$23,'Calculations 1'!$G$3:$G$23,$A14)*G5</f>
        <v>124764351498.98787</v>
      </c>
      <c r="H14" s="6">
        <f>SUMIFS('Calculations 1'!$E$3:$E$23,'Calculations 1'!$G$3:$G$23,$A14)*H5</f>
        <v>129437205557.30093</v>
      </c>
      <c r="I14" s="6">
        <f>SUMIFS('Calculations 1'!$E$3:$E$23,'Calculations 1'!$G$3:$G$23,$A14)*I5</f>
        <v>132387654897.69695</v>
      </c>
      <c r="J14" s="6">
        <f>SUMIFS('Calculations 1'!$E$3:$E$23,'Calculations 1'!$G$3:$G$23,$A14)*J5</f>
        <v>135338104238.0923</v>
      </c>
      <c r="K14" s="6">
        <f>SUMIFS('Calculations 1'!$E$3:$E$23,'Calculations 1'!$G$3:$G$23,$A14)*K5</f>
        <v>138288553578.50888</v>
      </c>
      <c r="L14" s="6">
        <f>SUMIFS('Calculations 1'!$E$3:$E$23,'Calculations 1'!$G$3:$G$23,$A14)*L5</f>
        <v>141239002918.90405</v>
      </c>
      <c r="M14" s="6">
        <f>SUMIFS('Calculations 1'!$E$3:$E$23,'Calculations 1'!$G$3:$G$23,$A14)*M5</f>
        <v>152497603859.14941</v>
      </c>
      <c r="N14" s="6">
        <f>SUMIFS('Calculations 1'!$E$3:$E$23,'Calculations 1'!$G$3:$G$23,$A14)*N5</f>
        <v>155972778563.76605</v>
      </c>
      <c r="O14" s="6">
        <f>SUMIFS('Calculations 1'!$E$3:$E$23,'Calculations 1'!$G$3:$G$23,$A14)*O5</f>
        <v>159447953268.35092</v>
      </c>
      <c r="P14" s="6">
        <f>SUMIFS('Calculations 1'!$E$3:$E$23,'Calculations 1'!$G$3:$G$23,$A14)*P5</f>
        <v>162923127972.9566</v>
      </c>
      <c r="Q14" s="6">
        <f>SUMIFS('Calculations 1'!$E$3:$E$23,'Calculations 1'!$G$3:$G$23,$A14)*Q5</f>
        <v>166398302677.58356</v>
      </c>
      <c r="R14" s="6">
        <f>SUMIFS('Calculations 1'!$E$3:$E$23,'Calculations 1'!$G$3:$G$23,$A14)*R5</f>
        <v>171026047185.29883</v>
      </c>
      <c r="S14" s="6">
        <f>SUMIFS('Calculations 1'!$E$3:$E$23,'Calculations 1'!$G$3:$G$23,$A14)*S5</f>
        <v>174574015772.22906</v>
      </c>
      <c r="T14" s="6">
        <f>SUMIFS('Calculations 1'!$E$3:$E$23,'Calculations 1'!$G$3:$G$23,$A14)*T5</f>
        <v>178121984359.16071</v>
      </c>
      <c r="U14" s="6">
        <f>SUMIFS('Calculations 1'!$E$3:$E$23,'Calculations 1'!$G$3:$G$23,$A14)*U5</f>
        <v>181669952946.05017</v>
      </c>
      <c r="V14" s="6">
        <f>SUMIFS('Calculations 1'!$E$3:$E$23,'Calculations 1'!$G$3:$G$23,$A14)*V5</f>
        <v>185217921532.95953</v>
      </c>
      <c r="W14" s="6">
        <f>SUMIFS('Calculations 1'!$E$3:$E$23,'Calculations 1'!$G$3:$G$23,$A14)*W5</f>
        <v>198039786117.10004</v>
      </c>
      <c r="X14" s="6">
        <f>SUMIFS('Calculations 1'!$E$3:$E$23,'Calculations 1'!$G$3:$G$23,$A14)*X5</f>
        <v>202173474451.20322</v>
      </c>
      <c r="Y14" s="6">
        <f>SUMIFS('Calculations 1'!$E$3:$E$23,'Calculations 1'!$G$3:$G$23,$A14)*Y5</f>
        <v>206307162785.30643</v>
      </c>
      <c r="Z14" s="6">
        <f>SUMIFS('Calculations 1'!$E$3:$E$23,'Calculations 1'!$G$3:$G$23,$A14)*Z5</f>
        <v>210440851119.43161</v>
      </c>
      <c r="AA14" s="6">
        <f>SUMIFS('Calculations 1'!$E$3:$E$23,'Calculations 1'!$G$3:$G$23,$A14)*AA5</f>
        <v>214574539453.51422</v>
      </c>
      <c r="AB14" s="6">
        <f>SUMIFS('Calculations 1'!$E$3:$E$23,'Calculations 1'!$G$3:$G$23,$A14)*AB5</f>
        <v>219285679073.05844</v>
      </c>
      <c r="AC14" s="6">
        <f>SUMIFS('Calculations 1'!$E$3:$E$23,'Calculations 1'!$G$3:$G$23,$A14)*AC5</f>
        <v>223455838014.68552</v>
      </c>
      <c r="AD14" s="6">
        <f>SUMIFS('Calculations 1'!$E$3:$E$23,'Calculations 1'!$G$3:$G$23,$A14)*AD5</f>
        <v>227625996956.26932</v>
      </c>
      <c r="AE14" s="6">
        <f>SUMIFS('Calculations 1'!$E$3:$E$23,'Calculations 1'!$G$3:$G$23,$A14)*AE5</f>
        <v>231796155897.89639</v>
      </c>
      <c r="AF14" s="6">
        <f>SUMIFS('Calculations 1'!$E$3:$E$23,'Calculations 1'!$G$3:$G$23,$A14)*AF5</f>
        <v>235966314839.48022</v>
      </c>
      <c r="AG14" s="6">
        <f>SUMIFS('Calculations 1'!$E$3:$E$23,'Calculations 1'!$G$3:$G$23,$A14)*AG5</f>
        <v>240136473781.10693</v>
      </c>
      <c r="AH14" s="6">
        <f>SUMIFS('Calculations 1'!$E$3:$E$23,'Calculations 1'!$G$3:$G$23,$A14)*AH5</f>
        <v>244306632722.71344</v>
      </c>
      <c r="AI14" s="6">
        <f>SUMIFS('Calculations 1'!$E$3:$E$23,'Calculations 1'!$G$3:$G$23,$A14)*AI5</f>
        <v>248476791664.29727</v>
      </c>
    </row>
    <row r="15" spans="1:35" s="53" customFormat="1" x14ac:dyDescent="0.25">
      <c r="A15" s="53" t="s">
        <v>13</v>
      </c>
      <c r="B15" s="6">
        <f>SUMIFS('Calculations 1'!$E$3:$E$23,'Calculations 1'!$G$3:$G$23,$A15)*B6</f>
        <v>530649776969.63348</v>
      </c>
      <c r="C15" s="6">
        <f>SUMIFS('Calculations 1'!$E$3:$E$23,'Calculations 1'!$G$3:$G$23,$A15)*C6</f>
        <v>605003839189.59961</v>
      </c>
      <c r="D15" s="6">
        <f>SUMIFS('Calculations 1'!$E$3:$E$23,'Calculations 1'!$G$3:$G$23,$A15)*D6</f>
        <v>612964017228.72974</v>
      </c>
      <c r="E15" s="6">
        <f>SUMIFS('Calculations 1'!$E$3:$E$23,'Calculations 1'!$G$3:$G$23,$A15)*E6</f>
        <v>620924195267.86157</v>
      </c>
      <c r="F15" s="6">
        <f>SUMIFS('Calculations 1'!$E$3:$E$23,'Calculations 1'!$G$3:$G$23,$A15)*F6</f>
        <v>628884373306.99011</v>
      </c>
      <c r="G15" s="6">
        <f>SUMIFS('Calculations 1'!$E$3:$E$23,'Calculations 1'!$G$3:$G$23,$A15)*G6</f>
        <v>636844551346.01929</v>
      </c>
      <c r="H15" s="6">
        <f>SUMIFS('Calculations 1'!$E$3:$E$23,'Calculations 1'!$G$3:$G$23,$A15)*H6</f>
        <v>661703326665.7334</v>
      </c>
      <c r="I15" s="6">
        <f>SUMIFS('Calculations 1'!$E$3:$E$23,'Calculations 1'!$G$3:$G$23,$A15)*I6</f>
        <v>669989617985.61401</v>
      </c>
      <c r="J15" s="6">
        <f>SUMIFS('Calculations 1'!$E$3:$E$23,'Calculations 1'!$G$3:$G$23,$A15)*J6</f>
        <v>678275909305.49268</v>
      </c>
      <c r="K15" s="6">
        <f>SUMIFS('Calculations 1'!$E$3:$E$23,'Calculations 1'!$G$3:$G$23,$A15)*K6</f>
        <v>686562200625.57141</v>
      </c>
      <c r="L15" s="6">
        <f>SUMIFS('Calculations 1'!$E$3:$E$23,'Calculations 1'!$G$3:$G$23,$A15)*L6</f>
        <v>694848491945.44836</v>
      </c>
      <c r="M15" s="6">
        <f>SUMIFS('Calculations 1'!$E$3:$E$23,'Calculations 1'!$G$3:$G$23,$A15)*M6</f>
        <v>779498360334.07166</v>
      </c>
      <c r="N15" s="6">
        <f>SUMIFS('Calculations 1'!$E$3:$E$23,'Calculations 1'!$G$3:$G$23,$A15)*N6</f>
        <v>789258334720.38391</v>
      </c>
      <c r="O15" s="6">
        <f>SUMIFS('Calculations 1'!$E$3:$E$23,'Calculations 1'!$G$3:$G$23,$A15)*O6</f>
        <v>799018309106.40015</v>
      </c>
      <c r="P15" s="6">
        <f>SUMIFS('Calculations 1'!$E$3:$E$23,'Calculations 1'!$G$3:$G$23,$A15)*P6</f>
        <v>808778283492.61621</v>
      </c>
      <c r="Q15" s="6">
        <f>SUMIFS('Calculations 1'!$E$3:$E$23,'Calculations 1'!$G$3:$G$23,$A15)*Q6</f>
        <v>818538257879.02747</v>
      </c>
      <c r="R15" s="6">
        <f>SUMIFS('Calculations 1'!$E$3:$E$23,'Calculations 1'!$G$3:$G$23,$A15)*R6</f>
        <v>838891966855.78442</v>
      </c>
      <c r="S15" s="6">
        <f>SUMIFS('Calculations 1'!$E$3:$E$23,'Calculations 1'!$G$3:$G$23,$A15)*S6</f>
        <v>848856381734.30115</v>
      </c>
      <c r="T15" s="6">
        <f>SUMIFS('Calculations 1'!$E$3:$E$23,'Calculations 1'!$G$3:$G$23,$A15)*T6</f>
        <v>858820796612.82166</v>
      </c>
      <c r="U15" s="6">
        <f>SUMIFS('Calculations 1'!$E$3:$E$23,'Calculations 1'!$G$3:$G$23,$A15)*U6</f>
        <v>868785211490.94556</v>
      </c>
      <c r="V15" s="6">
        <f>SUMIFS('Calculations 1'!$E$3:$E$23,'Calculations 1'!$G$3:$G$23,$A15)*V6</f>
        <v>878749626369.26086</v>
      </c>
      <c r="W15" s="6">
        <f>SUMIFS('Calculations 1'!$E$3:$E$23,'Calculations 1'!$G$3:$G$23,$A15)*W6</f>
        <v>973954165142.8634</v>
      </c>
      <c r="X15" s="6">
        <f>SUMIFS('Calculations 1'!$E$3:$E$23,'Calculations 1'!$G$3:$G$23,$A15)*X6</f>
        <v>985563564868.28406</v>
      </c>
      <c r="Y15" s="6">
        <f>SUMIFS('Calculations 1'!$E$3:$E$23,'Calculations 1'!$G$3:$G$23,$A15)*Y6</f>
        <v>997172964593.70459</v>
      </c>
      <c r="Z15" s="6">
        <f>SUMIFS('Calculations 1'!$E$3:$E$23,'Calculations 1'!$G$3:$G$23,$A15)*Z6</f>
        <v>1008782364319.3271</v>
      </c>
      <c r="AA15" s="6">
        <f>SUMIFS('Calculations 1'!$E$3:$E$23,'Calculations 1'!$G$3:$G$23,$A15)*AA6</f>
        <v>1020391764044.5498</v>
      </c>
      <c r="AB15" s="6">
        <f>SUMIFS('Calculations 1'!$E$3:$E$23,'Calculations 1'!$G$3:$G$23,$A15)*AB6</f>
        <v>1037308751770.6531</v>
      </c>
      <c r="AC15" s="6">
        <f>SUMIFS('Calculations 1'!$E$3:$E$23,'Calculations 1'!$G$3:$G$23,$A15)*AC6</f>
        <v>1049020578633.1342</v>
      </c>
      <c r="AD15" s="6">
        <f>SUMIFS('Calculations 1'!$E$3:$E$23,'Calculations 1'!$G$3:$G$23,$A15)*AD6</f>
        <v>1060732405495.2089</v>
      </c>
      <c r="AE15" s="6">
        <f>SUMIFS('Calculations 1'!$E$3:$E$23,'Calculations 1'!$G$3:$G$23,$A15)*AE6</f>
        <v>1072444232357.6898</v>
      </c>
      <c r="AF15" s="6">
        <f>SUMIFS('Calculations 1'!$E$3:$E$23,'Calculations 1'!$G$3:$G$23,$A15)*AF6</f>
        <v>1084156059219.7645</v>
      </c>
      <c r="AG15" s="6">
        <f>SUMIFS('Calculations 1'!$E$3:$E$23,'Calculations 1'!$G$3:$G$23,$A15)*AG6</f>
        <v>1095867886082.2424</v>
      </c>
      <c r="AH15" s="6">
        <f>SUMIFS('Calculations 1'!$E$3:$E$23,'Calculations 1'!$G$3:$G$23,$A15)*AH6</f>
        <v>1107579712944.5254</v>
      </c>
      <c r="AI15" s="6">
        <f>SUMIFS('Calculations 1'!$E$3:$E$23,'Calculations 1'!$G$3:$G$23,$A15)*AI6</f>
        <v>1119291539806.5999</v>
      </c>
    </row>
    <row r="16" spans="1:35" s="53" customFormat="1" x14ac:dyDescent="0.25">
      <c r="A16" s="53" t="s">
        <v>14</v>
      </c>
      <c r="B16" s="6">
        <f>SUMIFS('Calculations 1'!$E$3:$E$23,'Calculations 1'!$G$3:$G$23,$A16)*B7</f>
        <v>76569343058.508453</v>
      </c>
      <c r="C16" s="6">
        <f>SUMIFS('Calculations 1'!$E$3:$E$23,'Calculations 1'!$G$3:$G$23,$A16)*C7</f>
        <v>82339284562.610916</v>
      </c>
      <c r="D16" s="6">
        <f>SUMIFS('Calculations 1'!$E$3:$E$23,'Calculations 1'!$G$3:$G$23,$A16)*D7</f>
        <v>84810596510.90451</v>
      </c>
      <c r="E16" s="6">
        <f>SUMIFS('Calculations 1'!$E$3:$E$23,'Calculations 1'!$G$3:$G$23,$A16)*E7</f>
        <v>87281908459.198181</v>
      </c>
      <c r="F16" s="6">
        <f>SUMIFS('Calculations 1'!$E$3:$E$23,'Calculations 1'!$G$3:$G$23,$A16)*F7</f>
        <v>89753220407.491684</v>
      </c>
      <c r="G16" s="6">
        <f>SUMIFS('Calculations 1'!$E$3:$E$23,'Calculations 1'!$G$3:$G$23,$A16)*G7</f>
        <v>92224532355.779739</v>
      </c>
      <c r="H16" s="6">
        <f>SUMIFS('Calculations 1'!$E$3:$E$23,'Calculations 1'!$G$3:$G$23,$A16)*H7</f>
        <v>95620455512.984238</v>
      </c>
      <c r="I16" s="6">
        <f>SUMIFS('Calculations 1'!$E$3:$E$23,'Calculations 1'!$G$3:$G$23,$A16)*I7</f>
        <v>98193012388.647507</v>
      </c>
      <c r="J16" s="6">
        <f>SUMIFS('Calculations 1'!$E$3:$E$23,'Calculations 1'!$G$3:$G$23,$A16)*J7</f>
        <v>100765569264.31017</v>
      </c>
      <c r="K16" s="6">
        <f>SUMIFS('Calculations 1'!$E$3:$E$23,'Calculations 1'!$G$3:$G$23,$A16)*K7</f>
        <v>103338126139.98328</v>
      </c>
      <c r="L16" s="6">
        <f>SUMIFS('Calculations 1'!$E$3:$E$23,'Calculations 1'!$G$3:$G$23,$A16)*L7</f>
        <v>105910683015.64584</v>
      </c>
      <c r="M16" s="6">
        <f>SUMIFS('Calculations 1'!$E$3:$E$23,'Calculations 1'!$G$3:$G$23,$A16)*M7</f>
        <v>112661493159.1965</v>
      </c>
      <c r="N16" s="6">
        <f>SUMIFS('Calculations 1'!$E$3:$E$23,'Calculations 1'!$G$3:$G$23,$A16)*N7</f>
        <v>115691568767.70261</v>
      </c>
      <c r="O16" s="6">
        <f>SUMIFS('Calculations 1'!$E$3:$E$23,'Calculations 1'!$G$3:$G$23,$A16)*O7</f>
        <v>118721644376.19301</v>
      </c>
      <c r="P16" s="6">
        <f>SUMIFS('Calculations 1'!$E$3:$E$23,'Calculations 1'!$G$3:$G$23,$A16)*P7</f>
        <v>121751719984.69336</v>
      </c>
      <c r="Q16" s="6">
        <f>SUMIFS('Calculations 1'!$E$3:$E$23,'Calculations 1'!$G$3:$G$23,$A16)*Q7</f>
        <v>124781795593.20439</v>
      </c>
      <c r="R16" s="6">
        <f>SUMIFS('Calculations 1'!$E$3:$E$23,'Calculations 1'!$G$3:$G$23,$A16)*R7</f>
        <v>128391510184.9899</v>
      </c>
      <c r="S16" s="6">
        <f>SUMIFS('Calculations 1'!$E$3:$E$23,'Calculations 1'!$G$3:$G$23,$A16)*S7</f>
        <v>131485056262.17194</v>
      </c>
      <c r="T16" s="6">
        <f>SUMIFS('Calculations 1'!$E$3:$E$23,'Calculations 1'!$G$3:$G$23,$A16)*T7</f>
        <v>134578602339.35516</v>
      </c>
      <c r="U16" s="6">
        <f>SUMIFS('Calculations 1'!$E$3:$E$23,'Calculations 1'!$G$3:$G$23,$A16)*U7</f>
        <v>137672148416.5177</v>
      </c>
      <c r="V16" s="6">
        <f>SUMIFS('Calculations 1'!$E$3:$E$23,'Calculations 1'!$G$3:$G$23,$A16)*V7</f>
        <v>140765694493.68973</v>
      </c>
      <c r="W16" s="6">
        <f>SUMIFS('Calculations 1'!$E$3:$E$23,'Calculations 1'!$G$3:$G$23,$A16)*W7</f>
        <v>148523176440.44632</v>
      </c>
      <c r="X16" s="6">
        <f>SUMIFS('Calculations 1'!$E$3:$E$23,'Calculations 1'!$G$3:$G$23,$A16)*X7</f>
        <v>152127423495.33801</v>
      </c>
      <c r="Y16" s="6">
        <f>SUMIFS('Calculations 1'!$E$3:$E$23,'Calculations 1'!$G$3:$G$23,$A16)*Y7</f>
        <v>155731670550.22968</v>
      </c>
      <c r="Z16" s="6">
        <f>SUMIFS('Calculations 1'!$E$3:$E$23,'Calculations 1'!$G$3:$G$23,$A16)*Z7</f>
        <v>159335917605.13242</v>
      </c>
      <c r="AA16" s="6">
        <f>SUMIFS('Calculations 1'!$E$3:$E$23,'Calculations 1'!$G$3:$G$23,$A16)*AA7</f>
        <v>162940164660.01425</v>
      </c>
      <c r="AB16" s="6">
        <f>SUMIFS('Calculations 1'!$E$3:$E$23,'Calculations 1'!$G$3:$G$23,$A16)*AB7</f>
        <v>166834817792.77332</v>
      </c>
      <c r="AC16" s="6">
        <f>SUMIFS('Calculations 1'!$E$3:$E$23,'Calculations 1'!$G$3:$G$23,$A16)*AC7</f>
        <v>170470864313.20273</v>
      </c>
      <c r="AD16" s="6">
        <f>SUMIFS('Calculations 1'!$E$3:$E$23,'Calculations 1'!$G$3:$G$23,$A16)*AD7</f>
        <v>174106910833.6109</v>
      </c>
      <c r="AE16" s="6">
        <f>SUMIFS('Calculations 1'!$E$3:$E$23,'Calculations 1'!$G$3:$G$23,$A16)*AE7</f>
        <v>177742957354.04028</v>
      </c>
      <c r="AF16" s="6">
        <f>SUMIFS('Calculations 1'!$E$3:$E$23,'Calculations 1'!$G$3:$G$23,$A16)*AF7</f>
        <v>181379003874.44843</v>
      </c>
      <c r="AG16" s="6">
        <f>SUMIFS('Calculations 1'!$E$3:$E$23,'Calculations 1'!$G$3:$G$23,$A16)*AG7</f>
        <v>185015050394.87766</v>
      </c>
      <c r="AH16" s="6">
        <f>SUMIFS('Calculations 1'!$E$3:$E$23,'Calculations 1'!$G$3:$G$23,$A16)*AH7</f>
        <v>188651096915.29718</v>
      </c>
      <c r="AI16" s="6">
        <f>SUMIFS('Calculations 1'!$E$3:$E$23,'Calculations 1'!$G$3:$G$23,$A16)*AI7</f>
        <v>192287143435.70535</v>
      </c>
    </row>
    <row r="17" spans="1:35" s="53" customFormat="1" x14ac:dyDescent="0.25">
      <c r="A17" s="53" t="s">
        <v>15</v>
      </c>
      <c r="B17" s="6">
        <f>SUMIFS('Calculations 1'!$E$3:$E$23,'Calculations 1'!$G$3:$G$23,$A17)*B8</f>
        <v>414684157301.55591</v>
      </c>
      <c r="C17" s="6">
        <f>SUMIFS('Calculations 1'!$E$3:$E$23,'Calculations 1'!$G$3:$G$23,$A17)*C8</f>
        <v>451258228279.64728</v>
      </c>
      <c r="D17" s="6">
        <f>SUMIFS('Calculations 1'!$E$3:$E$23,'Calculations 1'!$G$3:$G$23,$A17)*D8</f>
        <v>463221926120.35693</v>
      </c>
      <c r="E17" s="6">
        <f>SUMIFS('Calculations 1'!$E$3:$E$23,'Calculations 1'!$G$3:$G$23,$A17)*E8</f>
        <v>475185623961.06738</v>
      </c>
      <c r="F17" s="6">
        <f>SUMIFS('Calculations 1'!$E$3:$E$23,'Calculations 1'!$G$3:$G$23,$A17)*F8</f>
        <v>487149321801.77637</v>
      </c>
      <c r="G17" s="6">
        <f>SUMIFS('Calculations 1'!$E$3:$E$23,'Calculations 1'!$G$3:$G$23,$A17)*G8</f>
        <v>499113019642.44641</v>
      </c>
      <c r="H17" s="6">
        <f>SUMIFS('Calculations 1'!$E$3:$E$23,'Calculations 1'!$G$3:$G$23,$A17)*H8</f>
        <v>517709807925.46204</v>
      </c>
      <c r="I17" s="6">
        <f>SUMIFS('Calculations 1'!$E$3:$E$23,'Calculations 1'!$G$3:$G$23,$A17)*I8</f>
        <v>530163635601.76776</v>
      </c>
      <c r="J17" s="6">
        <f>SUMIFS('Calculations 1'!$E$3:$E$23,'Calculations 1'!$G$3:$G$23,$A17)*J8</f>
        <v>542617463278.0705</v>
      </c>
      <c r="K17" s="6">
        <f>SUMIFS('Calculations 1'!$E$3:$E$23,'Calculations 1'!$G$3:$G$23,$A17)*K8</f>
        <v>555071290954.44971</v>
      </c>
      <c r="L17" s="6">
        <f>SUMIFS('Calculations 1'!$E$3:$E$23,'Calculations 1'!$G$3:$G$23,$A17)*L8</f>
        <v>567525118630.75183</v>
      </c>
      <c r="M17" s="6">
        <f>SUMIFS('Calculations 1'!$E$3:$E$23,'Calculations 1'!$G$3:$G$23,$A17)*M8</f>
        <v>609953417251.87634</v>
      </c>
      <c r="N17" s="6">
        <f>SUMIFS('Calculations 1'!$E$3:$E$23,'Calculations 1'!$G$3:$G$23,$A17)*N8</f>
        <v>624622107313.33679</v>
      </c>
      <c r="O17" s="6">
        <f>SUMIFS('Calculations 1'!$E$3:$E$23,'Calculations 1'!$G$3:$G$23,$A17)*O8</f>
        <v>639290797374.68311</v>
      </c>
      <c r="P17" s="6">
        <f>SUMIFS('Calculations 1'!$E$3:$E$23,'Calculations 1'!$G$3:$G$23,$A17)*P8</f>
        <v>653959487436.10352</v>
      </c>
      <c r="Q17" s="6">
        <f>SUMIFS('Calculations 1'!$E$3:$E$23,'Calculations 1'!$G$3:$G$23,$A17)*Q8</f>
        <v>668628177497.60071</v>
      </c>
      <c r="R17" s="6">
        <f>SUMIFS('Calculations 1'!$E$3:$E$23,'Calculations 1'!$G$3:$G$23,$A17)*R8</f>
        <v>687455153509.87183</v>
      </c>
      <c r="S17" s="6">
        <f>SUMIFS('Calculations 1'!$E$3:$E$23,'Calculations 1'!$G$3:$G$23,$A17)*S8</f>
        <v>702431106080.05933</v>
      </c>
      <c r="T17" s="6">
        <f>SUMIFS('Calculations 1'!$E$3:$E$23,'Calculations 1'!$G$3:$G$23,$A17)*T8</f>
        <v>717407058650.25256</v>
      </c>
      <c r="U17" s="6">
        <f>SUMIFS('Calculations 1'!$E$3:$E$23,'Calculations 1'!$G$3:$G$23,$A17)*U8</f>
        <v>732383011220.29456</v>
      </c>
      <c r="V17" s="6">
        <f>SUMIFS('Calculations 1'!$E$3:$E$23,'Calculations 1'!$G$3:$G$23,$A17)*V8</f>
        <v>747358963790.40735</v>
      </c>
      <c r="W17" s="6">
        <f>SUMIFS('Calculations 1'!$E$3:$E$23,'Calculations 1'!$G$3:$G$23,$A17)*W8</f>
        <v>795793637325.52124</v>
      </c>
      <c r="X17" s="6">
        <f>SUMIFS('Calculations 1'!$E$3:$E$23,'Calculations 1'!$G$3:$G$23,$A17)*X8</f>
        <v>813241909178.76331</v>
      </c>
      <c r="Y17" s="6">
        <f>SUMIFS('Calculations 1'!$E$3:$E$23,'Calculations 1'!$G$3:$G$23,$A17)*Y8</f>
        <v>830690181032.00562</v>
      </c>
      <c r="Z17" s="6">
        <f>SUMIFS('Calculations 1'!$E$3:$E$23,'Calculations 1'!$G$3:$G$23,$A17)*Z8</f>
        <v>848138452885.3269</v>
      </c>
      <c r="AA17" s="6">
        <f>SUMIFS('Calculations 1'!$E$3:$E$23,'Calculations 1'!$G$3:$G$23,$A17)*AA8</f>
        <v>865586724738.49548</v>
      </c>
      <c r="AB17" s="6">
        <f>SUMIFS('Calculations 1'!$E$3:$E$23,'Calculations 1'!$G$3:$G$23,$A17)*AB8</f>
        <v>885118347692.09729</v>
      </c>
      <c r="AC17" s="6">
        <f>SUMIFS('Calculations 1'!$E$3:$E$23,'Calculations 1'!$G$3:$G$23,$A17)*AC8</f>
        <v>902720561744.95386</v>
      </c>
      <c r="AD17" s="6">
        <f>SUMIFS('Calculations 1'!$E$3:$E$23,'Calculations 1'!$G$3:$G$23,$A17)*AD8</f>
        <v>920322775797.65527</v>
      </c>
      <c r="AE17" s="6">
        <f>SUMIFS('Calculations 1'!$E$3:$E$23,'Calculations 1'!$G$3:$G$23,$A17)*AE8</f>
        <v>937924989850.51196</v>
      </c>
      <c r="AF17" s="6">
        <f>SUMIFS('Calculations 1'!$E$3:$E$23,'Calculations 1'!$G$3:$G$23,$A17)*AF8</f>
        <v>955527203903.21326</v>
      </c>
      <c r="AG17" s="6">
        <f>SUMIFS('Calculations 1'!$E$3:$E$23,'Calculations 1'!$G$3:$G$23,$A17)*AG8</f>
        <v>973129417956.0686</v>
      </c>
      <c r="AH17" s="6">
        <f>SUMIFS('Calculations 1'!$E$3:$E$23,'Calculations 1'!$G$3:$G$23,$A17)*AH8</f>
        <v>990731632008.85193</v>
      </c>
      <c r="AI17" s="6">
        <f>SUMIFS('Calculations 1'!$E$3:$E$23,'Calculations 1'!$G$3:$G$23,$A17)*AI8</f>
        <v>1008333846061.5533</v>
      </c>
    </row>
    <row r="18" spans="1:35" s="53" customFormat="1" x14ac:dyDescent="0.25">
      <c r="A18" s="53" t="s">
        <v>16</v>
      </c>
      <c r="B18" s="6">
        <f>SUMIFS('Calculations 1'!$E$3:$E$23,'Calculations 1'!$G$3:$G$23,$A18)*B9</f>
        <v>11597833657.178017</v>
      </c>
      <c r="C18" s="6">
        <f>SUMIFS('Calculations 1'!$E$3:$E$23,'Calculations 1'!$G$3:$G$23,$A18)*C9</f>
        <v>12674767546.146198</v>
      </c>
      <c r="D18" s="6">
        <f>SUMIFS('Calculations 1'!$E$3:$E$23,'Calculations 1'!$G$3:$G$23,$A18)*D9</f>
        <v>12994953657.502548</v>
      </c>
      <c r="E18" s="6">
        <f>SUMIFS('Calculations 1'!$E$3:$E$23,'Calculations 1'!$G$3:$G$23,$A18)*E9</f>
        <v>13315139768.858917</v>
      </c>
      <c r="F18" s="6">
        <f>SUMIFS('Calculations 1'!$E$3:$E$23,'Calculations 1'!$G$3:$G$23,$A18)*F9</f>
        <v>13635325880.215248</v>
      </c>
      <c r="G18" s="6">
        <f>SUMIFS('Calculations 1'!$E$3:$E$23,'Calculations 1'!$G$3:$G$23,$A18)*G9</f>
        <v>13955511991.570389</v>
      </c>
      <c r="H18" s="6">
        <f>SUMIFS('Calculations 1'!$E$3:$E$23,'Calculations 1'!$G$3:$G$23,$A18)*H9</f>
        <v>14477706263.83341</v>
      </c>
      <c r="I18" s="6">
        <f>SUMIFS('Calculations 1'!$E$3:$E$23,'Calculations 1'!$G$3:$G$23,$A18)*I9</f>
        <v>14811009788.234367</v>
      </c>
      <c r="J18" s="6">
        <f>SUMIFS('Calculations 1'!$E$3:$E$23,'Calculations 1'!$G$3:$G$23,$A18)*J9</f>
        <v>15144313312.635246</v>
      </c>
      <c r="K18" s="6">
        <f>SUMIFS('Calculations 1'!$E$3:$E$23,'Calculations 1'!$G$3:$G$23,$A18)*K9</f>
        <v>15477616837.03846</v>
      </c>
      <c r="L18" s="6">
        <f>SUMIFS('Calculations 1'!$E$3:$E$23,'Calculations 1'!$G$3:$G$23,$A18)*L9</f>
        <v>15810920361.439318</v>
      </c>
      <c r="M18" s="6">
        <f>SUMIFS('Calculations 1'!$E$3:$E$23,'Calculations 1'!$G$3:$G$23,$A18)*M9</f>
        <v>17057084610.773817</v>
      </c>
      <c r="N18" s="6">
        <f>SUMIFS('Calculations 1'!$E$3:$E$23,'Calculations 1'!$G$3:$G$23,$A18)*N9</f>
        <v>17449664805.627151</v>
      </c>
      <c r="O18" s="6">
        <f>SUMIFS('Calculations 1'!$E$3:$E$23,'Calculations 1'!$G$3:$G$23,$A18)*O9</f>
        <v>17842245000.477001</v>
      </c>
      <c r="P18" s="6">
        <f>SUMIFS('Calculations 1'!$E$3:$E$23,'Calculations 1'!$G$3:$G$23,$A18)*P9</f>
        <v>18234825195.329128</v>
      </c>
      <c r="Q18" s="6">
        <f>SUMIFS('Calculations 1'!$E$3:$E$23,'Calculations 1'!$G$3:$G$23,$A18)*Q9</f>
        <v>18627405390.183594</v>
      </c>
      <c r="R18" s="6">
        <f>SUMIFS('Calculations 1'!$E$3:$E$23,'Calculations 1'!$G$3:$G$23,$A18)*R9</f>
        <v>19146624548.390968</v>
      </c>
      <c r="S18" s="6">
        <f>SUMIFS('Calculations 1'!$E$3:$E$23,'Calculations 1'!$G$3:$G$23,$A18)*S9</f>
        <v>19547428052.554405</v>
      </c>
      <c r="T18" s="6">
        <f>SUMIFS('Calculations 1'!$E$3:$E$23,'Calculations 1'!$G$3:$G$23,$A18)*T9</f>
        <v>19948231556.717995</v>
      </c>
      <c r="U18" s="6">
        <f>SUMIFS('Calculations 1'!$E$3:$E$23,'Calculations 1'!$G$3:$G$23,$A18)*U9</f>
        <v>20349035060.876949</v>
      </c>
      <c r="V18" s="6">
        <f>SUMIFS('Calculations 1'!$E$3:$E$23,'Calculations 1'!$G$3:$G$23,$A18)*V9</f>
        <v>20749838565.03809</v>
      </c>
      <c r="W18" s="6">
        <f>SUMIFS('Calculations 1'!$E$3:$E$23,'Calculations 1'!$G$3:$G$23,$A18)*W9</f>
        <v>22169614258.289314</v>
      </c>
      <c r="X18" s="6">
        <f>SUMIFS('Calculations 1'!$E$3:$E$23,'Calculations 1'!$G$3:$G$23,$A18)*X9</f>
        <v>22636584787.71608</v>
      </c>
      <c r="Y18" s="6">
        <f>SUMIFS('Calculations 1'!$E$3:$E$23,'Calculations 1'!$G$3:$G$23,$A18)*Y9</f>
        <v>23103555317.142841</v>
      </c>
      <c r="Z18" s="6">
        <f>SUMIFS('Calculations 1'!$E$3:$E$23,'Calculations 1'!$G$3:$G$23,$A18)*Z9</f>
        <v>23570525846.572018</v>
      </c>
      <c r="AA18" s="6">
        <f>SUMIFS('Calculations 1'!$E$3:$E$23,'Calculations 1'!$G$3:$G$23,$A18)*AA9</f>
        <v>24037496375.996525</v>
      </c>
      <c r="AB18" s="6">
        <f>SUMIFS('Calculations 1'!$E$3:$E$23,'Calculations 1'!$G$3:$G$23,$A18)*AB9</f>
        <v>24567914543.890919</v>
      </c>
      <c r="AC18" s="6">
        <f>SUMIFS('Calculations 1'!$E$3:$E$23,'Calculations 1'!$G$3:$G$23,$A18)*AC9</f>
        <v>25039005049.844006</v>
      </c>
      <c r="AD18" s="6">
        <f>SUMIFS('Calculations 1'!$E$3:$E$23,'Calculations 1'!$G$3:$G$23,$A18)*AD9</f>
        <v>25510095555.792347</v>
      </c>
      <c r="AE18" s="6">
        <f>SUMIFS('Calculations 1'!$E$3:$E$23,'Calculations 1'!$G$3:$G$23,$A18)*AE9</f>
        <v>25981186061.745434</v>
      </c>
      <c r="AF18" s="6">
        <f>SUMIFS('Calculations 1'!$E$3:$E$23,'Calculations 1'!$G$3:$G$23,$A18)*AF9</f>
        <v>26452276567.693775</v>
      </c>
      <c r="AG18" s="6">
        <f>SUMIFS('Calculations 1'!$E$3:$E$23,'Calculations 1'!$G$3:$G$23,$A18)*AG9</f>
        <v>26923367073.646824</v>
      </c>
      <c r="AH18" s="6">
        <f>SUMIFS('Calculations 1'!$E$3:$E$23,'Calculations 1'!$G$3:$G$23,$A18)*AH9</f>
        <v>27394457579.59766</v>
      </c>
      <c r="AI18" s="6">
        <f>SUMIFS('Calculations 1'!$E$3:$E$23,'Calculations 1'!$G$3:$G$23,$A18)*AI9</f>
        <v>27865548085.545998</v>
      </c>
    </row>
    <row r="19" spans="1:35" s="53" customFormat="1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s="53" customFormat="1" x14ac:dyDescent="0.25"/>
    <row r="21" spans="1:35" s="7" customFormat="1" x14ac:dyDescent="0.25">
      <c r="A21" s="51" t="s">
        <v>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</row>
    <row r="22" spans="1:35" s="7" customFormat="1" x14ac:dyDescent="0.25">
      <c r="A22" s="3" t="s">
        <v>72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x14ac:dyDescent="0.25">
      <c r="B23" s="50">
        <v>2017</v>
      </c>
      <c r="C23" s="50">
        <v>2018</v>
      </c>
      <c r="D23" s="50">
        <v>2019</v>
      </c>
      <c r="E23" s="50">
        <v>2020</v>
      </c>
      <c r="F23" s="50">
        <v>2021</v>
      </c>
      <c r="G23" s="50">
        <v>2022</v>
      </c>
      <c r="H23" s="50">
        <v>2023</v>
      </c>
      <c r="I23" s="50">
        <v>2024</v>
      </c>
      <c r="J23" s="50">
        <v>2025</v>
      </c>
      <c r="K23" s="50">
        <v>2026</v>
      </c>
      <c r="L23" s="50">
        <v>2027</v>
      </c>
      <c r="M23" s="50">
        <v>2028</v>
      </c>
      <c r="N23" s="50">
        <v>2029</v>
      </c>
      <c r="O23" s="50">
        <v>2030</v>
      </c>
      <c r="P23" s="50">
        <v>2031</v>
      </c>
      <c r="Q23" s="50">
        <v>2032</v>
      </c>
      <c r="R23" s="50">
        <v>2033</v>
      </c>
      <c r="S23" s="50">
        <v>2034</v>
      </c>
      <c r="T23" s="50">
        <v>2035</v>
      </c>
      <c r="U23" s="50">
        <v>2036</v>
      </c>
      <c r="V23" s="50">
        <v>2037</v>
      </c>
      <c r="W23" s="50">
        <v>2038</v>
      </c>
      <c r="X23" s="50">
        <v>2039</v>
      </c>
      <c r="Y23" s="50">
        <v>2040</v>
      </c>
      <c r="Z23" s="50">
        <v>2041</v>
      </c>
      <c r="AA23" s="50">
        <v>2042</v>
      </c>
      <c r="AB23" s="50">
        <v>2043</v>
      </c>
      <c r="AC23" s="50">
        <v>2044</v>
      </c>
      <c r="AD23" s="50">
        <v>2045</v>
      </c>
      <c r="AE23" s="50">
        <v>2046</v>
      </c>
      <c r="AF23" s="50">
        <v>2047</v>
      </c>
      <c r="AG23" s="50">
        <v>2048</v>
      </c>
      <c r="AH23" s="50">
        <v>2049</v>
      </c>
      <c r="AI23" s="50">
        <v>2050</v>
      </c>
    </row>
    <row r="24" spans="1:35" x14ac:dyDescent="0.25">
      <c r="A24" s="7" t="s">
        <v>11</v>
      </c>
      <c r="B24" s="6">
        <f>'Building Projections'!G$15+(1/'Component Lifetimes'!$B2)*'Building Projections'!F$14</f>
        <v>11302148.973792819</v>
      </c>
      <c r="C24" s="6">
        <f>'Building Projections'!H$15+(1/'Component Lifetimes'!$B2)*'Building Projections'!G$14</f>
        <v>11663163.909810195</v>
      </c>
      <c r="D24" s="6">
        <f>'Building Projections'!I$15+(1/'Component Lifetimes'!$B2)*'Building Projections'!H$14</f>
        <v>11771888.936634324</v>
      </c>
      <c r="E24" s="6">
        <f>'Building Projections'!J$15+(1/'Component Lifetimes'!$B2)*'Building Projections'!I$14</f>
        <v>11880613.963458484</v>
      </c>
      <c r="F24" s="6">
        <f>'Building Projections'!K$15+(1/'Component Lifetimes'!$B2)*'Building Projections'!J$14</f>
        <v>11989338.990283567</v>
      </c>
      <c r="G24" s="6">
        <f>'Building Projections'!L$15+(1/'Component Lifetimes'!$B2)*'Building Projections'!K$14</f>
        <v>12098064.017106881</v>
      </c>
      <c r="H24" s="6">
        <f>'Building Projections'!M$15+(1/'Component Lifetimes'!$B2)*'Building Projections'!L$14</f>
        <v>11555620.595584814</v>
      </c>
      <c r="I24" s="6">
        <f>'Building Projections'!N$15+(1/'Component Lifetimes'!$B2)*'Building Projections'!M$14</f>
        <v>11630073.598812282</v>
      </c>
      <c r="J24" s="6">
        <f>'Building Projections'!O$15+(1/'Component Lifetimes'!$B2)*'Building Projections'!N$14</f>
        <v>11704526.602039745</v>
      </c>
      <c r="K24" s="6">
        <f>'Building Projections'!P$15+(1/'Component Lifetimes'!$B2)*'Building Projections'!O$14</f>
        <v>11778979.605266307</v>
      </c>
      <c r="L24" s="6">
        <f>'Building Projections'!Q$15+(1/'Component Lifetimes'!$B2)*'Building Projections'!P$14</f>
        <v>11853432.60849335</v>
      </c>
      <c r="M24" s="6">
        <f>'Building Projections'!R$15+(1/'Component Lifetimes'!$B2)*'Building Projections'!Q$14</f>
        <v>12122957.294789625</v>
      </c>
      <c r="N24" s="6">
        <f>'Building Projections'!S$15+(1/'Component Lifetimes'!$B2)*'Building Projections'!R$14</f>
        <v>12207677.228703603</v>
      </c>
      <c r="O24" s="6">
        <f>'Building Projections'!T$15+(1/'Component Lifetimes'!$B2)*'Building Projections'!S$14</f>
        <v>12292397.162618399</v>
      </c>
      <c r="P24" s="6">
        <f>'Building Projections'!U$15+(1/'Component Lifetimes'!$B2)*'Building Projections'!T$14</f>
        <v>12377117.09653325</v>
      </c>
      <c r="Q24" s="6">
        <f>'Building Projections'!V$15+(1/'Component Lifetimes'!$B2)*'Building Projections'!U$14</f>
        <v>12461837.030448522</v>
      </c>
      <c r="R24" s="6">
        <f>'Building Projections'!W$15+(1/'Component Lifetimes'!$B2)*'Building Projections'!V$14</f>
        <v>11841412.007009659</v>
      </c>
      <c r="S24" s="6">
        <f>'Building Projections'!X$15+(1/'Component Lifetimes'!$B2)*'Building Projections'!W$14</f>
        <v>11889019.048432684</v>
      </c>
      <c r="T24" s="6">
        <f>'Building Projections'!Y$15+(1/'Component Lifetimes'!$B2)*'Building Projections'!X$14</f>
        <v>11936626.089855464</v>
      </c>
      <c r="U24" s="6">
        <f>'Building Projections'!Z$15+(1/'Component Lifetimes'!$B2)*'Building Projections'!Y$14</f>
        <v>11984233.131277841</v>
      </c>
      <c r="V24" s="6">
        <f>'Building Projections'!AA$15+(1/'Component Lifetimes'!$B2)*'Building Projections'!Z$14</f>
        <v>12031840.172700621</v>
      </c>
      <c r="W24" s="6">
        <f>'Building Projections'!AB$15+(1/'Component Lifetimes'!$B2)*'Building Projections'!AA$14</f>
        <v>12216672.864002362</v>
      </c>
      <c r="X24" s="6">
        <f>'Building Projections'!AC$15+(1/'Component Lifetimes'!$B2)*'Building Projections'!AB$14</f>
        <v>12271502.308049718</v>
      </c>
      <c r="Y24" s="6">
        <f>'Building Projections'!AD$15+(1/'Component Lifetimes'!$B2)*'Building Projections'!AC$14</f>
        <v>12326331.752097944</v>
      </c>
      <c r="Z24" s="6">
        <f>'Building Projections'!AE$15+(1/'Component Lifetimes'!$B2)*'Building Projections'!AD$14</f>
        <v>12381161.196145298</v>
      </c>
      <c r="AA24" s="6">
        <f>'Building Projections'!AF$15+(1/'Component Lifetimes'!$B2)*'Building Projections'!AE$14</f>
        <v>12435990.640193524</v>
      </c>
      <c r="AB24" s="6">
        <f>'Building Projections'!AG$15+(1/'Component Lifetimes'!$B2)*'Building Projections'!AF$14</f>
        <v>11776998.291030254</v>
      </c>
      <c r="AC24" s="6">
        <f>'Building Projections'!AH$15+(1/'Component Lifetimes'!$B2)*'Building Projections'!AG$14</f>
        <v>11794258.167014435</v>
      </c>
      <c r="AD24" s="6">
        <f>'Building Projections'!AI$15+(1/'Component Lifetimes'!$B2)*'Building Projections'!AH$14</f>
        <v>11811518.042998385</v>
      </c>
      <c r="AE24" s="6">
        <f>'Building Projections'!AJ$15+(1/'Component Lifetimes'!$B2)*'Building Projections'!AI$14</f>
        <v>11828777.918982536</v>
      </c>
      <c r="AF24" s="6">
        <f>'Building Projections'!AK$15+(1/'Component Lifetimes'!$B2)*'Building Projections'!AJ$14</f>
        <v>11846037.794966511</v>
      </c>
      <c r="AG24" s="6">
        <f>'Building Projections'!AL$15+(1/'Component Lifetimes'!$B2)*'Building Projections'!AK$14</f>
        <v>11863297.670950692</v>
      </c>
      <c r="AH24" s="6">
        <f>'Building Projections'!AM$15+(1/'Component Lifetimes'!$B2)*'Building Projections'!AL$14</f>
        <v>11880557.546934761</v>
      </c>
      <c r="AI24" s="6">
        <f>'Building Projections'!AN$15+(1/'Component Lifetimes'!$B2)*'Building Projections'!AM$14</f>
        <v>11897817.422918709</v>
      </c>
    </row>
    <row r="25" spans="1:35" x14ac:dyDescent="0.25">
      <c r="A25" s="7" t="s">
        <v>12</v>
      </c>
      <c r="B25" s="6">
        <f>'Building Projections'!G$15+(1/'Component Lifetimes'!$B3)*'Building Projections'!F$14</f>
        <v>13202684.869671475</v>
      </c>
      <c r="C25" s="6">
        <f>'Building Projections'!H$15+(1/'Component Lifetimes'!$B3)*'Building Projections'!G$14</f>
        <v>13582641.589840423</v>
      </c>
      <c r="D25" s="6">
        <f>'Building Projections'!I$15+(1/'Component Lifetimes'!$B3)*'Building Projections'!H$14</f>
        <v>13713111.622029386</v>
      </c>
      <c r="E25" s="6">
        <f>'Building Projections'!J$15+(1/'Component Lifetimes'!$B3)*'Building Projections'!I$14</f>
        <v>13843581.654218378</v>
      </c>
      <c r="F25" s="6">
        <f>'Building Projections'!K$15+(1/'Component Lifetimes'!$B3)*'Building Projections'!J$14</f>
        <v>13974051.686408293</v>
      </c>
      <c r="G25" s="6">
        <f>'Building Projections'!L$15+(1/'Component Lifetimes'!$B3)*'Building Projections'!K$14</f>
        <v>14104521.718596447</v>
      </c>
      <c r="H25" s="6">
        <f>'Building Projections'!M$15+(1/'Component Lifetimes'!$B3)*'Building Projections'!L$14</f>
        <v>13583823.302439213</v>
      </c>
      <c r="I25" s="6">
        <f>'Building Projections'!N$15+(1/'Component Lifetimes'!$B3)*'Building Projections'!M$14</f>
        <v>13673166.906312078</v>
      </c>
      <c r="J25" s="6">
        <f>'Building Projections'!O$15+(1/'Component Lifetimes'!$B3)*'Building Projections'!N$14</f>
        <v>13762510.510184946</v>
      </c>
      <c r="K25" s="6">
        <f>'Building Projections'!P$15+(1/'Component Lifetimes'!$B3)*'Building Projections'!O$14</f>
        <v>13851854.114056915</v>
      </c>
      <c r="L25" s="6">
        <f>'Building Projections'!Q$15+(1/'Component Lifetimes'!$B3)*'Building Projections'!P$14</f>
        <v>13941197.717929361</v>
      </c>
      <c r="M25" s="6">
        <f>'Building Projections'!R$15+(1/'Component Lifetimes'!$B3)*'Building Projections'!Q$14</f>
        <v>14225613.004871041</v>
      </c>
      <c r="N25" s="6">
        <f>'Building Projections'!S$15+(1/'Component Lifetimes'!$B3)*'Building Projections'!R$14</f>
        <v>14327276.925567992</v>
      </c>
      <c r="O25" s="6">
        <f>'Building Projections'!T$15+(1/'Component Lifetimes'!$B3)*'Building Projections'!S$14</f>
        <v>14428940.846265752</v>
      </c>
      <c r="P25" s="6">
        <f>'Building Projections'!U$15+(1/'Component Lifetimes'!$B3)*'Building Projections'!T$14</f>
        <v>14530604.766963569</v>
      </c>
      <c r="Q25" s="6">
        <f>'Building Projections'!V$15+(1/'Component Lifetimes'!$B3)*'Building Projections'!U$14</f>
        <v>14632268.687661806</v>
      </c>
      <c r="R25" s="6">
        <f>'Building Projections'!W$15+(1/'Component Lifetimes'!$B3)*'Building Projections'!V$14</f>
        <v>14028787.651005913</v>
      </c>
      <c r="S25" s="6">
        <f>'Building Projections'!X$15+(1/'Component Lifetimes'!$B3)*'Building Projections'!W$14</f>
        <v>14085916.100713445</v>
      </c>
      <c r="T25" s="6">
        <f>'Building Projections'!Y$15+(1/'Component Lifetimes'!$B3)*'Building Projections'!X$14</f>
        <v>14143044.550420741</v>
      </c>
      <c r="U25" s="6">
        <f>'Building Projections'!Z$15+(1/'Component Lifetimes'!$B3)*'Building Projections'!Y$14</f>
        <v>14200173.000127634</v>
      </c>
      <c r="V25" s="6">
        <f>'Building Projections'!AA$15+(1/'Component Lifetimes'!$B3)*'Building Projections'!Z$14</f>
        <v>14257301.449834928</v>
      </c>
      <c r="W25" s="6">
        <f>'Building Projections'!AB$15+(1/'Component Lifetimes'!$B3)*'Building Projections'!AA$14</f>
        <v>14451655.549421187</v>
      </c>
      <c r="X25" s="6">
        <f>'Building Projections'!AC$15+(1/'Component Lifetimes'!$B3)*'Building Projections'!AB$14</f>
        <v>14517450.882278102</v>
      </c>
      <c r="Y25" s="6">
        <f>'Building Projections'!AD$15+(1/'Component Lifetimes'!$B3)*'Building Projections'!AC$14</f>
        <v>14583246.215135884</v>
      </c>
      <c r="Z25" s="6">
        <f>'Building Projections'!AE$15+(1/'Component Lifetimes'!$B3)*'Building Projections'!AD$14</f>
        <v>14649041.547992799</v>
      </c>
      <c r="AA25" s="6">
        <f>'Building Projections'!AF$15+(1/'Component Lifetimes'!$B3)*'Building Projections'!AE$14</f>
        <v>14714836.880850581</v>
      </c>
      <c r="AB25" s="6">
        <f>'Building Projections'!AG$15+(1/'Component Lifetimes'!$B3)*'Building Projections'!AF$14</f>
        <v>14066810.420496872</v>
      </c>
      <c r="AC25" s="6">
        <f>'Building Projections'!AH$15+(1/'Component Lifetimes'!$B3)*'Building Projections'!AG$14</f>
        <v>14087522.271677865</v>
      </c>
      <c r="AD25" s="6">
        <f>'Building Projections'!AI$15+(1/'Component Lifetimes'!$B3)*'Building Projections'!AH$14</f>
        <v>14108234.122858627</v>
      </c>
      <c r="AE25" s="6">
        <f>'Building Projections'!AJ$15+(1/'Component Lifetimes'!$B3)*'Building Projections'!AI$14</f>
        <v>14128945.97403959</v>
      </c>
      <c r="AF25" s="6">
        <f>'Building Projections'!AK$15+(1/'Component Lifetimes'!$B3)*'Building Projections'!AJ$14</f>
        <v>14149657.825220382</v>
      </c>
      <c r="AG25" s="6">
        <f>'Building Projections'!AL$15+(1/'Component Lifetimes'!$B3)*'Building Projections'!AK$14</f>
        <v>14170369.676401375</v>
      </c>
      <c r="AH25" s="6">
        <f>'Building Projections'!AM$15+(1/'Component Lifetimes'!$B3)*'Building Projections'!AL$14</f>
        <v>14191081.527582256</v>
      </c>
      <c r="AI25" s="6">
        <f>'Building Projections'!AN$15+(1/'Component Lifetimes'!$B3)*'Building Projections'!AM$14</f>
        <v>14211793.378763018</v>
      </c>
    </row>
    <row r="26" spans="1:35" x14ac:dyDescent="0.25">
      <c r="A26" s="7" t="s">
        <v>13</v>
      </c>
      <c r="B26" s="6">
        <f>'Building Projections'!G$15+(1/'Component Lifetimes'!$B4)*'Building Projections'!F$14</f>
        <v>5283785.3035104144</v>
      </c>
      <c r="C26" s="6">
        <f>'Building Projections'!H$15+(1/'Component Lifetimes'!$B4)*'Building Projections'!G$14</f>
        <v>5584817.9230478043</v>
      </c>
      <c r="D26" s="6">
        <f>'Building Projections'!I$15+(1/'Component Lifetimes'!$B4)*'Building Projections'!H$14</f>
        <v>5624683.7662166338</v>
      </c>
      <c r="E26" s="6">
        <f>'Building Projections'!J$15+(1/'Component Lifetimes'!$B4)*'Building Projections'!I$14</f>
        <v>5664549.6093854923</v>
      </c>
      <c r="F26" s="6">
        <f>'Building Projections'!K$15+(1/'Component Lifetimes'!$B4)*'Building Projections'!J$14</f>
        <v>5704415.4525552746</v>
      </c>
      <c r="G26" s="6">
        <f>'Building Projections'!L$15+(1/'Component Lifetimes'!$B4)*'Building Projections'!K$14</f>
        <v>5744281.2957232557</v>
      </c>
      <c r="H26" s="6">
        <f>'Building Projections'!M$15+(1/'Component Lifetimes'!$B4)*'Building Projections'!L$14</f>
        <v>5132978.6905458877</v>
      </c>
      <c r="I26" s="6">
        <f>'Building Projections'!N$15+(1/'Component Lifetimes'!$B4)*'Building Projections'!M$14</f>
        <v>5160278.1250629276</v>
      </c>
      <c r="J26" s="6">
        <f>'Building Projections'!O$15+(1/'Component Lifetimes'!$B4)*'Building Projections'!N$14</f>
        <v>5187577.559579948</v>
      </c>
      <c r="K26" s="6">
        <f>'Building Projections'!P$15+(1/'Component Lifetimes'!$B4)*'Building Projections'!O$14</f>
        <v>5214876.9940960519</v>
      </c>
      <c r="L26" s="6">
        <f>'Building Projections'!Q$15+(1/'Component Lifetimes'!$B4)*'Building Projections'!P$14</f>
        <v>5242176.4286126532</v>
      </c>
      <c r="M26" s="6">
        <f>'Building Projections'!R$15+(1/'Component Lifetimes'!$B4)*'Building Projections'!Q$14</f>
        <v>5464547.5461984845</v>
      </c>
      <c r="N26" s="6">
        <f>'Building Projections'!S$15+(1/'Component Lifetimes'!$B4)*'Building Projections'!R$14</f>
        <v>5495611.5219663773</v>
      </c>
      <c r="O26" s="6">
        <f>'Building Projections'!T$15+(1/'Component Lifetimes'!$B4)*'Building Projections'!S$14</f>
        <v>5526675.4977351166</v>
      </c>
      <c r="P26" s="6">
        <f>'Building Projections'!U$15+(1/'Component Lifetimes'!$B4)*'Building Projections'!T$14</f>
        <v>5557739.4735039137</v>
      </c>
      <c r="Q26" s="6">
        <f>'Building Projections'!V$15+(1/'Component Lifetimes'!$B4)*'Building Projections'!U$14</f>
        <v>5588803.4492731299</v>
      </c>
      <c r="R26" s="6">
        <f>'Building Projections'!W$15+(1/'Component Lifetimes'!$B4)*'Building Projections'!V$14</f>
        <v>4914722.4676881973</v>
      </c>
      <c r="S26" s="6">
        <f>'Building Projections'!X$15+(1/'Component Lifetimes'!$B4)*'Building Projections'!W$14</f>
        <v>4932178.382876941</v>
      </c>
      <c r="T26" s="6">
        <f>'Building Projections'!Y$15+(1/'Component Lifetimes'!$B4)*'Building Projections'!X$14</f>
        <v>4949634.2980654258</v>
      </c>
      <c r="U26" s="6">
        <f>'Building Projections'!Z$15+(1/'Component Lifetimes'!$B4)*'Building Projections'!Y$14</f>
        <v>4967090.2132534981</v>
      </c>
      <c r="V26" s="6">
        <f>'Building Projections'!AA$15+(1/'Component Lifetimes'!$B4)*'Building Projections'!Z$14</f>
        <v>4984546.1284419838</v>
      </c>
      <c r="W26" s="6">
        <f>'Building Projections'!AB$15+(1/'Component Lifetimes'!$B4)*'Building Projections'!AA$14</f>
        <v>5139227.6935094222</v>
      </c>
      <c r="X26" s="6">
        <f>'Building Projections'!AC$15+(1/'Component Lifetimes'!$B4)*'Building Projections'!AB$14</f>
        <v>5159331.8229931686</v>
      </c>
      <c r="Y26" s="6">
        <f>'Building Projections'!AD$15+(1/'Component Lifetimes'!$B4)*'Building Projections'!AC$14</f>
        <v>5179435.9524778016</v>
      </c>
      <c r="Z26" s="6">
        <f>'Building Projections'!AE$15+(1/'Component Lifetimes'!$B4)*'Building Projections'!AD$14</f>
        <v>5199540.0819615489</v>
      </c>
      <c r="AA26" s="6">
        <f>'Building Projections'!AF$15+(1/'Component Lifetimes'!$B4)*'Building Projections'!AE$14</f>
        <v>5219644.2114461809</v>
      </c>
      <c r="AB26" s="6">
        <f>'Building Projections'!AG$15+(1/'Component Lifetimes'!$B4)*'Building Projections'!AF$14</f>
        <v>4525926.5477193026</v>
      </c>
      <c r="AC26" s="6">
        <f>'Building Projections'!AH$15+(1/'Component Lifetimes'!$B4)*'Building Projections'!AG$14</f>
        <v>4532255.1689135777</v>
      </c>
      <c r="AD26" s="6">
        <f>'Building Projections'!AI$15+(1/'Component Lifetimes'!$B4)*'Building Projections'!AH$14</f>
        <v>4538583.7901076172</v>
      </c>
      <c r="AE26" s="6">
        <f>'Building Projections'!AJ$15+(1/'Component Lifetimes'!$B4)*'Building Projections'!AI$14</f>
        <v>4544912.4113018624</v>
      </c>
      <c r="AF26" s="6">
        <f>'Building Projections'!AK$15+(1/'Component Lifetimes'!$B4)*'Building Projections'!AJ$14</f>
        <v>4551241.0324959308</v>
      </c>
      <c r="AG26" s="6">
        <f>'Building Projections'!AL$15+(1/'Component Lifetimes'!$B4)*'Building Projections'!AK$14</f>
        <v>4557569.6536902059</v>
      </c>
      <c r="AH26" s="6">
        <f>'Building Projections'!AM$15+(1/'Component Lifetimes'!$B4)*'Building Projections'!AL$14</f>
        <v>4563898.2748843646</v>
      </c>
      <c r="AI26" s="6">
        <f>'Building Projections'!AN$15+(1/'Component Lifetimes'!$B4)*'Building Projections'!AM$14</f>
        <v>4570226.8960784031</v>
      </c>
    </row>
    <row r="27" spans="1:35" x14ac:dyDescent="0.25">
      <c r="A27" s="7" t="s">
        <v>14</v>
      </c>
      <c r="B27" s="6">
        <f>'Building Projections'!G$15+(1/'Component Lifetimes'!$B5)*'Building Projections'!F$14</f>
        <v>21569794.151277252</v>
      </c>
      <c r="C27" s="6">
        <f>'Building Projections'!H$15+(1/'Component Lifetimes'!$B5)*'Building Projections'!G$14</f>
        <v>22033142.076173507</v>
      </c>
      <c r="D27" s="6">
        <f>'Building Projections'!I$15+(1/'Component Lifetimes'!$B5)*'Building Projections'!H$14</f>
        <v>22259344.494481143</v>
      </c>
      <c r="E27" s="6">
        <f>'Building Projections'!J$15+(1/'Component Lifetimes'!$B5)*'Building Projections'!I$14</f>
        <v>22485546.912788805</v>
      </c>
      <c r="F27" s="6">
        <f>'Building Projections'!K$15+(1/'Component Lifetimes'!$B5)*'Building Projections'!J$14</f>
        <v>22711749.331097391</v>
      </c>
      <c r="G27" s="6">
        <f>'Building Projections'!L$15+(1/'Component Lifetimes'!$B5)*'Building Projections'!K$14</f>
        <v>22937951.749404263</v>
      </c>
      <c r="H27" s="6">
        <f>'Building Projections'!M$15+(1/'Component Lifetimes'!$B5)*'Building Projections'!L$14</f>
        <v>22512985.719365701</v>
      </c>
      <c r="I27" s="6">
        <f>'Building Projections'!N$15+(1/'Component Lifetimes'!$B5)*'Building Projections'!M$14</f>
        <v>22667885.192579933</v>
      </c>
      <c r="J27" s="6">
        <f>'Building Projections'!O$15+(1/'Component Lifetimes'!$B5)*'Building Projections'!N$14</f>
        <v>22822784.665794183</v>
      </c>
      <c r="K27" s="6">
        <f>'Building Projections'!P$15+(1/'Component Lifetimes'!$B5)*'Building Projections'!O$14</f>
        <v>22977684.139007565</v>
      </c>
      <c r="L27" s="6">
        <f>'Building Projections'!Q$15+(1/'Component Lifetimes'!$B5)*'Building Projections'!P$14</f>
        <v>23132583.612221397</v>
      </c>
      <c r="M27" s="6">
        <f>'Building Projections'!R$15+(1/'Component Lifetimes'!$B5)*'Building Projections'!Q$14</f>
        <v>23482554.768504463</v>
      </c>
      <c r="N27" s="6">
        <f>'Building Projections'!S$15+(1/'Component Lifetimes'!$B5)*'Building Projections'!R$14</f>
        <v>23658814.591013458</v>
      </c>
      <c r="O27" s="6">
        <f>'Building Projections'!T$15+(1/'Component Lifetimes'!$B5)*'Building Projections'!S$14</f>
        <v>23835074.41352322</v>
      </c>
      <c r="P27" s="6">
        <f>'Building Projections'!U$15+(1/'Component Lifetimes'!$B5)*'Building Projections'!T$14</f>
        <v>24011334.236033041</v>
      </c>
      <c r="Q27" s="6">
        <f>'Building Projections'!V$15+(1/'Component Lifetimes'!$B5)*'Building Projections'!U$14</f>
        <v>24187594.05854328</v>
      </c>
      <c r="R27" s="6">
        <f>'Building Projections'!W$15+(1/'Component Lifetimes'!$B5)*'Building Projections'!V$14</f>
        <v>23658708.923699409</v>
      </c>
      <c r="S27" s="6">
        <f>'Building Projections'!X$15+(1/'Component Lifetimes'!$B5)*'Building Projections'!W$14</f>
        <v>23757755.373379495</v>
      </c>
      <c r="T27" s="6">
        <f>'Building Projections'!Y$15+(1/'Component Lifetimes'!$B5)*'Building Projections'!X$14</f>
        <v>23856801.823059365</v>
      </c>
      <c r="U27" s="6">
        <f>'Building Projections'!Z$15+(1/'Component Lifetimes'!$B5)*'Building Projections'!Y$14</f>
        <v>23955848.272738844</v>
      </c>
      <c r="V27" s="6">
        <f>'Building Projections'!AA$15+(1/'Component Lifetimes'!$B5)*'Building Projections'!Z$14</f>
        <v>24054894.722418714</v>
      </c>
      <c r="W27" s="6">
        <f>'Building Projections'!AB$15+(1/'Component Lifetimes'!$B5)*'Building Projections'!AA$14</f>
        <v>24291166.821977556</v>
      </c>
      <c r="X27" s="6">
        <f>'Building Projections'!AC$15+(1/'Component Lifetimes'!$B5)*'Building Projections'!AB$14</f>
        <v>24405239.480318561</v>
      </c>
      <c r="Y27" s="6">
        <f>'Building Projections'!AD$15+(1/'Component Lifetimes'!$B5)*'Building Projections'!AC$14</f>
        <v>24519312.138660412</v>
      </c>
      <c r="Z27" s="6">
        <f>'Building Projections'!AE$15+(1/'Component Lifetimes'!$B5)*'Building Projections'!AD$14</f>
        <v>24633384.797001418</v>
      </c>
      <c r="AA27" s="6">
        <f>'Building Projections'!AF$15+(1/'Component Lifetimes'!$B5)*'Building Projections'!AE$14</f>
        <v>24747457.455343269</v>
      </c>
      <c r="AB27" s="6">
        <f>'Building Projections'!AG$15+(1/'Component Lifetimes'!$B5)*'Building Projections'!AF$14</f>
        <v>24147708.320473649</v>
      </c>
      <c r="AC27" s="6">
        <f>'Building Projections'!AH$15+(1/'Component Lifetimes'!$B5)*'Building Projections'!AG$14</f>
        <v>24183617.492458612</v>
      </c>
      <c r="AD27" s="6">
        <f>'Building Projections'!AI$15+(1/'Component Lifetimes'!$B5)*'Building Projections'!AH$14</f>
        <v>24219526.664443344</v>
      </c>
      <c r="AE27" s="6">
        <f>'Building Projections'!AJ$15+(1/'Component Lifetimes'!$B5)*'Building Projections'!AI$14</f>
        <v>24255435.836428273</v>
      </c>
      <c r="AF27" s="6">
        <f>'Building Projections'!AK$15+(1/'Component Lifetimes'!$B5)*'Building Projections'!AJ$14</f>
        <v>24291345.008413035</v>
      </c>
      <c r="AG27" s="6">
        <f>'Building Projections'!AL$15+(1/'Component Lifetimes'!$B5)*'Building Projections'!AK$14</f>
        <v>24327254.180397995</v>
      </c>
      <c r="AH27" s="6">
        <f>'Building Projections'!AM$15+(1/'Component Lifetimes'!$B5)*'Building Projections'!AL$14</f>
        <v>24363163.352382846</v>
      </c>
      <c r="AI27" s="6">
        <f>'Building Projections'!AN$15+(1/'Component Lifetimes'!$B5)*'Building Projections'!AM$14</f>
        <v>24399072.524367582</v>
      </c>
    </row>
    <row r="28" spans="1:35" x14ac:dyDescent="0.25">
      <c r="A28" s="7" t="s">
        <v>15</v>
      </c>
      <c r="B28" s="6">
        <f>'Building Projections'!G$15+(1/'Component Lifetimes'!$B6)*'Building Projections'!F$14</f>
        <v>15140669.748720152</v>
      </c>
      <c r="C28" s="6">
        <f>'Building Projections'!H$15+(1/'Component Lifetimes'!$B6)*'Building Projections'!G$14</f>
        <v>15539941.490166815</v>
      </c>
      <c r="D28" s="6">
        <f>'Building Projections'!I$15+(1/'Component Lifetimes'!$B6)*'Building Projections'!H$14</f>
        <v>15692585.000732725</v>
      </c>
      <c r="E28" s="6">
        <f>'Building Projections'!J$15+(1/'Component Lifetimes'!$B6)*'Building Projections'!I$14</f>
        <v>15845228.511298664</v>
      </c>
      <c r="F28" s="6">
        <f>'Building Projections'!K$15+(1/'Component Lifetimes'!$B6)*'Building Projections'!J$14</f>
        <v>15997872.021865524</v>
      </c>
      <c r="G28" s="6">
        <f>'Building Projections'!L$15+(1/'Component Lifetimes'!$B6)*'Building Projections'!K$14</f>
        <v>16150515.532430636</v>
      </c>
      <c r="H28" s="6">
        <f>'Building Projections'!M$15+(1/'Component Lifetimes'!$B6)*'Building Projections'!L$14</f>
        <v>15651990.594650349</v>
      </c>
      <c r="I28" s="6">
        <f>'Building Projections'!N$15+(1/'Component Lifetimes'!$B6)*'Building Projections'!M$14</f>
        <v>15756518.210018769</v>
      </c>
      <c r="J28" s="6">
        <f>'Building Projections'!O$15+(1/'Component Lifetimes'!$B6)*'Building Projections'!N$14</f>
        <v>15861045.825387193</v>
      </c>
      <c r="K28" s="6">
        <f>'Building Projections'!P$15+(1/'Component Lifetimes'!$B6)*'Building Projections'!O$14</f>
        <v>15965573.440754727</v>
      </c>
      <c r="L28" s="6">
        <f>'Building Projections'!Q$15+(1/'Component Lifetimes'!$B6)*'Building Projections'!P$14</f>
        <v>16070101.056122733</v>
      </c>
      <c r="M28" s="6">
        <f>'Building Projections'!R$15+(1/'Component Lifetimes'!$B6)*'Building Projections'!Q$14</f>
        <v>16369700.354559969</v>
      </c>
      <c r="N28" s="6">
        <f>'Building Projections'!S$15+(1/'Component Lifetimes'!$B6)*'Building Projections'!R$14</f>
        <v>16488642.133700645</v>
      </c>
      <c r="O28" s="6">
        <f>'Building Projections'!T$15+(1/'Component Lifetimes'!$B6)*'Building Projections'!S$14</f>
        <v>16607583.912842117</v>
      </c>
      <c r="P28" s="6">
        <f>'Building Projections'!U$15+(1/'Component Lifetimes'!$B6)*'Building Projections'!T$14</f>
        <v>16726525.691983648</v>
      </c>
      <c r="Q28" s="6">
        <f>'Building Projections'!V$15+(1/'Component Lifetimes'!$B6)*'Building Projections'!U$14</f>
        <v>16845467.471125595</v>
      </c>
      <c r="R28" s="6">
        <f>'Building Projections'!W$15+(1/'Component Lifetimes'!$B6)*'Building Projections'!V$14</f>
        <v>16259264.29291342</v>
      </c>
      <c r="S28" s="6">
        <f>'Building Projections'!X$15+(1/'Component Lifetimes'!$B6)*'Building Projections'!W$14</f>
        <v>16326101.764861809</v>
      </c>
      <c r="T28" s="6">
        <f>'Building Projections'!Y$15+(1/'Component Lifetimes'!$B6)*'Building Projections'!X$14</f>
        <v>16392939.236809965</v>
      </c>
      <c r="U28" s="6">
        <f>'Building Projections'!Z$15+(1/'Component Lifetimes'!$B6)*'Building Projections'!Y$14</f>
        <v>16459776.708757717</v>
      </c>
      <c r="V28" s="6">
        <f>'Building Projections'!AA$15+(1/'Component Lifetimes'!$B6)*'Building Projections'!Z$14</f>
        <v>16526614.180705873</v>
      </c>
      <c r="W28" s="6">
        <f>'Building Projections'!AB$15+(1/'Component Lifetimes'!$B6)*'Building Projections'!AA$14</f>
        <v>16730677.302532993</v>
      </c>
      <c r="X28" s="6">
        <f>'Building Projections'!AC$15+(1/'Component Lifetimes'!$B6)*'Building Projections'!AB$14</f>
        <v>16807654.600826256</v>
      </c>
      <c r="Y28" s="6">
        <f>'Building Projections'!AD$15+(1/'Component Lifetimes'!$B6)*'Building Projections'!AC$14</f>
        <v>16884631.899120383</v>
      </c>
      <c r="Z28" s="6">
        <f>'Building Projections'!AE$15+(1/'Component Lifetimes'!$B6)*'Building Projections'!AD$14</f>
        <v>16961609.197413653</v>
      </c>
      <c r="AA28" s="6">
        <f>'Building Projections'!AF$15+(1/'Component Lifetimes'!$B6)*'Building Projections'!AE$14</f>
        <v>17038586.49570778</v>
      </c>
      <c r="AB28" s="6">
        <f>'Building Projections'!AG$15+(1/'Component Lifetimes'!$B6)*'Building Projections'!AF$14</f>
        <v>16401742.000790417</v>
      </c>
      <c r="AC28" s="6">
        <f>'Building Projections'!AH$15+(1/'Component Lifetimes'!$B6)*'Building Projections'!AG$14</f>
        <v>16425973.846383924</v>
      </c>
      <c r="AD28" s="6">
        <f>'Building Projections'!AI$15+(1/'Component Lifetimes'!$B6)*'Building Projections'!AH$14</f>
        <v>16450205.691977201</v>
      </c>
      <c r="AE28" s="6">
        <f>'Building Projections'!AJ$15+(1/'Component Lifetimes'!$B6)*'Building Projections'!AI$14</f>
        <v>16474437.537570678</v>
      </c>
      <c r="AF28" s="6">
        <f>'Building Projections'!AK$15+(1/'Component Lifetimes'!$B6)*'Building Projections'!AJ$14</f>
        <v>16498669.383163981</v>
      </c>
      <c r="AG28" s="6">
        <f>'Building Projections'!AL$15+(1/'Component Lifetimes'!$B6)*'Building Projections'!AK$14</f>
        <v>16522901.228757488</v>
      </c>
      <c r="AH28" s="6">
        <f>'Building Projections'!AM$15+(1/'Component Lifetimes'!$B6)*'Building Projections'!AL$14</f>
        <v>16547133.074350884</v>
      </c>
      <c r="AI28" s="6">
        <f>'Building Projections'!AN$15+(1/'Component Lifetimes'!$B6)*'Building Projections'!AM$14</f>
        <v>16571364.91994416</v>
      </c>
    </row>
    <row r="29" spans="1:35" x14ac:dyDescent="0.25">
      <c r="A29" s="7" t="s">
        <v>16</v>
      </c>
      <c r="B29" s="6">
        <f>'Building Projections'!G$15+(1/'Component Lifetimes'!$B7)*'Building Projections'!F$14</f>
        <v>13523554.566378258</v>
      </c>
      <c r="C29" s="6">
        <f>'Building Projections'!H$15+(1/'Component Lifetimes'!$B7)*'Building Projections'!G$14</f>
        <v>13906709.250105266</v>
      </c>
      <c r="D29" s="6">
        <f>'Building Projections'!I$15+(1/'Component Lifetimes'!$B7)*'Building Projections'!H$14</f>
        <v>14040850.516966214</v>
      </c>
      <c r="E29" s="6">
        <f>'Building Projections'!J$15+(1/'Component Lifetimes'!$B7)*'Building Projections'!I$14</f>
        <v>14174991.783827189</v>
      </c>
      <c r="F29" s="6">
        <f>'Building Projections'!K$15+(1/'Component Lifetimes'!$B7)*'Building Projections'!J$14</f>
        <v>14309133.050689088</v>
      </c>
      <c r="G29" s="6">
        <f>'Building Projections'!L$15+(1/'Component Lifetimes'!$B7)*'Building Projections'!K$14</f>
        <v>14443274.317549231</v>
      </c>
      <c r="H29" s="6">
        <f>'Building Projections'!M$15+(1/'Component Lifetimes'!$B7)*'Building Projections'!L$14</f>
        <v>13926247.13606398</v>
      </c>
      <c r="I29" s="6">
        <f>'Building Projections'!N$15+(1/'Component Lifetimes'!$B7)*'Building Projections'!M$14</f>
        <v>14018104.737448405</v>
      </c>
      <c r="J29" s="6">
        <f>'Building Projections'!O$15+(1/'Component Lifetimes'!$B7)*'Building Projections'!N$14</f>
        <v>14109962.338832835</v>
      </c>
      <c r="K29" s="6">
        <f>'Building Projections'!P$15+(1/'Component Lifetimes'!$B7)*'Building Projections'!O$14</f>
        <v>14201819.940216366</v>
      </c>
      <c r="L29" s="6">
        <f>'Building Projections'!Q$15+(1/'Component Lifetimes'!$B7)*'Building Projections'!P$14</f>
        <v>14293677.541600375</v>
      </c>
      <c r="M29" s="6">
        <f>'Building Projections'!R$15+(1/'Component Lifetimes'!$B7)*'Building Projections'!Q$14</f>
        <v>14580606.826053614</v>
      </c>
      <c r="N29" s="6">
        <f>'Building Projections'!S$15+(1/'Component Lifetimes'!$B7)*'Building Projections'!R$14</f>
        <v>14685131.419843797</v>
      </c>
      <c r="O29" s="6">
        <f>'Building Projections'!T$15+(1/'Component Lifetimes'!$B7)*'Building Projections'!S$14</f>
        <v>14789656.013634784</v>
      </c>
      <c r="P29" s="6">
        <f>'Building Projections'!U$15+(1/'Component Lifetimes'!$B7)*'Building Projections'!T$14</f>
        <v>14894180.607425829</v>
      </c>
      <c r="Q29" s="6">
        <f>'Building Projections'!V$15+(1/'Component Lifetimes'!$B7)*'Building Projections'!U$14</f>
        <v>14998705.201217294</v>
      </c>
      <c r="R29" s="6">
        <f>'Building Projections'!W$15+(1/'Component Lifetimes'!$B7)*'Building Projections'!V$14</f>
        <v>14398084.837654628</v>
      </c>
      <c r="S29" s="6">
        <f>'Building Projections'!X$15+(1/'Component Lifetimes'!$B7)*'Building Projections'!W$14</f>
        <v>14456820.797851754</v>
      </c>
      <c r="T29" s="6">
        <f>'Building Projections'!Y$15+(1/'Component Lifetimes'!$B7)*'Building Projections'!X$14</f>
        <v>14515556.758048644</v>
      </c>
      <c r="U29" s="6">
        <f>'Building Projections'!Z$15+(1/'Component Lifetimes'!$B7)*'Building Projections'!Y$14</f>
        <v>14574292.718245128</v>
      </c>
      <c r="V29" s="6">
        <f>'Building Projections'!AA$15+(1/'Component Lifetimes'!$B7)*'Building Projections'!Z$14</f>
        <v>14633028.678442018</v>
      </c>
      <c r="W29" s="6">
        <f>'Building Projections'!AB$15+(1/'Component Lifetimes'!$B7)*'Building Projections'!AA$14</f>
        <v>14828990.28851787</v>
      </c>
      <c r="X29" s="6">
        <f>'Building Projections'!AC$15+(1/'Component Lifetimes'!$B7)*'Building Projections'!AB$14</f>
        <v>14896637.005199775</v>
      </c>
      <c r="Y29" s="6">
        <f>'Building Projections'!AD$15+(1/'Component Lifetimes'!$B7)*'Building Projections'!AC$14</f>
        <v>14964283.721882548</v>
      </c>
      <c r="Z29" s="6">
        <f>'Building Projections'!AE$15+(1/'Component Lifetimes'!$B7)*'Building Projections'!AD$14</f>
        <v>15031930.438564453</v>
      </c>
      <c r="AA29" s="6">
        <f>'Building Projections'!AF$15+(1/'Component Lifetimes'!$B7)*'Building Projections'!AE$14</f>
        <v>15099577.155247226</v>
      </c>
      <c r="AB29" s="6">
        <f>'Building Projections'!AG$15+(1/'Component Lifetimes'!$B7)*'Building Projections'!AF$14</f>
        <v>14453402.078718506</v>
      </c>
      <c r="AC29" s="6">
        <f>'Building Projections'!AH$15+(1/'Component Lifetimes'!$B7)*'Building Projections'!AG$14</f>
        <v>14474696.730906753</v>
      </c>
      <c r="AD29" s="6">
        <f>'Building Projections'!AI$15+(1/'Component Lifetimes'!$B7)*'Building Projections'!AH$14</f>
        <v>14495991.383094771</v>
      </c>
      <c r="AE29" s="6">
        <f>'Building Projections'!AJ$15+(1/'Component Lifetimes'!$B7)*'Building Projections'!AI$14</f>
        <v>14517286.035282988</v>
      </c>
      <c r="AF29" s="6">
        <f>'Building Projections'!AK$15+(1/'Component Lifetimes'!$B7)*'Building Projections'!AJ$14</f>
        <v>14538580.687471032</v>
      </c>
      <c r="AG29" s="6">
        <f>'Building Projections'!AL$15+(1/'Component Lifetimes'!$B7)*'Building Projections'!AK$14</f>
        <v>14559875.339659279</v>
      </c>
      <c r="AH29" s="6">
        <f>'Building Projections'!AM$15+(1/'Component Lifetimes'!$B7)*'Building Projections'!AL$14</f>
        <v>14581169.991847415</v>
      </c>
      <c r="AI29" s="6">
        <f>'Building Projections'!AN$15+(1/'Component Lifetimes'!$B7)*'Building Projections'!AM$14</f>
        <v>14602464.644035432</v>
      </c>
    </row>
    <row r="31" spans="1:35" x14ac:dyDescent="0.25">
      <c r="A31" s="3" t="s">
        <v>73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1:35" s="7" customFormat="1" x14ac:dyDescent="0.25">
      <c r="B32" s="50">
        <v>2017</v>
      </c>
      <c r="C32" s="50">
        <v>2018</v>
      </c>
      <c r="D32" s="50">
        <v>2019</v>
      </c>
      <c r="E32" s="50">
        <v>2020</v>
      </c>
      <c r="F32" s="50">
        <v>2021</v>
      </c>
      <c r="G32" s="50">
        <v>2022</v>
      </c>
      <c r="H32" s="50">
        <v>2023</v>
      </c>
      <c r="I32" s="50">
        <v>2024</v>
      </c>
      <c r="J32" s="50">
        <v>2025</v>
      </c>
      <c r="K32" s="50">
        <v>2026</v>
      </c>
      <c r="L32" s="50">
        <v>2027</v>
      </c>
      <c r="M32" s="50">
        <v>2028</v>
      </c>
      <c r="N32" s="50">
        <v>2029</v>
      </c>
      <c r="O32" s="50">
        <v>2030</v>
      </c>
      <c r="P32" s="50">
        <v>2031</v>
      </c>
      <c r="Q32" s="50">
        <v>2032</v>
      </c>
      <c r="R32" s="50">
        <v>2033</v>
      </c>
      <c r="S32" s="50">
        <v>2034</v>
      </c>
      <c r="T32" s="50">
        <v>2035</v>
      </c>
      <c r="U32" s="50">
        <v>2036</v>
      </c>
      <c r="V32" s="50">
        <v>2037</v>
      </c>
      <c r="W32" s="50">
        <v>2038</v>
      </c>
      <c r="X32" s="50">
        <v>2039</v>
      </c>
      <c r="Y32" s="50">
        <v>2040</v>
      </c>
      <c r="Z32" s="50">
        <v>2041</v>
      </c>
      <c r="AA32" s="50">
        <v>2042</v>
      </c>
      <c r="AB32" s="50">
        <v>2043</v>
      </c>
      <c r="AC32" s="50">
        <v>2044</v>
      </c>
      <c r="AD32" s="50">
        <v>2045</v>
      </c>
      <c r="AE32" s="50">
        <v>2046</v>
      </c>
      <c r="AF32" s="50">
        <v>2047</v>
      </c>
      <c r="AG32" s="50">
        <v>2048</v>
      </c>
      <c r="AH32" s="50">
        <v>2049</v>
      </c>
      <c r="AI32" s="50">
        <v>2050</v>
      </c>
    </row>
    <row r="33" spans="1:35" s="7" customFormat="1" x14ac:dyDescent="0.25">
      <c r="A33" s="7" t="s">
        <v>11</v>
      </c>
      <c r="B33" s="9">
        <f>SUMIFS('Calculations 1'!$F$3:$F$23,'Calculations 1'!$G$3:$G$23,$A33)*B24</f>
        <v>0</v>
      </c>
      <c r="C33" s="9">
        <f>SUMIFS('Calculations 1'!$F$3:$F$23,'Calculations 1'!$G$3:$G$23,$A33)*C24</f>
        <v>0</v>
      </c>
      <c r="D33" s="9">
        <f>SUMIFS('Calculations 1'!$F$3:$F$23,'Calculations 1'!$G$3:$G$23,$A33)*D24</f>
        <v>0</v>
      </c>
      <c r="E33" s="9">
        <f>SUMIFS('Calculations 1'!$F$3:$F$23,'Calculations 1'!$G$3:$G$23,$A33)*E24</f>
        <v>0</v>
      </c>
      <c r="F33" s="9">
        <f>SUMIFS('Calculations 1'!$F$3:$F$23,'Calculations 1'!$G$3:$G$23,$A33)*F24</f>
        <v>0</v>
      </c>
      <c r="G33" s="9">
        <f>SUMIFS('Calculations 1'!$F$3:$F$23,'Calculations 1'!$G$3:$G$23,$A33)*G24</f>
        <v>0</v>
      </c>
      <c r="H33" s="9">
        <f>SUMIFS('Calculations 1'!$F$3:$F$23,'Calculations 1'!$G$3:$G$23,$A33)*H24</f>
        <v>0</v>
      </c>
      <c r="I33" s="9">
        <f>SUMIFS('Calculations 1'!$F$3:$F$23,'Calculations 1'!$G$3:$G$23,$A33)*I24</f>
        <v>0</v>
      </c>
      <c r="J33" s="9">
        <f>SUMIFS('Calculations 1'!$F$3:$F$23,'Calculations 1'!$G$3:$G$23,$A33)*J24</f>
        <v>0</v>
      </c>
      <c r="K33" s="9">
        <f>SUMIFS('Calculations 1'!$F$3:$F$23,'Calculations 1'!$G$3:$G$23,$A33)*K24</f>
        <v>0</v>
      </c>
      <c r="L33" s="9">
        <f>SUMIFS('Calculations 1'!$F$3:$F$23,'Calculations 1'!$G$3:$G$23,$A33)*L24</f>
        <v>0</v>
      </c>
      <c r="M33" s="9">
        <f>SUMIFS('Calculations 1'!$F$3:$F$23,'Calculations 1'!$G$3:$G$23,$A33)*M24</f>
        <v>0</v>
      </c>
      <c r="N33" s="9">
        <f>SUMIFS('Calculations 1'!$F$3:$F$23,'Calculations 1'!$G$3:$G$23,$A33)*N24</f>
        <v>0</v>
      </c>
      <c r="O33" s="9">
        <f>SUMIFS('Calculations 1'!$F$3:$F$23,'Calculations 1'!$G$3:$G$23,$A33)*O24</f>
        <v>0</v>
      </c>
      <c r="P33" s="9">
        <f>SUMIFS('Calculations 1'!$F$3:$F$23,'Calculations 1'!$G$3:$G$23,$A33)*P24</f>
        <v>0</v>
      </c>
      <c r="Q33" s="9">
        <f>SUMIFS('Calculations 1'!$F$3:$F$23,'Calculations 1'!$G$3:$G$23,$A33)*Q24</f>
        <v>0</v>
      </c>
      <c r="R33" s="9">
        <f>SUMIFS('Calculations 1'!$F$3:$F$23,'Calculations 1'!$G$3:$G$23,$A33)*R24</f>
        <v>0</v>
      </c>
      <c r="S33" s="9">
        <f>SUMIFS('Calculations 1'!$F$3:$F$23,'Calculations 1'!$G$3:$G$23,$A33)*S24</f>
        <v>0</v>
      </c>
      <c r="T33" s="9">
        <f>SUMIFS('Calculations 1'!$F$3:$F$23,'Calculations 1'!$G$3:$G$23,$A33)*T24</f>
        <v>0</v>
      </c>
      <c r="U33" s="9">
        <f>SUMIFS('Calculations 1'!$F$3:$F$23,'Calculations 1'!$G$3:$G$23,$A33)*U24</f>
        <v>0</v>
      </c>
      <c r="V33" s="9">
        <f>SUMIFS('Calculations 1'!$F$3:$F$23,'Calculations 1'!$G$3:$G$23,$A33)*V24</f>
        <v>0</v>
      </c>
      <c r="W33" s="9">
        <f>SUMIFS('Calculations 1'!$F$3:$F$23,'Calculations 1'!$G$3:$G$23,$A33)*W24</f>
        <v>0</v>
      </c>
      <c r="X33" s="9">
        <f>SUMIFS('Calculations 1'!$F$3:$F$23,'Calculations 1'!$G$3:$G$23,$A33)*X24</f>
        <v>0</v>
      </c>
      <c r="Y33" s="9">
        <f>SUMIFS('Calculations 1'!$F$3:$F$23,'Calculations 1'!$G$3:$G$23,$A33)*Y24</f>
        <v>0</v>
      </c>
      <c r="Z33" s="9">
        <f>SUMIFS('Calculations 1'!$F$3:$F$23,'Calculations 1'!$G$3:$G$23,$A33)*Z24</f>
        <v>0</v>
      </c>
      <c r="AA33" s="9">
        <f>SUMIFS('Calculations 1'!$F$3:$F$23,'Calculations 1'!$G$3:$G$23,$A33)*AA24</f>
        <v>0</v>
      </c>
      <c r="AB33" s="9">
        <f>SUMIFS('Calculations 1'!$F$3:$F$23,'Calculations 1'!$G$3:$G$23,$A33)*AB24</f>
        <v>0</v>
      </c>
      <c r="AC33" s="9">
        <f>SUMIFS('Calculations 1'!$F$3:$F$23,'Calculations 1'!$G$3:$G$23,$A33)*AC24</f>
        <v>0</v>
      </c>
      <c r="AD33" s="9">
        <f>SUMIFS('Calculations 1'!$F$3:$F$23,'Calculations 1'!$G$3:$G$23,$A33)*AD24</f>
        <v>0</v>
      </c>
      <c r="AE33" s="9">
        <f>SUMIFS('Calculations 1'!$F$3:$F$23,'Calculations 1'!$G$3:$G$23,$A33)*AE24</f>
        <v>0</v>
      </c>
      <c r="AF33" s="9">
        <f>SUMIFS('Calculations 1'!$F$3:$F$23,'Calculations 1'!$G$3:$G$23,$A33)*AF24</f>
        <v>0</v>
      </c>
      <c r="AG33" s="9">
        <f>SUMIFS('Calculations 1'!$F$3:$F$23,'Calculations 1'!$G$3:$G$23,$A33)*AG24</f>
        <v>0</v>
      </c>
      <c r="AH33" s="9">
        <f>SUMIFS('Calculations 1'!$F$3:$F$23,'Calculations 1'!$G$3:$G$23,$A33)*AH24</f>
        <v>0</v>
      </c>
      <c r="AI33" s="9">
        <f>SUMIFS('Calculations 1'!$F$3:$F$23,'Calculations 1'!$G$3:$G$23,$A33)*AI24</f>
        <v>0</v>
      </c>
    </row>
    <row r="34" spans="1:35" s="7" customFormat="1" x14ac:dyDescent="0.25">
      <c r="A34" s="7" t="s">
        <v>12</v>
      </c>
      <c r="B34" s="6">
        <f>SUMIFS('Calculations 1'!$F$3:$F$23,'Calculations 1'!$G$3:$G$23,$A34)*B25</f>
        <v>31733870685.878071</v>
      </c>
      <c r="C34" s="6">
        <f>SUMIFS('Calculations 1'!$F$3:$F$23,'Calculations 1'!$G$3:$G$23,$A34)*C25</f>
        <v>32647131703.852501</v>
      </c>
      <c r="D34" s="6">
        <f>SUMIFS('Calculations 1'!$F$3:$F$23,'Calculations 1'!$G$3:$G$23,$A34)*D25</f>
        <v>32960728458.659382</v>
      </c>
      <c r="E34" s="6">
        <f>SUMIFS('Calculations 1'!$F$3:$F$23,'Calculations 1'!$G$3:$G$23,$A34)*E25</f>
        <v>33274325213.466331</v>
      </c>
      <c r="F34" s="6">
        <f>SUMIFS('Calculations 1'!$F$3:$F$23,'Calculations 1'!$G$3:$G$23,$A34)*F25</f>
        <v>33587921968.275505</v>
      </c>
      <c r="G34" s="6">
        <f>SUMIFS('Calculations 1'!$F$3:$F$23,'Calculations 1'!$G$3:$G$23,$A34)*G25</f>
        <v>33901518723.080444</v>
      </c>
      <c r="H34" s="6">
        <f>SUMIFS('Calculations 1'!$F$3:$F$23,'Calculations 1'!$G$3:$G$23,$A34)*H25</f>
        <v>32649972059.065704</v>
      </c>
      <c r="I34" s="6">
        <f>SUMIFS('Calculations 1'!$F$3:$F$23,'Calculations 1'!$G$3:$G$23,$A34)*I25</f>
        <v>32864717650.5798</v>
      </c>
      <c r="J34" s="6">
        <f>SUMIFS('Calculations 1'!$F$3:$F$23,'Calculations 1'!$G$3:$G$23,$A34)*J25</f>
        <v>33079463242.093903</v>
      </c>
      <c r="K34" s="6">
        <f>SUMIFS('Calculations 1'!$F$3:$F$23,'Calculations 1'!$G$3:$G$23,$A34)*K25</f>
        <v>33294208833.605846</v>
      </c>
      <c r="L34" s="6">
        <f>SUMIFS('Calculations 1'!$F$3:$F$23,'Calculations 1'!$G$3:$G$23,$A34)*L25</f>
        <v>33508954425.118938</v>
      </c>
      <c r="M34" s="6">
        <f>SUMIFS('Calculations 1'!$F$3:$F$23,'Calculations 1'!$G$3:$G$23,$A34)*M25</f>
        <v>34192572797.138653</v>
      </c>
      <c r="N34" s="6">
        <f>SUMIFS('Calculations 1'!$F$3:$F$23,'Calculations 1'!$G$3:$G$23,$A34)*N25</f>
        <v>34436931406.365738</v>
      </c>
      <c r="O34" s="6">
        <f>SUMIFS('Calculations 1'!$F$3:$F$23,'Calculations 1'!$G$3:$G$23,$A34)*O25</f>
        <v>34681290015.594772</v>
      </c>
      <c r="P34" s="6">
        <f>SUMIFS('Calculations 1'!$F$3:$F$23,'Calculations 1'!$G$3:$G$23,$A34)*P25</f>
        <v>34925648624.823936</v>
      </c>
      <c r="Q34" s="6">
        <f>SUMIFS('Calculations 1'!$F$3:$F$23,'Calculations 1'!$G$3:$G$23,$A34)*Q25</f>
        <v>35170007234.054115</v>
      </c>
      <c r="R34" s="6">
        <f>SUMIFS('Calculations 1'!$F$3:$F$23,'Calculations 1'!$G$3:$G$23,$A34)*R25</f>
        <v>33719484907.143929</v>
      </c>
      <c r="S34" s="6">
        <f>SUMIFS('Calculations 1'!$F$3:$F$23,'Calculations 1'!$G$3:$G$23,$A34)*S25</f>
        <v>33856798404.618069</v>
      </c>
      <c r="T34" s="6">
        <f>SUMIFS('Calculations 1'!$F$3:$F$23,'Calculations 1'!$G$3:$G$23,$A34)*T25</f>
        <v>33994111902.091644</v>
      </c>
      <c r="U34" s="6">
        <f>SUMIFS('Calculations 1'!$F$3:$F$23,'Calculations 1'!$G$3:$G$23,$A34)*U25</f>
        <v>34131425399.564247</v>
      </c>
      <c r="V34" s="6">
        <f>SUMIFS('Calculations 1'!$F$3:$F$23,'Calculations 1'!$G$3:$G$23,$A34)*V25</f>
        <v>34268738897.037819</v>
      </c>
      <c r="W34" s="6">
        <f>SUMIFS('Calculations 1'!$F$3:$F$23,'Calculations 1'!$G$3:$G$23,$A34)*W25</f>
        <v>34735886899.464851</v>
      </c>
      <c r="X34" s="6">
        <f>SUMIFS('Calculations 1'!$F$3:$F$23,'Calculations 1'!$G$3:$G$23,$A34)*X25</f>
        <v>34894032049.881332</v>
      </c>
      <c r="Y34" s="6">
        <f>SUMIFS('Calculations 1'!$F$3:$F$23,'Calculations 1'!$G$3:$G$23,$A34)*Y25</f>
        <v>35052177200.299904</v>
      </c>
      <c r="Z34" s="6">
        <f>SUMIFS('Calculations 1'!$F$3:$F$23,'Calculations 1'!$G$3:$G$23,$A34)*Z25</f>
        <v>35210322350.716385</v>
      </c>
      <c r="AA34" s="6">
        <f>SUMIFS('Calculations 1'!$F$3:$F$23,'Calculations 1'!$G$3:$G$23,$A34)*AA25</f>
        <v>35368467501.134956</v>
      </c>
      <c r="AB34" s="6">
        <f>SUMIFS('Calculations 1'!$F$3:$F$23,'Calculations 1'!$G$3:$G$23,$A34)*AB25</f>
        <v>33810876140.219318</v>
      </c>
      <c r="AC34" s="6">
        <f>SUMIFS('Calculations 1'!$F$3:$F$23,'Calculations 1'!$G$3:$G$23,$A34)*AC25</f>
        <v>33860658984.658226</v>
      </c>
      <c r="AD34" s="6">
        <f>SUMIFS('Calculations 1'!$F$3:$F$23,'Calculations 1'!$G$3:$G$23,$A34)*AD25</f>
        <v>33910441829.096577</v>
      </c>
      <c r="AE34" s="6">
        <f>SUMIFS('Calculations 1'!$F$3:$F$23,'Calculations 1'!$G$3:$G$23,$A34)*AE25</f>
        <v>33960224673.535416</v>
      </c>
      <c r="AF34" s="6">
        <f>SUMIFS('Calculations 1'!$F$3:$F$23,'Calculations 1'!$G$3:$G$23,$A34)*AF25</f>
        <v>34010007517.973839</v>
      </c>
      <c r="AG34" s="6">
        <f>SUMIFS('Calculations 1'!$F$3:$F$23,'Calculations 1'!$G$3:$G$23,$A34)*AG25</f>
        <v>34059790362.412746</v>
      </c>
      <c r="AH34" s="6">
        <f>SUMIFS('Calculations 1'!$F$3:$F$23,'Calculations 1'!$G$3:$G$23,$A34)*AH25</f>
        <v>34109573206.851387</v>
      </c>
      <c r="AI34" s="6">
        <f>SUMIFS('Calculations 1'!$F$3:$F$23,'Calculations 1'!$G$3:$G$23,$A34)*AI25</f>
        <v>34159356051.289742</v>
      </c>
    </row>
    <row r="35" spans="1:35" s="7" customFormat="1" x14ac:dyDescent="0.25">
      <c r="A35" s="7" t="s">
        <v>13</v>
      </c>
      <c r="B35" s="6">
        <f>SUMIFS('Calculations 1'!$F$3:$F$23,'Calculations 1'!$G$3:$G$23,$A35)*B26</f>
        <v>586896652272.27319</v>
      </c>
      <c r="C35" s="6">
        <f>SUMIFS('Calculations 1'!$F$3:$F$23,'Calculations 1'!$G$3:$G$23,$A35)*C26</f>
        <v>620333861864.01575</v>
      </c>
      <c r="D35" s="6">
        <f>SUMIFS('Calculations 1'!$F$3:$F$23,'Calculations 1'!$G$3:$G$23,$A35)*D26</f>
        <v>624761961900.60376</v>
      </c>
      <c r="E35" s="6">
        <f>SUMIFS('Calculations 1'!$F$3:$F$23,'Calculations 1'!$G$3:$G$23,$A35)*E26</f>
        <v>629190061937.19495</v>
      </c>
      <c r="F35" s="6">
        <f>SUMIFS('Calculations 1'!$F$3:$F$23,'Calculations 1'!$G$3:$G$23,$A35)*F26</f>
        <v>633618161973.88879</v>
      </c>
      <c r="G35" s="6">
        <f>SUMIFS('Calculations 1'!$F$3:$F$23,'Calculations 1'!$G$3:$G$23,$A35)*G26</f>
        <v>638046262010.38245</v>
      </c>
      <c r="H35" s="6">
        <f>SUMIFS('Calculations 1'!$F$3:$F$23,'Calculations 1'!$G$3:$G$23,$A35)*H26</f>
        <v>570145802037.95374</v>
      </c>
      <c r="I35" s="6">
        <f>SUMIFS('Calculations 1'!$F$3:$F$23,'Calculations 1'!$G$3:$G$23,$A35)*I26</f>
        <v>573178087758.6344</v>
      </c>
      <c r="J35" s="6">
        <f>SUMIFS('Calculations 1'!$F$3:$F$23,'Calculations 1'!$G$3:$G$23,$A35)*J26</f>
        <v>576210373479.31287</v>
      </c>
      <c r="K35" s="6">
        <f>SUMIFS('Calculations 1'!$F$3:$F$23,'Calculations 1'!$G$3:$G$23,$A35)*K26</f>
        <v>579242659199.88953</v>
      </c>
      <c r="L35" s="6">
        <f>SUMIFS('Calculations 1'!$F$3:$F$23,'Calculations 1'!$G$3:$G$23,$A35)*L26</f>
        <v>582274944920.52136</v>
      </c>
      <c r="M35" s="6">
        <f>SUMIFS('Calculations 1'!$F$3:$F$23,'Calculations 1'!$G$3:$G$23,$A35)*M26</f>
        <v>606974825210.21863</v>
      </c>
      <c r="N35" s="6">
        <f>SUMIFS('Calculations 1'!$F$3:$F$23,'Calculations 1'!$G$3:$G$23,$A35)*N26</f>
        <v>610425257492.6073</v>
      </c>
      <c r="O35" s="6">
        <f>SUMIFS('Calculations 1'!$F$3:$F$23,'Calculations 1'!$G$3:$G$23,$A35)*O26</f>
        <v>613875689775.08997</v>
      </c>
      <c r="P35" s="6">
        <f>SUMIFS('Calculations 1'!$F$3:$F$23,'Calculations 1'!$G$3:$G$23,$A35)*P26</f>
        <v>617326122057.5791</v>
      </c>
      <c r="Q35" s="6">
        <f>SUMIFS('Calculations 1'!$F$3:$F$23,'Calculations 1'!$G$3:$G$23,$A35)*Q26</f>
        <v>620776554340.11487</v>
      </c>
      <c r="R35" s="6">
        <f>SUMIFS('Calculations 1'!$F$3:$F$23,'Calculations 1'!$G$3:$G$23,$A35)*R26</f>
        <v>545902983835.69495</v>
      </c>
      <c r="S35" s="6">
        <f>SUMIFS('Calculations 1'!$F$3:$F$23,'Calculations 1'!$G$3:$G$23,$A35)*S26</f>
        <v>547841900274.9787</v>
      </c>
      <c r="T35" s="6">
        <f>SUMIFS('Calculations 1'!$F$3:$F$23,'Calculations 1'!$G$3:$G$23,$A35)*T26</f>
        <v>549780816714.23376</v>
      </c>
      <c r="U35" s="6">
        <f>SUMIFS('Calculations 1'!$F$3:$F$23,'Calculations 1'!$G$3:$G$23,$A35)*U26</f>
        <v>551719733153.44299</v>
      </c>
      <c r="V35" s="6">
        <f>SUMIFS('Calculations 1'!$F$3:$F$23,'Calculations 1'!$G$3:$G$23,$A35)*V26</f>
        <v>553658649592.69812</v>
      </c>
      <c r="W35" s="6">
        <f>SUMIFS('Calculations 1'!$F$3:$F$23,'Calculations 1'!$G$3:$G$23,$A35)*W26</f>
        <v>570839910278.29065</v>
      </c>
      <c r="X35" s="6">
        <f>SUMIFS('Calculations 1'!$F$3:$F$23,'Calculations 1'!$G$3:$G$23,$A35)*X26</f>
        <v>573072977220.47327</v>
      </c>
      <c r="Y35" s="6">
        <f>SUMIFS('Calculations 1'!$F$3:$F$23,'Calculations 1'!$G$3:$G$23,$A35)*Y26</f>
        <v>575306044162.75427</v>
      </c>
      <c r="Z35" s="6">
        <f>SUMIFS('Calculations 1'!$F$3:$F$23,'Calculations 1'!$G$3:$G$23,$A35)*Z26</f>
        <v>577539111104.93689</v>
      </c>
      <c r="AA35" s="6">
        <f>SUMIFS('Calculations 1'!$F$3:$F$23,'Calculations 1'!$G$3:$G$23,$A35)*AA26</f>
        <v>579772178047.21777</v>
      </c>
      <c r="AB35" s="6">
        <f>SUMIFS('Calculations 1'!$F$3:$F$23,'Calculations 1'!$G$3:$G$23,$A35)*AB26</f>
        <v>502717462331.77161</v>
      </c>
      <c r="AC35" s="6">
        <f>SUMIFS('Calculations 1'!$F$3:$F$23,'Calculations 1'!$G$3:$G$23,$A35)*AC26</f>
        <v>503420414170.09705</v>
      </c>
      <c r="AD35" s="6">
        <f>SUMIFS('Calculations 1'!$F$3:$F$23,'Calculations 1'!$G$3:$G$23,$A35)*AD26</f>
        <v>504123366008.39624</v>
      </c>
      <c r="AE35" s="6">
        <f>SUMIFS('Calculations 1'!$F$3:$F$23,'Calculations 1'!$G$3:$G$23,$A35)*AE26</f>
        <v>504826317846.71838</v>
      </c>
      <c r="AF35" s="6">
        <f>SUMIFS('Calculations 1'!$F$3:$F$23,'Calculations 1'!$G$3:$G$23,$A35)*AF26</f>
        <v>505529269685.02081</v>
      </c>
      <c r="AG35" s="6">
        <f>SUMIFS('Calculations 1'!$F$3:$F$23,'Calculations 1'!$G$3:$G$23,$A35)*AG26</f>
        <v>506232221523.34619</v>
      </c>
      <c r="AH35" s="6">
        <f>SUMIFS('Calculations 1'!$F$3:$F$23,'Calculations 1'!$G$3:$G$23,$A35)*AH26</f>
        <v>506935173361.65869</v>
      </c>
      <c r="AI35" s="6">
        <f>SUMIFS('Calculations 1'!$F$3:$F$23,'Calculations 1'!$G$3:$G$23,$A35)*AI26</f>
        <v>507638125199.95782</v>
      </c>
    </row>
    <row r="36" spans="1:35" s="7" customFormat="1" x14ac:dyDescent="0.25">
      <c r="A36" s="7" t="s">
        <v>14</v>
      </c>
      <c r="B36" s="6">
        <f>SUMIFS('Calculations 1'!$F$3:$F$23,'Calculations 1'!$G$3:$G$23,$A36)*B27</f>
        <v>65545211977.193748</v>
      </c>
      <c r="C36" s="6">
        <f>SUMIFS('Calculations 1'!$F$3:$F$23,'Calculations 1'!$G$3:$G$23,$A36)*C27</f>
        <v>66953210483.972244</v>
      </c>
      <c r="D36" s="6">
        <f>SUMIFS('Calculations 1'!$F$3:$F$23,'Calculations 1'!$G$3:$G$23,$A36)*D27</f>
        <v>67640583082.604568</v>
      </c>
      <c r="E36" s="6">
        <f>SUMIFS('Calculations 1'!$F$3:$F$23,'Calculations 1'!$G$3:$G$23,$A36)*E27</f>
        <v>68327955681.236977</v>
      </c>
      <c r="F36" s="6">
        <f>SUMIFS('Calculations 1'!$F$3:$F$23,'Calculations 1'!$G$3:$G$23,$A36)*F27</f>
        <v>69015328279.872192</v>
      </c>
      <c r="G36" s="6">
        <f>SUMIFS('Calculations 1'!$F$3:$F$23,'Calculations 1'!$G$3:$G$23,$A36)*G27</f>
        <v>69702700878.502197</v>
      </c>
      <c r="H36" s="6">
        <f>SUMIFS('Calculations 1'!$F$3:$F$23,'Calculations 1'!$G$3:$G$23,$A36)*H27</f>
        <v>68411335354.722527</v>
      </c>
      <c r="I36" s="6">
        <f>SUMIFS('Calculations 1'!$F$3:$F$23,'Calculations 1'!$G$3:$G$23,$A36)*I27</f>
        <v>68882036128.952271</v>
      </c>
      <c r="J36" s="6">
        <f>SUMIFS('Calculations 1'!$F$3:$F$23,'Calculations 1'!$G$3:$G$23,$A36)*J27</f>
        <v>69352736903.182068</v>
      </c>
      <c r="K36" s="6">
        <f>SUMIFS('Calculations 1'!$F$3:$F$23,'Calculations 1'!$G$3:$G$23,$A36)*K27</f>
        <v>69823437677.409241</v>
      </c>
      <c r="L36" s="6">
        <f>SUMIFS('Calculations 1'!$F$3:$F$23,'Calculations 1'!$G$3:$G$23,$A36)*L27</f>
        <v>70294138451.637772</v>
      </c>
      <c r="M36" s="6">
        <f>SUMIFS('Calculations 1'!$F$3:$F$23,'Calculations 1'!$G$3:$G$23,$A36)*M27</f>
        <v>71357613302.792938</v>
      </c>
      <c r="N36" s="6">
        <f>SUMIFS('Calculations 1'!$F$3:$F$23,'Calculations 1'!$G$3:$G$23,$A36)*N27</f>
        <v>71893222838.442139</v>
      </c>
      <c r="O36" s="6">
        <f>SUMIFS('Calculations 1'!$F$3:$F$23,'Calculations 1'!$G$3:$G$23,$A36)*O27</f>
        <v>72428832374.093689</v>
      </c>
      <c r="P36" s="6">
        <f>SUMIFS('Calculations 1'!$F$3:$F$23,'Calculations 1'!$G$3:$G$23,$A36)*P27</f>
        <v>72964441909.745407</v>
      </c>
      <c r="Q36" s="6">
        <f>SUMIFS('Calculations 1'!$F$3:$F$23,'Calculations 1'!$G$3:$G$23,$A36)*Q27</f>
        <v>73500051445.398392</v>
      </c>
      <c r="R36" s="6">
        <f>SUMIFS('Calculations 1'!$F$3:$F$23,'Calculations 1'!$G$3:$G$23,$A36)*R27</f>
        <v>71892901741.891571</v>
      </c>
      <c r="S36" s="6">
        <f>SUMIFS('Calculations 1'!$F$3:$F$23,'Calculations 1'!$G$3:$G$23,$A36)*S27</f>
        <v>72193879140.856934</v>
      </c>
      <c r="T36" s="6">
        <f>SUMIFS('Calculations 1'!$F$3:$F$23,'Calculations 1'!$G$3:$G$23,$A36)*T27</f>
        <v>72494856539.82164</v>
      </c>
      <c r="U36" s="6">
        <f>SUMIFS('Calculations 1'!$F$3:$F$23,'Calculations 1'!$G$3:$G$23,$A36)*U27</f>
        <v>72795833938.785156</v>
      </c>
      <c r="V36" s="6">
        <f>SUMIFS('Calculations 1'!$F$3:$F$23,'Calculations 1'!$G$3:$G$23,$A36)*V27</f>
        <v>73096811337.749863</v>
      </c>
      <c r="W36" s="6">
        <f>SUMIFS('Calculations 1'!$F$3:$F$23,'Calculations 1'!$G$3:$G$23,$A36)*W27</f>
        <v>73814783180.284302</v>
      </c>
      <c r="X36" s="6">
        <f>SUMIFS('Calculations 1'!$F$3:$F$23,'Calculations 1'!$G$3:$G$23,$A36)*X27</f>
        <v>74161421470.818024</v>
      </c>
      <c r="Y36" s="6">
        <f>SUMIFS('Calculations 1'!$F$3:$F$23,'Calculations 1'!$G$3:$G$23,$A36)*Y27</f>
        <v>74508059761.354324</v>
      </c>
      <c r="Z36" s="6">
        <f>SUMIFS('Calculations 1'!$F$3:$F$23,'Calculations 1'!$G$3:$G$23,$A36)*Z27</f>
        <v>74854698051.888062</v>
      </c>
      <c r="AA36" s="6">
        <f>SUMIFS('Calculations 1'!$F$3:$F$23,'Calculations 1'!$G$3:$G$23,$A36)*AA27</f>
        <v>75201336342.424362</v>
      </c>
      <c r="AB36" s="6">
        <f>SUMIFS('Calculations 1'!$F$3:$F$23,'Calculations 1'!$G$3:$G$23,$A36)*AB27</f>
        <v>73378848658.839294</v>
      </c>
      <c r="AC36" s="6">
        <f>SUMIFS('Calculations 1'!$F$3:$F$23,'Calculations 1'!$G$3:$G$23,$A36)*AC27</f>
        <v>73487967655.208603</v>
      </c>
      <c r="AD36" s="6">
        <f>SUMIFS('Calculations 1'!$F$3:$F$23,'Calculations 1'!$G$3:$G$23,$A36)*AD27</f>
        <v>73597086651.577209</v>
      </c>
      <c r="AE36" s="6">
        <f>SUMIFS('Calculations 1'!$F$3:$F$23,'Calculations 1'!$G$3:$G$23,$A36)*AE27</f>
        <v>73706205647.946411</v>
      </c>
      <c r="AF36" s="6">
        <f>SUMIFS('Calculations 1'!$F$3:$F$23,'Calculations 1'!$G$3:$G$23,$A36)*AF27</f>
        <v>73815324644.315109</v>
      </c>
      <c r="AG36" s="6">
        <f>SUMIFS('Calculations 1'!$F$3:$F$23,'Calculations 1'!$G$3:$G$23,$A36)*AG27</f>
        <v>73924443640.684402</v>
      </c>
      <c r="AH36" s="6">
        <f>SUMIFS('Calculations 1'!$F$3:$F$23,'Calculations 1'!$G$3:$G$23,$A36)*AH27</f>
        <v>74033562637.053375</v>
      </c>
      <c r="AI36" s="6">
        <f>SUMIFS('Calculations 1'!$F$3:$F$23,'Calculations 1'!$G$3:$G$23,$A36)*AI27</f>
        <v>74142681633.421997</v>
      </c>
    </row>
    <row r="37" spans="1:35" s="7" customFormat="1" x14ac:dyDescent="0.25">
      <c r="A37" s="7" t="s">
        <v>15</v>
      </c>
      <c r="B37" s="6">
        <f>SUMIFS('Calculations 1'!$F$3:$F$23,'Calculations 1'!$G$3:$G$23,$A37)*B28</f>
        <v>117315211372.40582</v>
      </c>
      <c r="C37" s="6">
        <f>SUMIFS('Calculations 1'!$F$3:$F$23,'Calculations 1'!$G$3:$G$23,$A37)*C28</f>
        <v>120408908647.37631</v>
      </c>
      <c r="D37" s="6">
        <f>SUMIFS('Calculations 1'!$F$3:$F$23,'Calculations 1'!$G$3:$G$23,$A37)*D28</f>
        <v>121591644021.95772</v>
      </c>
      <c r="E37" s="6">
        <f>SUMIFS('Calculations 1'!$F$3:$F$23,'Calculations 1'!$G$3:$G$23,$A37)*E28</f>
        <v>122774379396.53934</v>
      </c>
      <c r="F37" s="6">
        <f>SUMIFS('Calculations 1'!$F$3:$F$23,'Calculations 1'!$G$3:$G$23,$A37)*F28</f>
        <v>123957114771.12811</v>
      </c>
      <c r="G37" s="6">
        <f>SUMIFS('Calculations 1'!$F$3:$F$23,'Calculations 1'!$G$3:$G$23,$A37)*G28</f>
        <v>125139850145.70332</v>
      </c>
      <c r="H37" s="6">
        <f>SUMIFS('Calculations 1'!$F$3:$F$23,'Calculations 1'!$G$3:$G$23,$A37)*H28</f>
        <v>121277104347.74722</v>
      </c>
      <c r="I37" s="6">
        <f>SUMIFS('Calculations 1'!$F$3:$F$23,'Calculations 1'!$G$3:$G$23,$A37)*I28</f>
        <v>122087020916.48001</v>
      </c>
      <c r="J37" s="6">
        <f>SUMIFS('Calculations 1'!$F$3:$F$23,'Calculations 1'!$G$3:$G$23,$A37)*J28</f>
        <v>122896937485.21283</v>
      </c>
      <c r="K37" s="6">
        <f>SUMIFS('Calculations 1'!$F$3:$F$23,'Calculations 1'!$G$3:$G$23,$A37)*K28</f>
        <v>123706854053.93874</v>
      </c>
      <c r="L37" s="6">
        <f>SUMIFS('Calculations 1'!$F$3:$F$23,'Calculations 1'!$G$3:$G$23,$A37)*L28</f>
        <v>124516770622.66832</v>
      </c>
      <c r="M37" s="6">
        <f>SUMIFS('Calculations 1'!$F$3:$F$23,'Calculations 1'!$G$3:$G$23,$A37)*M28</f>
        <v>126838170904.59178</v>
      </c>
      <c r="N37" s="6">
        <f>SUMIFS('Calculations 1'!$F$3:$F$23,'Calculations 1'!$G$3:$G$23,$A37)*N28</f>
        <v>127759773461.97388</v>
      </c>
      <c r="O37" s="6">
        <f>SUMIFS('Calculations 1'!$F$3:$F$23,'Calculations 1'!$G$3:$G$23,$A37)*O28</f>
        <v>128681376019.36217</v>
      </c>
      <c r="P37" s="6">
        <f>SUMIFS('Calculations 1'!$F$3:$F$23,'Calculations 1'!$G$3:$G$23,$A37)*P28</f>
        <v>129602978576.75089</v>
      </c>
      <c r="Q37" s="6">
        <f>SUMIFS('Calculations 1'!$F$3:$F$23,'Calculations 1'!$G$3:$G$23,$A37)*Q28</f>
        <v>130524581134.14285</v>
      </c>
      <c r="R37" s="6">
        <f>SUMIFS('Calculations 1'!$F$3:$F$23,'Calculations 1'!$G$3:$G$23,$A37)*R28</f>
        <v>125982473624.99844</v>
      </c>
      <c r="S37" s="6">
        <f>SUMIFS('Calculations 1'!$F$3:$F$23,'Calculations 1'!$G$3:$G$23,$A37)*S28</f>
        <v>126500353763.68156</v>
      </c>
      <c r="T37" s="6">
        <f>SUMIFS('Calculations 1'!$F$3:$F$23,'Calculations 1'!$G$3:$G$23,$A37)*T28</f>
        <v>127018233902.36287</v>
      </c>
      <c r="U37" s="6">
        <f>SUMIFS('Calculations 1'!$F$3:$F$23,'Calculations 1'!$G$3:$G$23,$A37)*U28</f>
        <v>127536114041.04106</v>
      </c>
      <c r="V37" s="6">
        <f>SUMIFS('Calculations 1'!$F$3:$F$23,'Calculations 1'!$G$3:$G$23,$A37)*V28</f>
        <v>128053994179.72237</v>
      </c>
      <c r="W37" s="6">
        <f>SUMIFS('Calculations 1'!$F$3:$F$23,'Calculations 1'!$G$3:$G$23,$A37)*W28</f>
        <v>129635146709.15292</v>
      </c>
      <c r="X37" s="6">
        <f>SUMIFS('Calculations 1'!$F$3:$F$23,'Calculations 1'!$G$3:$G$23,$A37)*X28</f>
        <v>130231593773.25418</v>
      </c>
      <c r="Y37" s="6">
        <f>SUMIFS('Calculations 1'!$F$3:$F$23,'Calculations 1'!$G$3:$G$23,$A37)*Y28</f>
        <v>130828040837.36214</v>
      </c>
      <c r="Z37" s="6">
        <f>SUMIFS('Calculations 1'!$F$3:$F$23,'Calculations 1'!$G$3:$G$23,$A37)*Z28</f>
        <v>131424487901.46346</v>
      </c>
      <c r="AA37" s="6">
        <f>SUMIFS('Calculations 1'!$F$3:$F$23,'Calculations 1'!$G$3:$G$23,$A37)*AA28</f>
        <v>132020934965.57141</v>
      </c>
      <c r="AB37" s="6">
        <f>SUMIFS('Calculations 1'!$F$3:$F$23,'Calculations 1'!$G$3:$G$23,$A37)*AB28</f>
        <v>127086440800.35135</v>
      </c>
      <c r="AC37" s="6">
        <f>SUMIFS('Calculations 1'!$F$3:$F$23,'Calculations 1'!$G$3:$G$23,$A37)*AC28</f>
        <v>127274197625.83696</v>
      </c>
      <c r="AD37" s="6">
        <f>SUMIFS('Calculations 1'!$F$3:$F$23,'Calculations 1'!$G$3:$G$23,$A37)*AD28</f>
        <v>127461954451.3208</v>
      </c>
      <c r="AE37" s="6">
        <f>SUMIFS('Calculations 1'!$F$3:$F$23,'Calculations 1'!$G$3:$G$23,$A37)*AE28</f>
        <v>127649711276.80617</v>
      </c>
      <c r="AF37" s="6">
        <f>SUMIFS('Calculations 1'!$F$3:$F$23,'Calculations 1'!$G$3:$G$23,$A37)*AF28</f>
        <v>127837468102.29021</v>
      </c>
      <c r="AG37" s="6">
        <f>SUMIFS('Calculations 1'!$F$3:$F$23,'Calculations 1'!$G$3:$G$23,$A37)*AG28</f>
        <v>128025224927.77582</v>
      </c>
      <c r="AH37" s="6">
        <f>SUMIFS('Calculations 1'!$F$3:$F$23,'Calculations 1'!$G$3:$G$23,$A37)*AH28</f>
        <v>128212981753.26057</v>
      </c>
      <c r="AI37" s="6">
        <f>SUMIFS('Calculations 1'!$F$3:$F$23,'Calculations 1'!$G$3:$G$23,$A37)*AI28</f>
        <v>128400738578.7444</v>
      </c>
    </row>
    <row r="38" spans="1:35" s="7" customFormat="1" x14ac:dyDescent="0.25">
      <c r="A38" s="7" t="s">
        <v>16</v>
      </c>
      <c r="B38" s="6">
        <f>SUMIFS('Calculations 1'!$F$3:$F$23,'Calculations 1'!$G$3:$G$23,$A38)*B29</f>
        <v>3223421516.9207239</v>
      </c>
      <c r="C38" s="6">
        <f>SUMIFS('Calculations 1'!$F$3:$F$23,'Calculations 1'!$G$3:$G$23,$A38)*C29</f>
        <v>3314748767.1471677</v>
      </c>
      <c r="D38" s="6">
        <f>SUMIFS('Calculations 1'!$F$3:$F$23,'Calculations 1'!$G$3:$G$23,$A38)*D29</f>
        <v>3346722154.3054218</v>
      </c>
      <c r="E38" s="6">
        <f>SUMIFS('Calculations 1'!$F$3:$F$23,'Calculations 1'!$G$3:$G$23,$A38)*E29</f>
        <v>3378695541.4636822</v>
      </c>
      <c r="F38" s="6">
        <f>SUMIFS('Calculations 1'!$F$3:$F$23,'Calculations 1'!$G$3:$G$23,$A38)*F29</f>
        <v>3410668928.6221628</v>
      </c>
      <c r="G38" s="6">
        <f>SUMIFS('Calculations 1'!$F$3:$F$23,'Calculations 1'!$G$3:$G$23,$A38)*G29</f>
        <v>3442642315.7802243</v>
      </c>
      <c r="H38" s="6">
        <f>SUMIFS('Calculations 1'!$F$3:$F$23,'Calculations 1'!$G$3:$G$23,$A38)*H29</f>
        <v>3319405741.1465211</v>
      </c>
      <c r="I38" s="6">
        <f>SUMIFS('Calculations 1'!$F$3:$F$23,'Calculations 1'!$G$3:$G$23,$A38)*I29</f>
        <v>3341300559.3573656</v>
      </c>
      <c r="J38" s="6">
        <f>SUMIFS('Calculations 1'!$F$3:$F$23,'Calculations 1'!$G$3:$G$23,$A38)*J29</f>
        <v>3363195377.5682106</v>
      </c>
      <c r="K38" s="6">
        <f>SUMIFS('Calculations 1'!$F$3:$F$23,'Calculations 1'!$G$3:$G$23,$A38)*K29</f>
        <v>3385090195.7788415</v>
      </c>
      <c r="L38" s="6">
        <f>SUMIFS('Calculations 1'!$F$3:$F$23,'Calculations 1'!$G$3:$G$23,$A38)*L29</f>
        <v>3406985013.9895864</v>
      </c>
      <c r="M38" s="6">
        <f>SUMIFS('Calculations 1'!$F$3:$F$23,'Calculations 1'!$G$3:$G$23,$A38)*M29</f>
        <v>3475376354.8017626</v>
      </c>
      <c r="N38" s="6">
        <f>SUMIFS('Calculations 1'!$F$3:$F$23,'Calculations 1'!$G$3:$G$23,$A38)*N29</f>
        <v>3500290427.7266674</v>
      </c>
      <c r="O38" s="6">
        <f>SUMIFS('Calculations 1'!$F$3:$F$23,'Calculations 1'!$G$3:$G$23,$A38)*O29</f>
        <v>3525204500.6517634</v>
      </c>
      <c r="P38" s="6">
        <f>SUMIFS('Calculations 1'!$F$3:$F$23,'Calculations 1'!$G$3:$G$23,$A38)*P29</f>
        <v>3550118573.5768738</v>
      </c>
      <c r="Q38" s="6">
        <f>SUMIFS('Calculations 1'!$F$3:$F$23,'Calculations 1'!$G$3:$G$23,$A38)*Q29</f>
        <v>3575032646.5020838</v>
      </c>
      <c r="R38" s="6">
        <f>SUMIFS('Calculations 1'!$F$3:$F$23,'Calculations 1'!$G$3:$G$23,$A38)*R29</f>
        <v>3431871128.2854171</v>
      </c>
      <c r="S38" s="6">
        <f>SUMIFS('Calculations 1'!$F$3:$F$23,'Calculations 1'!$G$3:$G$23,$A38)*S29</f>
        <v>3445871201.7858505</v>
      </c>
      <c r="T38" s="6">
        <f>SUMIFS('Calculations 1'!$F$3:$F$23,'Calculations 1'!$G$3:$G$23,$A38)*T29</f>
        <v>3459871275.2862277</v>
      </c>
      <c r="U38" s="6">
        <f>SUMIFS('Calculations 1'!$F$3:$F$23,'Calculations 1'!$G$3:$G$23,$A38)*U29</f>
        <v>3473871348.7865076</v>
      </c>
      <c r="V38" s="6">
        <f>SUMIFS('Calculations 1'!$F$3:$F$23,'Calculations 1'!$G$3:$G$23,$A38)*V29</f>
        <v>3487871422.2868848</v>
      </c>
      <c r="W38" s="6">
        <f>SUMIFS('Calculations 1'!$F$3:$F$23,'Calculations 1'!$G$3:$G$23,$A38)*W29</f>
        <v>3534580064.4052339</v>
      </c>
      <c r="X38" s="6">
        <f>SUMIFS('Calculations 1'!$F$3:$F$23,'Calculations 1'!$G$3:$G$23,$A38)*X29</f>
        <v>3550704070.9326015</v>
      </c>
      <c r="Y38" s="6">
        <f>SUMIFS('Calculations 1'!$F$3:$F$23,'Calculations 1'!$G$3:$G$23,$A38)*Y29</f>
        <v>3566828077.4601755</v>
      </c>
      <c r="Z38" s="6">
        <f>SUMIFS('Calculations 1'!$F$3:$F$23,'Calculations 1'!$G$3:$G$23,$A38)*Z29</f>
        <v>3582952083.9875431</v>
      </c>
      <c r="AA38" s="6">
        <f>SUMIFS('Calculations 1'!$F$3:$F$23,'Calculations 1'!$G$3:$G$23,$A38)*AA29</f>
        <v>3599076090.5151176</v>
      </c>
      <c r="AB38" s="6">
        <f>SUMIFS('Calculations 1'!$F$3:$F$23,'Calculations 1'!$G$3:$G$23,$A38)*AB29</f>
        <v>3445056329.2787495</v>
      </c>
      <c r="AC38" s="6">
        <f>SUMIFS('Calculations 1'!$F$3:$F$23,'Calculations 1'!$G$3:$G$23,$A38)*AC29</f>
        <v>3450132039.1982107</v>
      </c>
      <c r="AD38" s="6">
        <f>SUMIFS('Calculations 1'!$F$3:$F$23,'Calculations 1'!$G$3:$G$23,$A38)*AD29</f>
        <v>3455207749.1176171</v>
      </c>
      <c r="AE38" s="6">
        <f>SUMIFS('Calculations 1'!$F$3:$F$23,'Calculations 1'!$G$3:$G$23,$A38)*AE29</f>
        <v>3460283459.0370708</v>
      </c>
      <c r="AF38" s="6">
        <f>SUMIFS('Calculations 1'!$F$3:$F$23,'Calculations 1'!$G$3:$G$23,$A38)*AF29</f>
        <v>3465359168.9564834</v>
      </c>
      <c r="AG38" s="6">
        <f>SUMIFS('Calculations 1'!$F$3:$F$23,'Calculations 1'!$G$3:$G$23,$A38)*AG29</f>
        <v>3470434878.8759446</v>
      </c>
      <c r="AH38" s="6">
        <f>SUMIFS('Calculations 1'!$F$3:$F$23,'Calculations 1'!$G$3:$G$23,$A38)*AH29</f>
        <v>3475510588.7953792</v>
      </c>
      <c r="AI38" s="6">
        <f>SUMIFS('Calculations 1'!$F$3:$F$23,'Calculations 1'!$G$3:$G$23,$A38)*AI29</f>
        <v>3480586298.7147856</v>
      </c>
    </row>
    <row r="41" spans="1:35" s="7" customFormat="1" x14ac:dyDescent="0.25">
      <c r="A41" s="51" t="s">
        <v>10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</row>
    <row r="42" spans="1:35" s="7" customFormat="1" x14ac:dyDescent="0.25">
      <c r="A42" s="3" t="s">
        <v>74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s="7" customFormat="1" x14ac:dyDescent="0.25">
      <c r="B43" s="50">
        <v>2017</v>
      </c>
      <c r="C43" s="50">
        <v>2018</v>
      </c>
      <c r="D43" s="50">
        <v>2019</v>
      </c>
      <c r="E43" s="50">
        <v>2020</v>
      </c>
      <c r="F43" s="50">
        <v>2021</v>
      </c>
      <c r="G43" s="50">
        <v>2022</v>
      </c>
      <c r="H43" s="50">
        <v>2023</v>
      </c>
      <c r="I43" s="50">
        <v>2024</v>
      </c>
      <c r="J43" s="50">
        <v>2025</v>
      </c>
      <c r="K43" s="50">
        <v>2026</v>
      </c>
      <c r="L43" s="50">
        <v>2027</v>
      </c>
      <c r="M43" s="50">
        <v>2028</v>
      </c>
      <c r="N43" s="50">
        <v>2029</v>
      </c>
      <c r="O43" s="50">
        <v>2030</v>
      </c>
      <c r="P43" s="50">
        <v>2031</v>
      </c>
      <c r="Q43" s="50">
        <v>2032</v>
      </c>
      <c r="R43" s="50">
        <v>2033</v>
      </c>
      <c r="S43" s="50">
        <v>2034</v>
      </c>
      <c r="T43" s="50">
        <v>2035</v>
      </c>
      <c r="U43" s="50">
        <v>2036</v>
      </c>
      <c r="V43" s="50">
        <v>2037</v>
      </c>
      <c r="W43" s="50">
        <v>2038</v>
      </c>
      <c r="X43" s="50">
        <v>2039</v>
      </c>
      <c r="Y43" s="50">
        <v>2040</v>
      </c>
      <c r="Z43" s="50">
        <v>2041</v>
      </c>
      <c r="AA43" s="50">
        <v>2042</v>
      </c>
      <c r="AB43" s="50">
        <v>2043</v>
      </c>
      <c r="AC43" s="50">
        <v>2044</v>
      </c>
      <c r="AD43" s="50">
        <v>2045</v>
      </c>
      <c r="AE43" s="50">
        <v>2046</v>
      </c>
      <c r="AF43" s="50">
        <v>2047</v>
      </c>
      <c r="AG43" s="50">
        <v>2048</v>
      </c>
      <c r="AH43" s="50">
        <v>2049</v>
      </c>
      <c r="AI43" s="50">
        <v>2050</v>
      </c>
    </row>
    <row r="44" spans="1:35" s="7" customFormat="1" x14ac:dyDescent="0.25">
      <c r="A44" s="7" t="s">
        <v>11</v>
      </c>
      <c r="B44" s="6">
        <f>'Building Projections'!G$29+(1/'Component Lifetimes'!$B2)*'Building Projections'!F$28</f>
        <v>85335127.948836088</v>
      </c>
      <c r="C44" s="6">
        <f>'Building Projections'!H$29+(1/'Component Lifetimes'!$B2)*'Building Projections'!G$28</f>
        <v>115215148.89962637</v>
      </c>
      <c r="D44" s="6">
        <f>'Building Projections'!I$29+(1/'Component Lifetimes'!$B2)*'Building Projections'!H$28</f>
        <v>118676050.03288403</v>
      </c>
      <c r="E44" s="6">
        <f>'Building Projections'!J$29+(1/'Component Lifetimes'!$B2)*'Building Projections'!I$28</f>
        <v>122136951.16617638</v>
      </c>
      <c r="F44" s="6">
        <f>'Building Projections'!K$29+(1/'Component Lifetimes'!$B2)*'Building Projections'!J$28</f>
        <v>125597852.29945168</v>
      </c>
      <c r="G44" s="6">
        <f>'Building Projections'!L$29+(1/'Component Lifetimes'!$B2)*'Building Projections'!K$28</f>
        <v>129058753.43272708</v>
      </c>
      <c r="H44" s="6">
        <f>'Building Projections'!M$29+(1/'Component Lifetimes'!$B2)*'Building Projections'!L$28</f>
        <v>181494597.20879233</v>
      </c>
      <c r="I44" s="6">
        <f>'Building Projections'!N$29+(1/'Component Lifetimes'!$B2)*'Building Projections'!M$28</f>
        <v>187533126.90221483</v>
      </c>
      <c r="J44" s="6">
        <f>'Building Projections'!O$29+(1/'Component Lifetimes'!$B2)*'Building Projections'!N$28</f>
        <v>193571656.59563684</v>
      </c>
      <c r="K44" s="6">
        <f>'Building Projections'!P$29+(1/'Component Lifetimes'!$B2)*'Building Projections'!O$28</f>
        <v>199610186.2890946</v>
      </c>
      <c r="L44" s="6">
        <f>'Building Projections'!Q$29+(1/'Component Lifetimes'!$B2)*'Building Projections'!P$28</f>
        <v>205648715.98248342</v>
      </c>
      <c r="M44" s="6">
        <f>'Building Projections'!R$29+(1/'Component Lifetimes'!$B2)*'Building Projections'!Q$28</f>
        <v>303080478.55338454</v>
      </c>
      <c r="N44" s="6">
        <f>'Building Projections'!S$29+(1/'Component Lifetimes'!$B2)*'Building Projections'!R$28</f>
        <v>313929178.39828855</v>
      </c>
      <c r="O44" s="6">
        <f>'Building Projections'!T$29+(1/'Component Lifetimes'!$B2)*'Building Projections'!S$28</f>
        <v>324777878.24315917</v>
      </c>
      <c r="P44" s="6">
        <f>'Building Projections'!U$29+(1/'Component Lifetimes'!$B2)*'Building Projections'!T$28</f>
        <v>335626578.08795851</v>
      </c>
      <c r="Q44" s="6">
        <f>'Building Projections'!V$29+(1/'Component Lifetimes'!$B2)*'Building Projections'!U$28</f>
        <v>346475277.9328962</v>
      </c>
      <c r="R44" s="6">
        <f>'Building Projections'!W$29+(1/'Component Lifetimes'!$B2)*'Building Projections'!V$28</f>
        <v>517600132.63829219</v>
      </c>
      <c r="S44" s="6">
        <f>'Building Projections'!X$29+(1/'Component Lifetimes'!$B2)*'Building Projections'!W$28</f>
        <v>536884419.58115602</v>
      </c>
      <c r="T44" s="6">
        <f>'Building Projections'!Y$29+(1/'Component Lifetimes'!$B2)*'Building Projections'!X$28</f>
        <v>556168706.52395308</v>
      </c>
      <c r="U44" s="6">
        <f>'Building Projections'!Z$29+(1/'Component Lifetimes'!$B2)*'Building Projections'!Y$28</f>
        <v>575452993.46660709</v>
      </c>
      <c r="V44" s="6">
        <f>'Building Projections'!AA$29+(1/'Component Lifetimes'!$B2)*'Building Projections'!Z$28</f>
        <v>594737280.40953863</v>
      </c>
      <c r="W44" s="6">
        <f>'Building Projections'!AB$29+(1/'Component Lifetimes'!$B2)*'Building Projections'!AA$28</f>
        <v>720101392.4190352</v>
      </c>
      <c r="X44" s="6">
        <f>'Building Projections'!AC$29+(1/'Component Lifetimes'!$B2)*'Building Projections'!AB$28</f>
        <v>744968828.0495528</v>
      </c>
      <c r="Y44" s="6">
        <f>'Building Projections'!AD$29+(1/'Component Lifetimes'!$B2)*'Building Projections'!AC$28</f>
        <v>769836263.6802125</v>
      </c>
      <c r="Z44" s="6">
        <f>'Building Projections'!AE$29+(1/'Component Lifetimes'!$B2)*'Building Projections'!AD$28</f>
        <v>794703699.31059551</v>
      </c>
      <c r="AA44" s="6">
        <f>'Building Projections'!AF$29+(1/'Component Lifetimes'!$B2)*'Building Projections'!AE$28</f>
        <v>819571134.94111407</v>
      </c>
      <c r="AB44" s="6">
        <f>'Building Projections'!AG$29+(1/'Component Lifetimes'!$B2)*'Building Projections'!AF$28</f>
        <v>960074177.08260846</v>
      </c>
      <c r="AC44" s="6">
        <f>'Building Projections'!AH$29+(1/'Component Lifetimes'!$B2)*'Building Projections'!AG$28</f>
        <v>991027697.26633549</v>
      </c>
      <c r="AD44" s="6">
        <f>'Building Projections'!AI$29+(1/'Component Lifetimes'!$B2)*'Building Projections'!AH$28</f>
        <v>1021981217.4500616</v>
      </c>
      <c r="AE44" s="6">
        <f>'Building Projections'!AJ$29+(1/'Component Lifetimes'!$B2)*'Building Projections'!AI$28</f>
        <v>1052934737.6337893</v>
      </c>
      <c r="AF44" s="6">
        <f>'Building Projections'!AK$29+(1/'Component Lifetimes'!$B2)*'Building Projections'!AJ$28</f>
        <v>1083888257.8176594</v>
      </c>
      <c r="AG44" s="6">
        <f>'Building Projections'!AL$29+(1/'Component Lifetimes'!$B2)*'Building Projections'!AK$28</f>
        <v>1114841778.0012507</v>
      </c>
      <c r="AH44" s="6">
        <f>'Building Projections'!AM$29+(1/'Component Lifetimes'!$B2)*'Building Projections'!AL$28</f>
        <v>1145795298.1849778</v>
      </c>
      <c r="AI44" s="6">
        <f>'Building Projections'!AN$29+(1/'Component Lifetimes'!$B2)*'Building Projections'!AM$28</f>
        <v>1176748818.3688478</v>
      </c>
    </row>
    <row r="45" spans="1:35" s="7" customFormat="1" x14ac:dyDescent="0.25">
      <c r="A45" s="7" t="s">
        <v>12</v>
      </c>
      <c r="B45" s="6">
        <f>'Building Projections'!G$29+(1/'Component Lifetimes'!$B3)*'Building Projections'!F$28</f>
        <v>94828098.971409917</v>
      </c>
      <c r="C45" s="6">
        <f>'Building Projections'!H$29+(1/'Component Lifetimes'!$B3)*'Building Projections'!G$28</f>
        <v>125106754.37310511</v>
      </c>
      <c r="D45" s="6">
        <f>'Building Projections'!I$29+(1/'Component Lifetimes'!$B3)*'Building Projections'!H$28</f>
        <v>129259835.73301783</v>
      </c>
      <c r="E45" s="6">
        <f>'Building Projections'!J$29+(1/'Component Lifetimes'!$B3)*'Building Projections'!I$28</f>
        <v>133412917.09296508</v>
      </c>
      <c r="F45" s="6">
        <f>'Building Projections'!K$29+(1/'Component Lifetimes'!$B3)*'Building Projections'!J$28</f>
        <v>137565998.45289546</v>
      </c>
      <c r="G45" s="6">
        <f>'Building Projections'!L$29+(1/'Component Lifetimes'!$B3)*'Building Projections'!K$28</f>
        <v>141719079.81282595</v>
      </c>
      <c r="H45" s="6">
        <f>'Building Projections'!M$29+(1/'Component Lifetimes'!$B3)*'Building Projections'!L$28</f>
        <v>194847103.81554627</v>
      </c>
      <c r="I45" s="6">
        <f>'Building Projections'!N$29+(1/'Component Lifetimes'!$B3)*'Building Projections'!M$28</f>
        <v>202093339.44765323</v>
      </c>
      <c r="J45" s="6">
        <f>'Building Projections'!O$29+(1/'Component Lifetimes'!$B3)*'Building Projections'!N$28</f>
        <v>209339575.07975969</v>
      </c>
      <c r="K45" s="6">
        <f>'Building Projections'!P$29+(1/'Component Lifetimes'!$B3)*'Building Projections'!O$28</f>
        <v>216585810.7119019</v>
      </c>
      <c r="L45" s="6">
        <f>'Building Projections'!Q$29+(1/'Component Lifetimes'!$B3)*'Building Projections'!P$28</f>
        <v>223832046.34397554</v>
      </c>
      <c r="M45" s="6">
        <f>'Building Projections'!R$29+(1/'Component Lifetimes'!$B3)*'Building Projections'!Q$28</f>
        <v>322471514.8535611</v>
      </c>
      <c r="N45" s="6">
        <f>'Building Projections'!S$29+(1/'Component Lifetimes'!$B3)*'Building Projections'!R$28</f>
        <v>335489954.66743881</v>
      </c>
      <c r="O45" s="6">
        <f>'Building Projections'!T$29+(1/'Component Lifetimes'!$B3)*'Building Projections'!S$28</f>
        <v>348508394.48128355</v>
      </c>
      <c r="P45" s="6">
        <f>'Building Projections'!U$29+(1/'Component Lifetimes'!$B3)*'Building Projections'!T$28</f>
        <v>361526834.29505694</v>
      </c>
      <c r="Q45" s="6">
        <f>'Building Projections'!V$29+(1/'Component Lifetimes'!$B3)*'Building Projections'!U$28</f>
        <v>374545274.10896796</v>
      </c>
      <c r="R45" s="6">
        <f>'Building Projections'!W$29+(1/'Component Lifetimes'!$B3)*'Building Projections'!V$28</f>
        <v>547839868.78333807</v>
      </c>
      <c r="S45" s="6">
        <f>'Building Projections'!X$29+(1/'Component Lifetimes'!$B3)*'Building Projections'!W$28</f>
        <v>570981013.1147604</v>
      </c>
      <c r="T45" s="6">
        <f>'Building Projections'!Y$29+(1/'Component Lifetimes'!$B3)*'Building Projections'!X$28</f>
        <v>594122157.44611681</v>
      </c>
      <c r="U45" s="6">
        <f>'Building Projections'!Z$29+(1/'Component Lifetimes'!$B3)*'Building Projections'!Y$28</f>
        <v>617263301.77733004</v>
      </c>
      <c r="V45" s="6">
        <f>'Building Projections'!AA$29+(1/'Component Lifetimes'!$B3)*'Building Projections'!Z$28</f>
        <v>640404446.10881948</v>
      </c>
      <c r="W45" s="6">
        <f>'Building Projections'!AB$29+(1/'Component Lifetimes'!$B3)*'Building Projections'!AA$28</f>
        <v>769625415.50687528</v>
      </c>
      <c r="X45" s="6">
        <f>'Building Projections'!AC$29+(1/'Component Lifetimes'!$B3)*'Building Projections'!AB$28</f>
        <v>799466338.2634964</v>
      </c>
      <c r="Y45" s="6">
        <f>'Building Projections'!AD$29+(1/'Component Lifetimes'!$B3)*'Building Projections'!AC$28</f>
        <v>829307261.02025962</v>
      </c>
      <c r="Z45" s="6">
        <f>'Building Projections'!AE$29+(1/'Component Lifetimes'!$B3)*'Building Projections'!AD$28</f>
        <v>859148183.7767477</v>
      </c>
      <c r="AA45" s="6">
        <f>'Building Projections'!AF$29+(1/'Component Lifetimes'!$B3)*'Building Projections'!AE$28</f>
        <v>888989106.53336978</v>
      </c>
      <c r="AB45" s="6">
        <f>'Building Projections'!AG$29+(1/'Component Lifetimes'!$B3)*'Building Projections'!AF$28</f>
        <v>1034465635.8009678</v>
      </c>
      <c r="AC45" s="6">
        <f>'Building Projections'!AH$29+(1/'Component Lifetimes'!$B3)*'Building Projections'!AG$28</f>
        <v>1071609860.0214401</v>
      </c>
      <c r="AD45" s="6">
        <f>'Building Projections'!AI$29+(1/'Component Lifetimes'!$B3)*'Building Projections'!AH$28</f>
        <v>1108754084.2419114</v>
      </c>
      <c r="AE45" s="6">
        <f>'Building Projections'!AJ$29+(1/'Component Lifetimes'!$B3)*'Building Projections'!AI$28</f>
        <v>1145898308.4623847</v>
      </c>
      <c r="AF45" s="6">
        <f>'Building Projections'!AK$29+(1/'Component Lifetimes'!$B3)*'Building Projections'!AJ$28</f>
        <v>1183042532.6830001</v>
      </c>
      <c r="AG45" s="6">
        <f>'Building Projections'!AL$29+(1/'Component Lifetimes'!$B3)*'Building Projections'!AK$28</f>
        <v>1220186756.9033384</v>
      </c>
      <c r="AH45" s="6">
        <f>'Building Projections'!AM$29+(1/'Component Lifetimes'!$B3)*'Building Projections'!AL$28</f>
        <v>1257330981.1238108</v>
      </c>
      <c r="AI45" s="6">
        <f>'Building Projections'!AN$29+(1/'Component Lifetimes'!$B3)*'Building Projections'!AM$28</f>
        <v>1294475205.3444262</v>
      </c>
    </row>
    <row r="46" spans="1:35" s="7" customFormat="1" x14ac:dyDescent="0.25">
      <c r="A46" s="7" t="s">
        <v>13</v>
      </c>
      <c r="B46" s="6">
        <f>'Building Projections'!G$29+(1/'Component Lifetimes'!$B4)*'Building Projections'!F$28</f>
        <v>55274053.044019043</v>
      </c>
      <c r="C46" s="6">
        <f>'Building Projections'!H$29+(1/'Component Lifetimes'!$B4)*'Building Projections'!G$28</f>
        <v>83891731.566943765</v>
      </c>
      <c r="D46" s="6">
        <f>'Building Projections'!I$29+(1/'Component Lifetimes'!$B4)*'Building Projections'!H$28</f>
        <v>85160728.649126977</v>
      </c>
      <c r="E46" s="6">
        <f>'Building Projections'!J$29+(1/'Component Lifetimes'!$B4)*'Building Projections'!I$28</f>
        <v>86429725.731345505</v>
      </c>
      <c r="F46" s="6">
        <f>'Building Projections'!K$29+(1/'Component Lifetimes'!$B4)*'Building Projections'!J$28</f>
        <v>87698722.81354636</v>
      </c>
      <c r="G46" s="6">
        <f>'Building Projections'!L$29+(1/'Component Lifetimes'!$B4)*'Building Projections'!K$28</f>
        <v>88967719.895747349</v>
      </c>
      <c r="H46" s="6">
        <f>'Building Projections'!M$29+(1/'Component Lifetimes'!$B4)*'Building Projections'!L$28</f>
        <v>139211659.62073818</v>
      </c>
      <c r="I46" s="6">
        <f>'Building Projections'!N$29+(1/'Component Lifetimes'!$B4)*'Building Projections'!M$28</f>
        <v>141425787.17499322</v>
      </c>
      <c r="J46" s="6">
        <f>'Building Projections'!O$29+(1/'Component Lifetimes'!$B4)*'Building Projections'!N$28</f>
        <v>143639914.72924781</v>
      </c>
      <c r="K46" s="6">
        <f>'Building Projections'!P$29+(1/'Component Lifetimes'!$B4)*'Building Projections'!O$28</f>
        <v>145854042.28353816</v>
      </c>
      <c r="L46" s="6">
        <f>'Building Projections'!Q$29+(1/'Component Lifetimes'!$B4)*'Building Projections'!P$28</f>
        <v>148068169.83775839</v>
      </c>
      <c r="M46" s="6">
        <f>'Building Projections'!R$29+(1/'Component Lifetimes'!$B4)*'Building Projections'!Q$28</f>
        <v>241675530.26949206</v>
      </c>
      <c r="N46" s="6">
        <f>'Building Projections'!S$29+(1/'Component Lifetimes'!$B4)*'Building Projections'!R$28</f>
        <v>245653386.87931269</v>
      </c>
      <c r="O46" s="6">
        <f>'Building Projections'!T$29+(1/'Component Lifetimes'!$B4)*'Building Projections'!S$28</f>
        <v>249631243.48909873</v>
      </c>
      <c r="P46" s="6">
        <f>'Building Projections'!U$29+(1/'Component Lifetimes'!$B4)*'Building Projections'!T$28</f>
        <v>253609100.0988135</v>
      </c>
      <c r="Q46" s="6">
        <f>'Building Projections'!V$29+(1/'Component Lifetimes'!$B4)*'Building Projections'!U$28</f>
        <v>257586956.70866901</v>
      </c>
      <c r="R46" s="6">
        <f>'Building Projections'!W$29+(1/'Component Lifetimes'!$B4)*'Building Projections'!V$28</f>
        <v>421840968.17898041</v>
      </c>
      <c r="S46" s="6">
        <f>'Building Projections'!X$29+(1/'Component Lifetimes'!$B4)*'Building Projections'!W$28</f>
        <v>428911873.3914088</v>
      </c>
      <c r="T46" s="6">
        <f>'Building Projections'!Y$29+(1/'Component Lifetimes'!$B4)*'Building Projections'!X$28</f>
        <v>435982778.60376799</v>
      </c>
      <c r="U46" s="6">
        <f>'Building Projections'!Z$29+(1/'Component Lifetimes'!$B4)*'Building Projections'!Y$28</f>
        <v>443053683.81598419</v>
      </c>
      <c r="V46" s="6">
        <f>'Building Projections'!AA$29+(1/'Component Lifetimes'!$B4)*'Building Projections'!Z$28</f>
        <v>450124589.02848274</v>
      </c>
      <c r="W46" s="6">
        <f>'Building Projections'!AB$29+(1/'Component Lifetimes'!$B4)*'Building Projections'!AA$28</f>
        <v>563275319.30754149</v>
      </c>
      <c r="X46" s="6">
        <f>'Building Projections'!AC$29+(1/'Component Lifetimes'!$B4)*'Building Projections'!AB$28</f>
        <v>572393379.03873122</v>
      </c>
      <c r="Y46" s="6">
        <f>'Building Projections'!AD$29+(1/'Component Lifetimes'!$B4)*'Building Projections'!AC$28</f>
        <v>581511438.77006316</v>
      </c>
      <c r="Z46" s="6">
        <f>'Building Projections'!AE$29+(1/'Component Lifetimes'!$B4)*'Building Projections'!AD$28</f>
        <v>590629498.50111353</v>
      </c>
      <c r="AA46" s="6">
        <f>'Building Projections'!AF$29+(1/'Component Lifetimes'!$B4)*'Building Projections'!AE$28</f>
        <v>599747558.23230433</v>
      </c>
      <c r="AB46" s="6">
        <f>'Building Projections'!AG$29+(1/'Component Lifetimes'!$B4)*'Building Projections'!AF$28</f>
        <v>724501224.47447085</v>
      </c>
      <c r="AC46" s="6">
        <f>'Building Projections'!AH$29+(1/'Component Lifetimes'!$B4)*'Building Projections'!AG$28</f>
        <v>735850848.54183745</v>
      </c>
      <c r="AD46" s="6">
        <f>'Building Projections'!AI$29+(1/'Component Lifetimes'!$B4)*'Building Projections'!AH$28</f>
        <v>747200472.6092031</v>
      </c>
      <c r="AE46" s="6">
        <f>'Building Projections'!AJ$29+(1/'Component Lifetimes'!$B4)*'Building Projections'!AI$28</f>
        <v>758550096.67657053</v>
      </c>
      <c r="AF46" s="6">
        <f>'Building Projections'!AK$29+(1/'Component Lifetimes'!$B4)*'Building Projections'!AJ$28</f>
        <v>769899720.74408019</v>
      </c>
      <c r="AG46" s="6">
        <f>'Building Projections'!AL$29+(1/'Component Lifetimes'!$B4)*'Building Projections'!AK$28</f>
        <v>781249344.81130648</v>
      </c>
      <c r="AH46" s="6">
        <f>'Building Projections'!AM$29+(1/'Component Lifetimes'!$B4)*'Building Projections'!AL$28</f>
        <v>792598968.87867296</v>
      </c>
      <c r="AI46" s="6">
        <f>'Building Projections'!AN$29+(1/'Component Lifetimes'!$B4)*'Building Projections'!AM$28</f>
        <v>803948592.94618261</v>
      </c>
    </row>
    <row r="47" spans="1:35" s="7" customFormat="1" x14ac:dyDescent="0.25">
      <c r="A47" s="7" t="s">
        <v>14</v>
      </c>
      <c r="B47" s="6">
        <f>'Building Projections'!G$29+(1/'Component Lifetimes'!$B5)*'Building Projections'!F$28</f>
        <v>136620903.89829111</v>
      </c>
      <c r="C47" s="6">
        <f>'Building Projections'!H$29+(1/'Component Lifetimes'!$B5)*'Building Projections'!G$28</f>
        <v>168654547.47009519</v>
      </c>
      <c r="D47" s="6">
        <f>'Building Projections'!I$29+(1/'Component Lifetimes'!$B5)*'Building Projections'!H$28</f>
        <v>175854952.27785692</v>
      </c>
      <c r="E47" s="6">
        <f>'Building Projections'!J$29+(1/'Component Lifetimes'!$B5)*'Building Projections'!I$28</f>
        <v>183055357.08565235</v>
      </c>
      <c r="F47" s="6">
        <f>'Building Projections'!K$29+(1/'Component Lifetimes'!$B5)*'Building Projections'!J$28</f>
        <v>190255761.89343172</v>
      </c>
      <c r="G47" s="6">
        <f>'Building Projections'!L$29+(1/'Component Lifetimes'!$B5)*'Building Projections'!K$28</f>
        <v>197456166.70121121</v>
      </c>
      <c r="H47" s="6">
        <f>'Building Projections'!M$29+(1/'Component Lifetimes'!$B5)*'Building Projections'!L$28</f>
        <v>253631514.15178055</v>
      </c>
      <c r="I47" s="6">
        <f>'Building Projections'!N$29+(1/'Component Lifetimes'!$B5)*'Building Projections'!M$28</f>
        <v>266194675.17894575</v>
      </c>
      <c r="J47" s="6">
        <f>'Building Projections'!O$29+(1/'Component Lifetimes'!$B5)*'Building Projections'!N$28</f>
        <v>278757836.20611048</v>
      </c>
      <c r="K47" s="6">
        <f>'Building Projections'!P$29+(1/'Component Lifetimes'!$B5)*'Building Projections'!O$28</f>
        <v>291320997.233311</v>
      </c>
      <c r="L47" s="6">
        <f>'Building Projections'!Q$29+(1/'Component Lifetimes'!$B5)*'Building Projections'!P$28</f>
        <v>303884158.26044458</v>
      </c>
      <c r="M47" s="6">
        <f>'Building Projections'!R$29+(1/'Component Lifetimes'!$B5)*'Building Projections'!Q$28</f>
        <v>407840552.16508842</v>
      </c>
      <c r="N47" s="6">
        <f>'Building Projections'!S$29+(1/'Component Lifetimes'!$B5)*'Building Projections'!R$28</f>
        <v>430411272.19237292</v>
      </c>
      <c r="O47" s="6">
        <f>'Building Projections'!T$29+(1/'Component Lifetimes'!$B5)*'Building Projections'!S$28</f>
        <v>452981992.21962595</v>
      </c>
      <c r="P47" s="6">
        <f>'Building Projections'!U$29+(1/'Component Lifetimes'!$B5)*'Building Projections'!T$28</f>
        <v>475552712.24680775</v>
      </c>
      <c r="Q47" s="6">
        <f>'Building Projections'!V$29+(1/'Component Lifetimes'!$B5)*'Building Projections'!U$28</f>
        <v>498123432.27412385</v>
      </c>
      <c r="R47" s="6">
        <f>'Building Projections'!W$29+(1/'Component Lifetimes'!$B5)*'Building Projections'!V$28</f>
        <v>680970307.16190231</v>
      </c>
      <c r="S47" s="6">
        <f>'Building Projections'!X$29+(1/'Component Lifetimes'!$B5)*'Building Projections'!W$28</f>
        <v>721091266.14645386</v>
      </c>
      <c r="T47" s="6">
        <f>'Building Projections'!Y$29+(1/'Component Lifetimes'!$B5)*'Building Projections'!X$28</f>
        <v>761212225.13094246</v>
      </c>
      <c r="U47" s="6">
        <f>'Building Projections'!Z$29+(1/'Component Lifetimes'!$B5)*'Building Projections'!Y$28</f>
        <v>801333184.11528802</v>
      </c>
      <c r="V47" s="6">
        <f>'Building Projections'!AA$29+(1/'Component Lifetimes'!$B5)*'Building Projections'!Z$28</f>
        <v>841454143.09990335</v>
      </c>
      <c r="W47" s="6">
        <f>'Building Projections'!AB$29+(1/'Component Lifetimes'!$B5)*'Building Projections'!AA$28</f>
        <v>987654927.15109158</v>
      </c>
      <c r="X47" s="6">
        <f>'Building Projections'!AC$29+(1/'Component Lifetimes'!$B5)*'Building Projections'!AB$28</f>
        <v>1039391626.9803834</v>
      </c>
      <c r="Y47" s="6">
        <f>'Building Projections'!AD$29+(1/'Component Lifetimes'!$B5)*'Building Projections'!AC$28</f>
        <v>1091128326.8098173</v>
      </c>
      <c r="Z47" s="6">
        <f>'Building Projections'!AE$29+(1/'Component Lifetimes'!$B5)*'Building Projections'!AD$28</f>
        <v>1142865026.6389828</v>
      </c>
      <c r="AA47" s="6">
        <f>'Building Projections'!AF$29+(1/'Component Lifetimes'!$B5)*'Building Projections'!AE$28</f>
        <v>1194601726.4682755</v>
      </c>
      <c r="AB47" s="6">
        <f>'Building Projections'!AG$29+(1/'Component Lifetimes'!$B5)*'Building Projections'!AF$28</f>
        <v>1361974032.8085444</v>
      </c>
      <c r="AC47" s="6">
        <f>'Building Projections'!AH$29+(1/'Component Lifetimes'!$B5)*'Building Projections'!AG$28</f>
        <v>1426372831.5507884</v>
      </c>
      <c r="AD47" s="6">
        <f>'Building Projections'!AI$29+(1/'Component Lifetimes'!$B5)*'Building Projections'!AH$28</f>
        <v>1490771630.2930312</v>
      </c>
      <c r="AE47" s="6">
        <f>'Building Projections'!AJ$29+(1/'Component Lifetimes'!$B5)*'Building Projections'!AI$28</f>
        <v>1555170429.0352759</v>
      </c>
      <c r="AF47" s="6">
        <f>'Building Projections'!AK$29+(1/'Component Lifetimes'!$B5)*'Building Projections'!AJ$28</f>
        <v>1619569227.7776632</v>
      </c>
      <c r="AG47" s="6">
        <f>'Building Projections'!AL$29+(1/'Component Lifetimes'!$B5)*'Building Projections'!AK$28</f>
        <v>1683968026.5197797</v>
      </c>
      <c r="AH47" s="6">
        <f>'Building Projections'!AM$29+(1/'Component Lifetimes'!$B5)*'Building Projections'!AL$28</f>
        <v>1748366825.2620237</v>
      </c>
      <c r="AI47" s="6">
        <f>'Building Projections'!AN$29+(1/'Component Lifetimes'!$B5)*'Building Projections'!AM$28</f>
        <v>1812765624.0044105</v>
      </c>
    </row>
    <row r="48" spans="1:35" s="7" customFormat="1" x14ac:dyDescent="0.25">
      <c r="A48" s="7" t="s">
        <v>15</v>
      </c>
      <c r="B48" s="6">
        <f>'Building Projections'!G$29+(1/'Component Lifetimes'!$B6)*'Building Projections'!F$28</f>
        <v>104508123.61019208</v>
      </c>
      <c r="C48" s="6">
        <f>'Building Projections'!H$29+(1/'Component Lifetimes'!$B6)*'Building Projections'!G$28</f>
        <v>135193268.32881987</v>
      </c>
      <c r="D48" s="6">
        <f>'Building Projections'!I$29+(1/'Component Lifetimes'!$B6)*'Building Projections'!H$28</f>
        <v>140052168.93463212</v>
      </c>
      <c r="E48" s="6">
        <f>'Building Projections'!J$29+(1/'Component Lifetimes'!$B6)*'Building Projections'!I$28</f>
        <v>144911069.54047871</v>
      </c>
      <c r="F48" s="6">
        <f>'Building Projections'!K$29+(1/'Component Lifetimes'!$B6)*'Building Projections'!J$28</f>
        <v>149769970.1463086</v>
      </c>
      <c r="G48" s="6">
        <f>'Building Projections'!L$29+(1/'Component Lifetimes'!$B6)*'Building Projections'!K$28</f>
        <v>154628870.75213861</v>
      </c>
      <c r="H48" s="6">
        <f>'Building Projections'!M$29+(1/'Component Lifetimes'!$B6)*'Building Projections'!L$28</f>
        <v>208462714.00075844</v>
      </c>
      <c r="I48" s="6">
        <f>'Building Projections'!N$29+(1/'Component Lifetimes'!$B6)*'Building Projections'!M$28</f>
        <v>216940452.73290321</v>
      </c>
      <c r="J48" s="6">
        <f>'Building Projections'!O$29+(1/'Component Lifetimes'!$B6)*'Building Projections'!N$28</f>
        <v>225418191.46504754</v>
      </c>
      <c r="K48" s="6">
        <f>'Building Projections'!P$29+(1/'Component Lifetimes'!$B6)*'Building Projections'!O$28</f>
        <v>233895930.19722757</v>
      </c>
      <c r="L48" s="6">
        <f>'Building Projections'!Q$29+(1/'Component Lifetimes'!$B6)*'Building Projections'!P$28</f>
        <v>242373668.92933944</v>
      </c>
      <c r="M48" s="6">
        <f>'Building Projections'!R$29+(1/'Component Lifetimes'!$B6)*'Building Projections'!Q$28</f>
        <v>342244640.53896284</v>
      </c>
      <c r="N48" s="6">
        <f>'Building Projections'!S$29+(1/'Component Lifetimes'!$B6)*'Building Projections'!R$28</f>
        <v>357475573.81873989</v>
      </c>
      <c r="O48" s="6">
        <f>'Building Projections'!T$29+(1/'Component Lifetimes'!$B6)*'Building Projections'!S$28</f>
        <v>372706507.09848422</v>
      </c>
      <c r="P48" s="6">
        <f>'Building Projections'!U$29+(1/'Component Lifetimes'!$B6)*'Building Projections'!T$28</f>
        <v>387937440.37815732</v>
      </c>
      <c r="Q48" s="6">
        <f>'Building Projections'!V$29+(1/'Component Lifetimes'!$B6)*'Building Projections'!U$28</f>
        <v>403168373.65796727</v>
      </c>
      <c r="R48" s="6">
        <f>'Building Projections'!W$29+(1/'Component Lifetimes'!$B6)*'Building Projections'!V$28</f>
        <v>578675461.79823709</v>
      </c>
      <c r="S48" s="6">
        <f>'Building Projections'!X$29+(1/'Component Lifetimes'!$B6)*'Building Projections'!W$28</f>
        <v>605749460.70814037</v>
      </c>
      <c r="T48" s="6">
        <f>'Building Projections'!Y$29+(1/'Component Lifetimes'!$B6)*'Building Projections'!X$28</f>
        <v>632823459.61797833</v>
      </c>
      <c r="U48" s="6">
        <f>'Building Projections'!Z$29+(1/'Component Lifetimes'!$B6)*'Building Projections'!Y$28</f>
        <v>659897458.52767324</v>
      </c>
      <c r="V48" s="6">
        <f>'Building Projections'!AA$29+(1/'Component Lifetimes'!$B6)*'Building Projections'!Z$28</f>
        <v>686971457.43764281</v>
      </c>
      <c r="W48" s="6">
        <f>'Building Projections'!AB$29+(1/'Component Lifetimes'!$B6)*'Building Projections'!AA$28</f>
        <v>820125281.41418028</v>
      </c>
      <c r="X48" s="6">
        <f>'Building Projections'!AC$29+(1/'Component Lifetimes'!$B6)*'Building Projections'!AB$28</f>
        <v>855037691.0432322</v>
      </c>
      <c r="Y48" s="6">
        <f>'Building Projections'!AD$29+(1/'Component Lifetimes'!$B6)*'Building Projections'!AC$28</f>
        <v>889950100.67242599</v>
      </c>
      <c r="Z48" s="6">
        <f>'Building Projections'!AE$29+(1/'Component Lifetimes'!$B6)*'Building Projections'!AD$28</f>
        <v>924862510.3013463</v>
      </c>
      <c r="AA48" s="6">
        <f>'Building Projections'!AF$29+(1/'Component Lifetimes'!$B6)*'Building Projections'!AE$28</f>
        <v>959774919.93039906</v>
      </c>
      <c r="AB48" s="6">
        <f>'Building Projections'!AG$29+(1/'Component Lifetimes'!$B6)*'Building Projections'!AF$28</f>
        <v>1110322936.0704277</v>
      </c>
      <c r="AC48" s="6">
        <f>'Building Projections'!AH$29+(1/'Component Lifetimes'!$B6)*'Building Projections'!AG$28</f>
        <v>1153779848.6436405</v>
      </c>
      <c r="AD48" s="6">
        <f>'Building Projections'!AI$29+(1/'Component Lifetimes'!$B6)*'Building Projections'!AH$28</f>
        <v>1197236761.2168522</v>
      </c>
      <c r="AE48" s="6">
        <f>'Building Projections'!AJ$29+(1/'Component Lifetimes'!$B6)*'Building Projections'!AI$28</f>
        <v>1240693673.7900658</v>
      </c>
      <c r="AF48" s="6">
        <f>'Building Projections'!AK$29+(1/'Component Lifetimes'!$B6)*'Building Projections'!AJ$28</f>
        <v>1284150586.3634217</v>
      </c>
      <c r="AG48" s="6">
        <f>'Building Projections'!AL$29+(1/'Component Lifetimes'!$B6)*'Building Projections'!AK$28</f>
        <v>1327607498.936502</v>
      </c>
      <c r="AH48" s="6">
        <f>'Building Projections'!AM$29+(1/'Component Lifetimes'!$B6)*'Building Projections'!AL$28</f>
        <v>1371064411.5097146</v>
      </c>
      <c r="AI48" s="6">
        <f>'Building Projections'!AN$29+(1/'Component Lifetimes'!$B6)*'Building Projections'!AM$28</f>
        <v>1414521324.0830703</v>
      </c>
    </row>
    <row r="49" spans="1:35" s="7" customFormat="1" x14ac:dyDescent="0.25">
      <c r="A49" s="7" t="s">
        <v>16</v>
      </c>
      <c r="B49" s="6">
        <f>'Building Projections'!G$29+(1/'Component Lifetimes'!$B7)*'Building Projections'!F$28</f>
        <v>96430808.364831448</v>
      </c>
      <c r="C49" s="6">
        <f>'Building Projections'!H$29+(1/'Component Lifetimes'!$B7)*'Building Projections'!G$28</f>
        <v>126776765.6868093</v>
      </c>
      <c r="D49" s="6">
        <f>'Building Projections'!I$29+(1/'Component Lifetimes'!$B7)*'Building Projections'!H$28</f>
        <v>131046708.64343002</v>
      </c>
      <c r="E49" s="6">
        <f>'Building Projections'!J$29+(1/'Component Lifetimes'!$B7)*'Building Projections'!I$28</f>
        <v>135316651.60008526</v>
      </c>
      <c r="F49" s="6">
        <f>'Building Projections'!K$29+(1/'Component Lifetimes'!$B7)*'Building Projections'!J$28</f>
        <v>139586594.55672362</v>
      </c>
      <c r="G49" s="6">
        <f>'Building Projections'!L$29+(1/'Component Lifetimes'!$B7)*'Building Projections'!K$28</f>
        <v>143856537.51336211</v>
      </c>
      <c r="H49" s="6">
        <f>'Building Projections'!M$29+(1/'Component Lifetimes'!$B7)*'Building Projections'!L$28</f>
        <v>197101423.11279047</v>
      </c>
      <c r="I49" s="6">
        <f>'Building Projections'!N$29+(1/'Component Lifetimes'!$B7)*'Building Projections'!M$28</f>
        <v>204551557.1501298</v>
      </c>
      <c r="J49" s="6">
        <f>'Building Projections'!O$29+(1/'Component Lifetimes'!$B7)*'Building Projections'!N$28</f>
        <v>212001691.18746871</v>
      </c>
      <c r="K49" s="6">
        <f>'Building Projections'!P$29+(1/'Component Lifetimes'!$B7)*'Building Projections'!O$28</f>
        <v>219451825.22484338</v>
      </c>
      <c r="L49" s="6">
        <f>'Building Projections'!Q$29+(1/'Component Lifetimes'!$B7)*'Building Projections'!P$28</f>
        <v>226901959.26214951</v>
      </c>
      <c r="M49" s="6">
        <f>'Building Projections'!R$29+(1/'Component Lifetimes'!$B7)*'Building Projections'!Q$28</f>
        <v>325745326.1769675</v>
      </c>
      <c r="N49" s="6">
        <f>'Building Projections'!S$29+(1/'Component Lifetimes'!$B7)*'Building Projections'!R$28</f>
        <v>339130085.72586679</v>
      </c>
      <c r="O49" s="6">
        <f>'Building Projections'!T$29+(1/'Component Lifetimes'!$B7)*'Building Projections'!S$28</f>
        <v>352514845.27473307</v>
      </c>
      <c r="P49" s="6">
        <f>'Building Projections'!U$29+(1/'Component Lifetimes'!$B7)*'Building Projections'!T$28</f>
        <v>365899604.82352805</v>
      </c>
      <c r="Q49" s="6">
        <f>'Building Projections'!V$29+(1/'Component Lifetimes'!$B7)*'Building Projections'!U$28</f>
        <v>379284364.3724606</v>
      </c>
      <c r="R49" s="6">
        <f>'Building Projections'!W$29+(1/'Component Lifetimes'!$B7)*'Building Projections'!V$28</f>
        <v>552945278.78185225</v>
      </c>
      <c r="S49" s="6">
        <f>'Building Projections'!X$29+(1/'Component Lifetimes'!$B7)*'Building Projections'!W$28</f>
        <v>576737580.85420012</v>
      </c>
      <c r="T49" s="6">
        <f>'Building Projections'!Y$29+(1/'Component Lifetimes'!$B7)*'Building Projections'!X$28</f>
        <v>600529882.92648196</v>
      </c>
      <c r="U49" s="6">
        <f>'Building Projections'!Z$29+(1/'Component Lifetimes'!$B7)*'Building Projections'!Y$28</f>
        <v>624322184.99862099</v>
      </c>
      <c r="V49" s="6">
        <f>'Building Projections'!AA$29+(1/'Component Lifetimes'!$B7)*'Building Projections'!Z$28</f>
        <v>648114487.07103562</v>
      </c>
      <c r="W49" s="6">
        <f>'Building Projections'!AB$29+(1/'Component Lifetimes'!$B7)*'Building Projections'!AA$28</f>
        <v>777986614.2100172</v>
      </c>
      <c r="X49" s="6">
        <f>'Building Projections'!AC$29+(1/'Component Lifetimes'!$B7)*'Building Projections'!AB$28</f>
        <v>808667216.61130512</v>
      </c>
      <c r="Y49" s="6">
        <f>'Building Projections'!AD$29+(1/'Component Lifetimes'!$B7)*'Building Projections'!AC$28</f>
        <v>839347819.01273513</v>
      </c>
      <c r="Z49" s="6">
        <f>'Building Projections'!AE$29+(1/'Component Lifetimes'!$B7)*'Building Projections'!AD$28</f>
        <v>870028421.41389024</v>
      </c>
      <c r="AA49" s="6">
        <f>'Building Projections'!AF$29+(1/'Component Lifetimes'!$B7)*'Building Projections'!AE$28</f>
        <v>900709023.81517911</v>
      </c>
      <c r="AB49" s="6">
        <f>'Building Projections'!AG$29+(1/'Component Lifetimes'!$B7)*'Building Projections'!AF$28</f>
        <v>1047025232.7274439</v>
      </c>
      <c r="AC49" s="6">
        <f>'Building Projections'!AH$29+(1/'Component Lifetimes'!$B7)*'Building Projections'!AG$28</f>
        <v>1085214640.7463279</v>
      </c>
      <c r="AD49" s="6">
        <f>'Building Projections'!AI$29+(1/'Component Lifetimes'!$B7)*'Building Projections'!AH$28</f>
        <v>1123404048.7652109</v>
      </c>
      <c r="AE49" s="6">
        <f>'Building Projections'!AJ$29+(1/'Component Lifetimes'!$B7)*'Building Projections'!AI$28</f>
        <v>1161593456.7840958</v>
      </c>
      <c r="AF49" s="6">
        <f>'Building Projections'!AK$29+(1/'Component Lifetimes'!$B7)*'Building Projections'!AJ$28</f>
        <v>1199782864.8031225</v>
      </c>
      <c r="AG49" s="6">
        <f>'Building Projections'!AL$29+(1/'Component Lifetimes'!$B7)*'Building Projections'!AK$28</f>
        <v>1237972272.8218727</v>
      </c>
      <c r="AH49" s="6">
        <f>'Building Projections'!AM$29+(1/'Component Lifetimes'!$B7)*'Building Projections'!AL$28</f>
        <v>1276161680.8407567</v>
      </c>
      <c r="AI49" s="6">
        <f>'Building Projections'!AN$29+(1/'Component Lifetimes'!$B7)*'Building Projections'!AM$28</f>
        <v>1314351088.8597836</v>
      </c>
    </row>
    <row r="50" spans="1:35" s="7" customFormat="1" x14ac:dyDescent="0.25"/>
    <row r="51" spans="1:35" s="7" customFormat="1" x14ac:dyDescent="0.25">
      <c r="A51" s="3" t="s">
        <v>75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</row>
    <row r="52" spans="1:35" s="7" customFormat="1" x14ac:dyDescent="0.25">
      <c r="B52" s="50">
        <v>2017</v>
      </c>
      <c r="C52" s="50">
        <v>2018</v>
      </c>
      <c r="D52" s="50">
        <v>2019</v>
      </c>
      <c r="E52" s="50">
        <v>2020</v>
      </c>
      <c r="F52" s="50">
        <v>2021</v>
      </c>
      <c r="G52" s="50">
        <v>2022</v>
      </c>
      <c r="H52" s="50">
        <v>2023</v>
      </c>
      <c r="I52" s="50">
        <v>2024</v>
      </c>
      <c r="J52" s="50">
        <v>2025</v>
      </c>
      <c r="K52" s="50">
        <v>2026</v>
      </c>
      <c r="L52" s="50">
        <v>2027</v>
      </c>
      <c r="M52" s="50">
        <v>2028</v>
      </c>
      <c r="N52" s="50">
        <v>2029</v>
      </c>
      <c r="O52" s="50">
        <v>2030</v>
      </c>
      <c r="P52" s="50">
        <v>2031</v>
      </c>
      <c r="Q52" s="50">
        <v>2032</v>
      </c>
      <c r="R52" s="50">
        <v>2033</v>
      </c>
      <c r="S52" s="50">
        <v>2034</v>
      </c>
      <c r="T52" s="50">
        <v>2035</v>
      </c>
      <c r="U52" s="50">
        <v>2036</v>
      </c>
      <c r="V52" s="50">
        <v>2037</v>
      </c>
      <c r="W52" s="50">
        <v>2038</v>
      </c>
      <c r="X52" s="50">
        <v>2039</v>
      </c>
      <c r="Y52" s="50">
        <v>2040</v>
      </c>
      <c r="Z52" s="50">
        <v>2041</v>
      </c>
      <c r="AA52" s="50">
        <v>2042</v>
      </c>
      <c r="AB52" s="50">
        <v>2043</v>
      </c>
      <c r="AC52" s="50">
        <v>2044</v>
      </c>
      <c r="AD52" s="50">
        <v>2045</v>
      </c>
      <c r="AE52" s="50">
        <v>2046</v>
      </c>
      <c r="AF52" s="50">
        <v>2047</v>
      </c>
      <c r="AG52" s="50">
        <v>2048</v>
      </c>
      <c r="AH52" s="50">
        <v>2049</v>
      </c>
      <c r="AI52" s="50">
        <v>2050</v>
      </c>
    </row>
    <row r="53" spans="1:35" s="7" customFormat="1" x14ac:dyDescent="0.25">
      <c r="A53" s="7" t="s">
        <v>11</v>
      </c>
      <c r="B53" s="9">
        <f>SUMIFS('Calculations 1'!$E$35:$E$55,'Calculations 1'!$F$35:$F$55,$A53)*B44</f>
        <v>0</v>
      </c>
      <c r="C53" s="9">
        <f>SUMIFS('Calculations 1'!$E$35:$E$55,'Calculations 1'!$F$35:$F$55,$A53)*C44</f>
        <v>0</v>
      </c>
      <c r="D53" s="9">
        <f>SUMIFS('Calculations 1'!$E$35:$E$55,'Calculations 1'!$F$35:$F$55,$A53)*D44</f>
        <v>0</v>
      </c>
      <c r="E53" s="9">
        <f>SUMIFS('Calculations 1'!$E$35:$E$55,'Calculations 1'!$F$35:$F$55,$A53)*E44</f>
        <v>0</v>
      </c>
      <c r="F53" s="9">
        <f>SUMIFS('Calculations 1'!$E$35:$E$55,'Calculations 1'!$F$35:$F$55,$A53)*F44</f>
        <v>0</v>
      </c>
      <c r="G53" s="9">
        <f>SUMIFS('Calculations 1'!$E$35:$E$55,'Calculations 1'!$F$35:$F$55,$A53)*G44</f>
        <v>0</v>
      </c>
      <c r="H53" s="9">
        <f>SUMIFS('Calculations 1'!$E$35:$E$55,'Calculations 1'!$F$35:$F$55,$A53)*H44</f>
        <v>0</v>
      </c>
      <c r="I53" s="9">
        <f>SUMIFS('Calculations 1'!$E$35:$E$55,'Calculations 1'!$F$35:$F$55,$A53)*I44</f>
        <v>0</v>
      </c>
      <c r="J53" s="9">
        <f>SUMIFS('Calculations 1'!$E$35:$E$55,'Calculations 1'!$F$35:$F$55,$A53)*J44</f>
        <v>0</v>
      </c>
      <c r="K53" s="9">
        <f>SUMIFS('Calculations 1'!$E$35:$E$55,'Calculations 1'!$F$35:$F$55,$A53)*K44</f>
        <v>0</v>
      </c>
      <c r="L53" s="9">
        <f>SUMIFS('Calculations 1'!$E$35:$E$55,'Calculations 1'!$F$35:$F$55,$A53)*L44</f>
        <v>0</v>
      </c>
      <c r="M53" s="9">
        <f>SUMIFS('Calculations 1'!$E$35:$E$55,'Calculations 1'!$F$35:$F$55,$A53)*M44</f>
        <v>0</v>
      </c>
      <c r="N53" s="9">
        <f>SUMIFS('Calculations 1'!$E$35:$E$55,'Calculations 1'!$F$35:$F$55,$A53)*N44</f>
        <v>0</v>
      </c>
      <c r="O53" s="9">
        <f>SUMIFS('Calculations 1'!$E$35:$E$55,'Calculations 1'!$F$35:$F$55,$A53)*O44</f>
        <v>0</v>
      </c>
      <c r="P53" s="9">
        <f>SUMIFS('Calculations 1'!$E$35:$E$55,'Calculations 1'!$F$35:$F$55,$A53)*P44</f>
        <v>0</v>
      </c>
      <c r="Q53" s="9">
        <f>SUMIFS('Calculations 1'!$E$35:$E$55,'Calculations 1'!$F$35:$F$55,$A53)*Q44</f>
        <v>0</v>
      </c>
      <c r="R53" s="9">
        <f>SUMIFS('Calculations 1'!$E$35:$E$55,'Calculations 1'!$F$35:$F$55,$A53)*R44</f>
        <v>0</v>
      </c>
      <c r="S53" s="9">
        <f>SUMIFS('Calculations 1'!$E$35:$E$55,'Calculations 1'!$F$35:$F$55,$A53)*S44</f>
        <v>0</v>
      </c>
      <c r="T53" s="9">
        <f>SUMIFS('Calculations 1'!$E$35:$E$55,'Calculations 1'!$F$35:$F$55,$A53)*T44</f>
        <v>0</v>
      </c>
      <c r="U53" s="9">
        <f>SUMIFS('Calculations 1'!$E$35:$E$55,'Calculations 1'!$F$35:$F$55,$A53)*U44</f>
        <v>0</v>
      </c>
      <c r="V53" s="9">
        <f>SUMIFS('Calculations 1'!$E$35:$E$55,'Calculations 1'!$F$35:$F$55,$A53)*V44</f>
        <v>0</v>
      </c>
      <c r="W53" s="9">
        <f>SUMIFS('Calculations 1'!$E$35:$E$55,'Calculations 1'!$F$35:$F$55,$A53)*W44</f>
        <v>0</v>
      </c>
      <c r="X53" s="9">
        <f>SUMIFS('Calculations 1'!$E$35:$E$55,'Calculations 1'!$F$35:$F$55,$A53)*X44</f>
        <v>0</v>
      </c>
      <c r="Y53" s="9">
        <f>SUMIFS('Calculations 1'!$E$35:$E$55,'Calculations 1'!$F$35:$F$55,$A53)*Y44</f>
        <v>0</v>
      </c>
      <c r="Z53" s="9">
        <f>SUMIFS('Calculations 1'!$E$35:$E$55,'Calculations 1'!$F$35:$F$55,$A53)*Z44</f>
        <v>0</v>
      </c>
      <c r="AA53" s="9">
        <f>SUMIFS('Calculations 1'!$E$35:$E$55,'Calculations 1'!$F$35:$F$55,$A53)*AA44</f>
        <v>0</v>
      </c>
      <c r="AB53" s="9">
        <f>SUMIFS('Calculations 1'!$E$35:$E$55,'Calculations 1'!$F$35:$F$55,$A53)*AB44</f>
        <v>0</v>
      </c>
      <c r="AC53" s="9">
        <f>SUMIFS('Calculations 1'!$E$35:$E$55,'Calculations 1'!$F$35:$F$55,$A53)*AC44</f>
        <v>0</v>
      </c>
      <c r="AD53" s="9">
        <f>SUMIFS('Calculations 1'!$E$35:$E$55,'Calculations 1'!$F$35:$F$55,$A53)*AD44</f>
        <v>0</v>
      </c>
      <c r="AE53" s="9">
        <f>SUMIFS('Calculations 1'!$E$35:$E$55,'Calculations 1'!$F$35:$F$55,$A53)*AE44</f>
        <v>0</v>
      </c>
      <c r="AF53" s="9">
        <f>SUMIFS('Calculations 1'!$E$35:$E$55,'Calculations 1'!$F$35:$F$55,$A53)*AF44</f>
        <v>0</v>
      </c>
      <c r="AG53" s="9">
        <f>SUMIFS('Calculations 1'!$E$35:$E$55,'Calculations 1'!$F$35:$F$55,$A53)*AG44</f>
        <v>0</v>
      </c>
      <c r="AH53" s="9">
        <f>SUMIFS('Calculations 1'!$E$35:$E$55,'Calculations 1'!$F$35:$F$55,$A53)*AH44</f>
        <v>0</v>
      </c>
      <c r="AI53" s="9">
        <f>SUMIFS('Calculations 1'!$E$35:$E$55,'Calculations 1'!$F$35:$F$55,$A53)*AI44</f>
        <v>0</v>
      </c>
    </row>
    <row r="54" spans="1:35" s="7" customFormat="1" x14ac:dyDescent="0.25">
      <c r="A54" s="7" t="s">
        <v>12</v>
      </c>
      <c r="B54" s="6">
        <f>SUMIFS('Calculations 1'!$E$35:$E$55,'Calculations 1'!$F$35:$F$55,$A54)*B45</f>
        <v>23838185302.683285</v>
      </c>
      <c r="C54" s="6">
        <f>SUMIFS('Calculations 1'!$E$35:$E$55,'Calculations 1'!$F$35:$F$55,$A54)*C45</f>
        <v>31449728779.889519</v>
      </c>
      <c r="D54" s="6">
        <f>SUMIFS('Calculations 1'!$E$35:$E$55,'Calculations 1'!$F$35:$F$55,$A54)*D45</f>
        <v>32493743413.828007</v>
      </c>
      <c r="E54" s="6">
        <f>SUMIFS('Calculations 1'!$E$35:$E$55,'Calculations 1'!$F$35:$F$55,$A54)*E45</f>
        <v>33537758047.775177</v>
      </c>
      <c r="F54" s="6">
        <f>SUMIFS('Calculations 1'!$E$35:$E$55,'Calculations 1'!$F$35:$F$55,$A54)*F45</f>
        <v>34581772681.718102</v>
      </c>
      <c r="G54" s="6">
        <f>SUMIFS('Calculations 1'!$E$35:$E$55,'Calculations 1'!$F$35:$F$55,$A54)*G45</f>
        <v>35625787315.661057</v>
      </c>
      <c r="H54" s="6">
        <f>SUMIFS('Calculations 1'!$E$35:$E$55,'Calculations 1'!$F$35:$F$55,$A54)*H45</f>
        <v>48981276824.357071</v>
      </c>
      <c r="I54" s="6">
        <f>SUMIFS('Calculations 1'!$E$35:$E$55,'Calculations 1'!$F$35:$F$55,$A54)*I45</f>
        <v>50802858292.495026</v>
      </c>
      <c r="J54" s="6">
        <f>SUMIFS('Calculations 1'!$E$35:$E$55,'Calculations 1'!$F$35:$F$55,$A54)*J45</f>
        <v>52624439760.632858</v>
      </c>
      <c r="K54" s="6">
        <f>SUMIFS('Calculations 1'!$E$35:$E$55,'Calculations 1'!$F$35:$F$55,$A54)*K45</f>
        <v>54446021228.779671</v>
      </c>
      <c r="L54" s="6">
        <f>SUMIFS('Calculations 1'!$E$35:$E$55,'Calculations 1'!$F$35:$F$55,$A54)*L45</f>
        <v>56267602696.909248</v>
      </c>
      <c r="M54" s="6">
        <f>SUMIFS('Calculations 1'!$E$35:$E$55,'Calculations 1'!$F$35:$F$55,$A54)*M45</f>
        <v>81063902042.724686</v>
      </c>
      <c r="N54" s="6">
        <f>SUMIFS('Calculations 1'!$E$35:$E$55,'Calculations 1'!$F$35:$F$55,$A54)*N45</f>
        <v>84336518324.198502</v>
      </c>
      <c r="O54" s="6">
        <f>SUMIFS('Calculations 1'!$E$35:$E$55,'Calculations 1'!$F$35:$F$55,$A54)*O45</f>
        <v>87609134605.664032</v>
      </c>
      <c r="P54" s="6">
        <f>SUMIFS('Calculations 1'!$E$35:$E$55,'Calculations 1'!$F$35:$F$55,$A54)*P45</f>
        <v>90881750887.111618</v>
      </c>
      <c r="Q54" s="6">
        <f>SUMIFS('Calculations 1'!$E$35:$E$55,'Calculations 1'!$F$35:$F$55,$A54)*Q45</f>
        <v>94154367168.593811</v>
      </c>
      <c r="R54" s="6">
        <f>SUMIFS('Calculations 1'!$E$35:$E$55,'Calculations 1'!$F$35:$F$55,$A54)*R45</f>
        <v>137717706564.93146</v>
      </c>
      <c r="S54" s="6">
        <f>SUMIFS('Calculations 1'!$E$35:$E$55,'Calculations 1'!$F$35:$F$55,$A54)*S45</f>
        <v>143535000095.77512</v>
      </c>
      <c r="T54" s="6">
        <f>SUMIFS('Calculations 1'!$E$35:$E$55,'Calculations 1'!$F$35:$F$55,$A54)*T45</f>
        <v>149352293626.60217</v>
      </c>
      <c r="U54" s="6">
        <f>SUMIFS('Calculations 1'!$E$35:$E$55,'Calculations 1'!$F$35:$F$55,$A54)*U45</f>
        <v>155169587157.39328</v>
      </c>
      <c r="V54" s="6">
        <f>SUMIFS('Calculations 1'!$E$35:$E$55,'Calculations 1'!$F$35:$F$55,$A54)*V45</f>
        <v>160986880688.25378</v>
      </c>
      <c r="W54" s="6">
        <f>SUMIFS('Calculations 1'!$E$35:$E$55,'Calculations 1'!$F$35:$F$55,$A54)*W45</f>
        <v>193470853760.74933</v>
      </c>
      <c r="X54" s="6">
        <f>SUMIFS('Calculations 1'!$E$35:$E$55,'Calculations 1'!$F$35:$F$55,$A54)*X45</f>
        <v>200972358631.05008</v>
      </c>
      <c r="Y54" s="6">
        <f>SUMIFS('Calculations 1'!$E$35:$E$55,'Calculations 1'!$F$35:$F$55,$A54)*Y45</f>
        <v>208473863501.38654</v>
      </c>
      <c r="Z54" s="6">
        <f>SUMIFS('Calculations 1'!$E$35:$E$55,'Calculations 1'!$F$35:$F$55,$A54)*Z45</f>
        <v>215975368371.65384</v>
      </c>
      <c r="AA54" s="6">
        <f>SUMIFS('Calculations 1'!$E$35:$E$55,'Calculations 1'!$F$35:$F$55,$A54)*AA45</f>
        <v>223476873241.95483</v>
      </c>
      <c r="AB54" s="6">
        <f>SUMIFS('Calculations 1'!$E$35:$E$55,'Calculations 1'!$F$35:$F$55,$A54)*AB45</f>
        <v>260047220000.85989</v>
      </c>
      <c r="AC54" s="6">
        <f>SUMIFS('Calculations 1'!$E$35:$E$55,'Calculations 1'!$F$35:$F$55,$A54)*AC45</f>
        <v>269384651727.28305</v>
      </c>
      <c r="AD54" s="6">
        <f>SUMIFS('Calculations 1'!$E$35:$E$55,'Calculations 1'!$F$35:$F$55,$A54)*AD45</f>
        <v>278722083453.70593</v>
      </c>
      <c r="AE54" s="6">
        <f>SUMIFS('Calculations 1'!$E$35:$E$55,'Calculations 1'!$F$35:$F$55,$A54)*AE45</f>
        <v>288059515180.12927</v>
      </c>
      <c r="AF54" s="6">
        <f>SUMIFS('Calculations 1'!$E$35:$E$55,'Calculations 1'!$F$35:$F$55,$A54)*AF45</f>
        <v>297396946906.58838</v>
      </c>
      <c r="AG54" s="6">
        <f>SUMIFS('Calculations 1'!$E$35:$E$55,'Calculations 1'!$F$35:$F$55,$A54)*AG45</f>
        <v>306734378632.97784</v>
      </c>
      <c r="AH54" s="6">
        <f>SUMIFS('Calculations 1'!$E$35:$E$55,'Calculations 1'!$F$35:$F$55,$A54)*AH45</f>
        <v>316071810359.40094</v>
      </c>
      <c r="AI54" s="6">
        <f>SUMIFS('Calculations 1'!$E$35:$E$55,'Calculations 1'!$F$35:$F$55,$A54)*AI45</f>
        <v>325409242085.86005</v>
      </c>
    </row>
    <row r="55" spans="1:35" s="7" customFormat="1" x14ac:dyDescent="0.25">
      <c r="A55" s="7" t="s">
        <v>13</v>
      </c>
      <c r="B55" s="6">
        <f>SUMIFS('Calculations 1'!$E$35:$E$55,'Calculations 1'!$F$35:$F$55,$A55)*B46</f>
        <v>57975141933.728455</v>
      </c>
      <c r="C55" s="6">
        <f>SUMIFS('Calculations 1'!$E$35:$E$55,'Calculations 1'!$F$35:$F$55,$A55)*C46</f>
        <v>87991286631.116409</v>
      </c>
      <c r="D55" s="6">
        <f>SUMIFS('Calculations 1'!$E$35:$E$55,'Calculations 1'!$F$35:$F$55,$A55)*D46</f>
        <v>89322296063.23584</v>
      </c>
      <c r="E55" s="6">
        <f>SUMIFS('Calculations 1'!$E$35:$E$55,'Calculations 1'!$F$35:$F$55,$A55)*E46</f>
        <v>90653305495.392319</v>
      </c>
      <c r="F55" s="6">
        <f>SUMIFS('Calculations 1'!$E$35:$E$55,'Calculations 1'!$F$35:$F$55,$A55)*F46</f>
        <v>91984314927.530243</v>
      </c>
      <c r="G55" s="6">
        <f>SUMIFS('Calculations 1'!$E$35:$E$55,'Calculations 1'!$F$35:$F$55,$A55)*G46</f>
        <v>93315324359.66832</v>
      </c>
      <c r="H55" s="6">
        <f>SUMIFS('Calculations 1'!$E$35:$E$55,'Calculations 1'!$F$35:$F$55,$A55)*H46</f>
        <v>146014545358.46628</v>
      </c>
      <c r="I55" s="6">
        <f>SUMIFS('Calculations 1'!$E$35:$E$55,'Calculations 1'!$F$35:$F$55,$A55)*I46</f>
        <v>148336871154.17169</v>
      </c>
      <c r="J55" s="6">
        <f>SUMIFS('Calculations 1'!$E$35:$E$55,'Calculations 1'!$F$35:$F$55,$A55)*J46</f>
        <v>150659196949.87665</v>
      </c>
      <c r="K55" s="6">
        <f>SUMIFS('Calculations 1'!$E$35:$E$55,'Calculations 1'!$F$35:$F$55,$A55)*K46</f>
        <v>152981522745.61911</v>
      </c>
      <c r="L55" s="6">
        <f>SUMIFS('Calculations 1'!$E$35:$E$55,'Calculations 1'!$F$35:$F$55,$A55)*L46</f>
        <v>155303848541.28799</v>
      </c>
      <c r="M55" s="6">
        <f>SUMIFS('Calculations 1'!$E$35:$E$55,'Calculations 1'!$F$35:$F$55,$A55)*M46</f>
        <v>253485539736.42386</v>
      </c>
      <c r="N55" s="6">
        <f>SUMIFS('Calculations 1'!$E$35:$E$55,'Calculations 1'!$F$35:$F$55,$A55)*N46</f>
        <v>257657783110.05005</v>
      </c>
      <c r="O55" s="6">
        <f>SUMIFS('Calculations 1'!$E$35:$E$55,'Calculations 1'!$F$35:$F$55,$A55)*O46</f>
        <v>261830026483.63995</v>
      </c>
      <c r="P55" s="6">
        <f>SUMIFS('Calculations 1'!$E$35:$E$55,'Calculations 1'!$F$35:$F$55,$A55)*P46</f>
        <v>266002269857.15509</v>
      </c>
      <c r="Q55" s="6">
        <f>SUMIFS('Calculations 1'!$E$35:$E$55,'Calculations 1'!$F$35:$F$55,$A55)*Q46</f>
        <v>270174513230.81787</v>
      </c>
      <c r="R55" s="6">
        <f>SUMIFS('Calculations 1'!$E$35:$E$55,'Calculations 1'!$F$35:$F$55,$A55)*R46</f>
        <v>442455160365.41345</v>
      </c>
      <c r="S55" s="6">
        <f>SUMIFS('Calculations 1'!$E$35:$E$55,'Calculations 1'!$F$35:$F$55,$A55)*S46</f>
        <v>449871601004.64093</v>
      </c>
      <c r="T55" s="6">
        <f>SUMIFS('Calculations 1'!$E$35:$E$55,'Calculations 1'!$F$35:$F$55,$A55)*T46</f>
        <v>457288041643.79578</v>
      </c>
      <c r="U55" s="6">
        <f>SUMIFS('Calculations 1'!$E$35:$E$55,'Calculations 1'!$F$35:$F$55,$A55)*U46</f>
        <v>464704482282.80066</v>
      </c>
      <c r="V55" s="6">
        <f>SUMIFS('Calculations 1'!$E$35:$E$55,'Calculations 1'!$F$35:$F$55,$A55)*V46</f>
        <v>472120922922.10168</v>
      </c>
      <c r="W55" s="6">
        <f>SUMIFS('Calculations 1'!$E$35:$E$55,'Calculations 1'!$F$35:$F$55,$A55)*W46</f>
        <v>590801013969.69092</v>
      </c>
      <c r="X55" s="6">
        <f>SUMIFS('Calculations 1'!$E$35:$E$55,'Calculations 1'!$F$35:$F$55,$A55)*X46</f>
        <v>600364647862.34131</v>
      </c>
      <c r="Y55" s="6">
        <f>SUMIFS('Calculations 1'!$E$35:$E$55,'Calculations 1'!$F$35:$F$55,$A55)*Y46</f>
        <v>609928281755.14099</v>
      </c>
      <c r="Z55" s="6">
        <f>SUMIFS('Calculations 1'!$E$35:$E$55,'Calculations 1'!$F$35:$F$55,$A55)*Z46</f>
        <v>619491915647.64526</v>
      </c>
      <c r="AA55" s="6">
        <f>SUMIFS('Calculations 1'!$E$35:$E$55,'Calculations 1'!$F$35:$F$55,$A55)*AA46</f>
        <v>629055549540.29675</v>
      </c>
      <c r="AB55" s="6">
        <f>SUMIFS('Calculations 1'!$E$35:$E$55,'Calculations 1'!$F$35:$F$55,$A55)*AB46</f>
        <v>759905579687.04028</v>
      </c>
      <c r="AC55" s="6">
        <f>SUMIFS('Calculations 1'!$E$35:$E$55,'Calculations 1'!$F$35:$F$55,$A55)*AC46</f>
        <v>771809828244.24353</v>
      </c>
      <c r="AD55" s="6">
        <f>SUMIFS('Calculations 1'!$E$35:$E$55,'Calculations 1'!$F$35:$F$55,$A55)*AD46</f>
        <v>783714076801.4458</v>
      </c>
      <c r="AE55" s="6">
        <f>SUMIFS('Calculations 1'!$E$35:$E$55,'Calculations 1'!$F$35:$F$55,$A55)*AE46</f>
        <v>795618325358.6499</v>
      </c>
      <c r="AF55" s="6">
        <f>SUMIFS('Calculations 1'!$E$35:$E$55,'Calculations 1'!$F$35:$F$55,$A55)*AF46</f>
        <v>807522573916.00317</v>
      </c>
      <c r="AG55" s="6">
        <f>SUMIFS('Calculations 1'!$E$35:$E$55,'Calculations 1'!$F$35:$F$55,$A55)*AG46</f>
        <v>819426822473.0592</v>
      </c>
      <c r="AH55" s="6">
        <f>SUMIFS('Calculations 1'!$E$35:$E$55,'Calculations 1'!$F$35:$F$55,$A55)*AH46</f>
        <v>831331071030.26233</v>
      </c>
      <c r="AI55" s="6">
        <f>SUMIFS('Calculations 1'!$E$35:$E$55,'Calculations 1'!$F$35:$F$55,$A55)*AI46</f>
        <v>843235319587.6156</v>
      </c>
    </row>
    <row r="56" spans="1:35" s="7" customFormat="1" x14ac:dyDescent="0.25">
      <c r="A56" s="7" t="s">
        <v>14</v>
      </c>
      <c r="B56" s="6">
        <f>SUMIFS('Calculations 1'!$E$35:$E$55,'Calculations 1'!$F$35:$F$55,$A56)*B47</f>
        <v>7840543375.2772818</v>
      </c>
      <c r="C56" s="6">
        <f>SUMIFS('Calculations 1'!$E$35:$E$55,'Calculations 1'!$F$35:$F$55,$A56)*C47</f>
        <v>9678923628.4183521</v>
      </c>
      <c r="D56" s="6">
        <f>SUMIFS('Calculations 1'!$E$35:$E$55,'Calculations 1'!$F$35:$F$55,$A56)*D47</f>
        <v>10092147993.094196</v>
      </c>
      <c r="E56" s="6">
        <f>SUMIFS('Calculations 1'!$E$35:$E$55,'Calculations 1'!$F$35:$F$55,$A56)*E47</f>
        <v>10505372357.771975</v>
      </c>
      <c r="F56" s="6">
        <f>SUMIFS('Calculations 1'!$E$35:$E$55,'Calculations 1'!$F$35:$F$55,$A56)*F47</f>
        <v>10918596722.448832</v>
      </c>
      <c r="G56" s="6">
        <f>SUMIFS('Calculations 1'!$E$35:$E$55,'Calculations 1'!$F$35:$F$55,$A56)*G47</f>
        <v>11331821087.125694</v>
      </c>
      <c r="H56" s="6">
        <f>SUMIFS('Calculations 1'!$E$35:$E$55,'Calculations 1'!$F$35:$F$55,$A56)*H47</f>
        <v>14555670701.203457</v>
      </c>
      <c r="I56" s="6">
        <f>SUMIFS('Calculations 1'!$E$35:$E$55,'Calculations 1'!$F$35:$F$55,$A56)*I47</f>
        <v>15276658530.689734</v>
      </c>
      <c r="J56" s="6">
        <f>SUMIFS('Calculations 1'!$E$35:$E$55,'Calculations 1'!$F$35:$F$55,$A56)*J47</f>
        <v>15997646360.17598</v>
      </c>
      <c r="K56" s="6">
        <f>SUMIFS('Calculations 1'!$E$35:$E$55,'Calculations 1'!$F$35:$F$55,$A56)*K47</f>
        <v>16718634189.664282</v>
      </c>
      <c r="L56" s="6">
        <f>SUMIFS('Calculations 1'!$E$35:$E$55,'Calculations 1'!$F$35:$F$55,$A56)*L47</f>
        <v>17439622019.148743</v>
      </c>
      <c r="M56" s="6">
        <f>SUMIFS('Calculations 1'!$E$35:$E$55,'Calculations 1'!$F$35:$F$55,$A56)*M47</f>
        <v>23405580319.011566</v>
      </c>
      <c r="N56" s="6">
        <f>SUMIFS('Calculations 1'!$E$35:$E$55,'Calculations 1'!$F$35:$F$55,$A56)*N47</f>
        <v>24700892415.006104</v>
      </c>
      <c r="O56" s="6">
        <f>SUMIFS('Calculations 1'!$E$35:$E$55,'Calculations 1'!$F$35:$F$55,$A56)*O47</f>
        <v>25996204510.998833</v>
      </c>
      <c r="P56" s="6">
        <f>SUMIFS('Calculations 1'!$E$35:$E$55,'Calculations 1'!$F$35:$F$55,$A56)*P47</f>
        <v>27291516606.987476</v>
      </c>
      <c r="Q56" s="6">
        <f>SUMIFS('Calculations 1'!$E$35:$E$55,'Calculations 1'!$F$35:$F$55,$A56)*Q47</f>
        <v>28586828702.983829</v>
      </c>
      <c r="R56" s="6">
        <f>SUMIFS('Calculations 1'!$E$35:$E$55,'Calculations 1'!$F$35:$F$55,$A56)*R47</f>
        <v>39080236466.255531</v>
      </c>
      <c r="S56" s="6">
        <f>SUMIFS('Calculations 1'!$E$35:$E$55,'Calculations 1'!$F$35:$F$55,$A56)*S47</f>
        <v>41382740037.819389</v>
      </c>
      <c r="T56" s="6">
        <f>SUMIFS('Calculations 1'!$E$35:$E$55,'Calculations 1'!$F$35:$F$55,$A56)*T47</f>
        <v>43685243609.379623</v>
      </c>
      <c r="U56" s="6">
        <f>SUMIFS('Calculations 1'!$E$35:$E$55,'Calculations 1'!$F$35:$F$55,$A56)*U47</f>
        <v>45987747180.931656</v>
      </c>
      <c r="V56" s="6">
        <f>SUMIFS('Calculations 1'!$E$35:$E$55,'Calculations 1'!$F$35:$F$55,$A56)*V47</f>
        <v>48290250752.499168</v>
      </c>
      <c r="W56" s="6">
        <f>SUMIFS('Calculations 1'!$E$35:$E$55,'Calculations 1'!$F$35:$F$55,$A56)*W47</f>
        <v>56680574313.132751</v>
      </c>
      <c r="X56" s="6">
        <f>SUMIFS('Calculations 1'!$E$35:$E$55,'Calculations 1'!$F$35:$F$55,$A56)*X47</f>
        <v>59649694173.496506</v>
      </c>
      <c r="Y56" s="6">
        <f>SUMIFS('Calculations 1'!$E$35:$E$55,'Calculations 1'!$F$35:$F$55,$A56)*Y47</f>
        <v>62618814033.868408</v>
      </c>
      <c r="Z56" s="6">
        <f>SUMIFS('Calculations 1'!$E$35:$E$55,'Calculations 1'!$F$35:$F$55,$A56)*Z47</f>
        <v>65587933894.224907</v>
      </c>
      <c r="AA56" s="6">
        <f>SUMIFS('Calculations 1'!$E$35:$E$55,'Calculations 1'!$F$35:$F$55,$A56)*AA47</f>
        <v>68557053754.588707</v>
      </c>
      <c r="AB56" s="6">
        <f>SUMIFS('Calculations 1'!$E$35:$E$55,'Calculations 1'!$F$35:$F$55,$A56)*AB47</f>
        <v>78162390787.478073</v>
      </c>
      <c r="AC56" s="6">
        <f>SUMIFS('Calculations 1'!$E$35:$E$55,'Calculations 1'!$F$35:$F$55,$A56)*AC47</f>
        <v>81858176428.233383</v>
      </c>
      <c r="AD56" s="6">
        <f>SUMIFS('Calculations 1'!$E$35:$E$55,'Calculations 1'!$F$35:$F$55,$A56)*AD47</f>
        <v>85553962068.988632</v>
      </c>
      <c r="AE56" s="6">
        <f>SUMIFS('Calculations 1'!$E$35:$E$55,'Calculations 1'!$F$35:$F$55,$A56)*AE47</f>
        <v>89249747709.743988</v>
      </c>
      <c r="AF56" s="6">
        <f>SUMIFS('Calculations 1'!$E$35:$E$55,'Calculations 1'!$F$35:$F$55,$A56)*AF47</f>
        <v>92945533350.507538</v>
      </c>
      <c r="AG56" s="6">
        <f>SUMIFS('Calculations 1'!$E$35:$E$55,'Calculations 1'!$F$35:$F$55,$A56)*AG47</f>
        <v>96641318991.255524</v>
      </c>
      <c r="AH56" s="6">
        <f>SUMIFS('Calculations 1'!$E$35:$E$55,'Calculations 1'!$F$35:$F$55,$A56)*AH47</f>
        <v>100337104632.01085</v>
      </c>
      <c r="AI56" s="6">
        <f>SUMIFS('Calculations 1'!$E$35:$E$55,'Calculations 1'!$F$35:$F$55,$A56)*AI47</f>
        <v>104032890272.77435</v>
      </c>
    </row>
    <row r="57" spans="1:35" s="7" customFormat="1" x14ac:dyDescent="0.25">
      <c r="A57" s="7" t="s">
        <v>15</v>
      </c>
      <c r="B57" s="6">
        <f>SUMIFS('Calculations 1'!$E$35:$E$55,'Calculations 1'!$F$35:$F$55,$A57)*B48</f>
        <v>25429949480.385403</v>
      </c>
      <c r="C57" s="6">
        <f>SUMIFS('Calculations 1'!$E$35:$E$55,'Calculations 1'!$F$35:$F$55,$A57)*C48</f>
        <v>32896562151.602856</v>
      </c>
      <c r="D57" s="6">
        <f>SUMIFS('Calculations 1'!$E$35:$E$55,'Calculations 1'!$F$35:$F$55,$A57)*D48</f>
        <v>34078877867.048054</v>
      </c>
      <c r="E57" s="6">
        <f>SUMIFS('Calculations 1'!$E$35:$E$55,'Calculations 1'!$F$35:$F$55,$A57)*E48</f>
        <v>35261193582.50161</v>
      </c>
      <c r="F57" s="6">
        <f>SUMIFS('Calculations 1'!$E$35:$E$55,'Calculations 1'!$F$35:$F$55,$A57)*F48</f>
        <v>36443509297.951103</v>
      </c>
      <c r="G57" s="6">
        <f>SUMIFS('Calculations 1'!$E$35:$E$55,'Calculations 1'!$F$35:$F$55,$A57)*G48</f>
        <v>37625825013.40062</v>
      </c>
      <c r="H57" s="6">
        <f>SUMIFS('Calculations 1'!$E$35:$E$55,'Calculations 1'!$F$35:$F$55,$A57)*H48</f>
        <v>50725207787.256866</v>
      </c>
      <c r="I57" s="6">
        <f>SUMIFS('Calculations 1'!$E$35:$E$55,'Calculations 1'!$F$35:$F$55,$A57)*I48</f>
        <v>52788094960.224182</v>
      </c>
      <c r="J57" s="6">
        <f>SUMIFS('Calculations 1'!$E$35:$E$55,'Calculations 1'!$F$35:$F$55,$A57)*J48</f>
        <v>54850982133.191391</v>
      </c>
      <c r="K57" s="6">
        <f>SUMIFS('Calculations 1'!$E$35:$E$55,'Calculations 1'!$F$35:$F$55,$A57)*K48</f>
        <v>56913869306.16729</v>
      </c>
      <c r="L57" s="6">
        <f>SUMIFS('Calculations 1'!$E$35:$E$55,'Calculations 1'!$F$35:$F$55,$A57)*L48</f>
        <v>58976756479.126602</v>
      </c>
      <c r="M57" s="6">
        <f>SUMIFS('Calculations 1'!$E$35:$E$55,'Calculations 1'!$F$35:$F$55,$A57)*M48</f>
        <v>83278348306.214432</v>
      </c>
      <c r="N57" s="6">
        <f>SUMIFS('Calculations 1'!$E$35:$E$55,'Calculations 1'!$F$35:$F$55,$A57)*N48</f>
        <v>86984489517.67215</v>
      </c>
      <c r="O57" s="6">
        <f>SUMIFS('Calculations 1'!$E$35:$E$55,'Calculations 1'!$F$35:$F$55,$A57)*O48</f>
        <v>90690630729.121918</v>
      </c>
      <c r="P57" s="6">
        <f>SUMIFS('Calculations 1'!$E$35:$E$55,'Calculations 1'!$F$35:$F$55,$A57)*P48</f>
        <v>94396771940.554352</v>
      </c>
      <c r="Q57" s="6">
        <f>SUMIFS('Calculations 1'!$E$35:$E$55,'Calculations 1'!$F$35:$F$55,$A57)*Q48</f>
        <v>98102913152.020081</v>
      </c>
      <c r="R57" s="6">
        <f>SUMIFS('Calculations 1'!$E$35:$E$55,'Calculations 1'!$F$35:$F$55,$A57)*R48</f>
        <v>140809032357.67911</v>
      </c>
      <c r="S57" s="6">
        <f>SUMIFS('Calculations 1'!$E$35:$E$55,'Calculations 1'!$F$35:$F$55,$A57)*S48</f>
        <v>147396945342.11725</v>
      </c>
      <c r="T57" s="6">
        <f>SUMIFS('Calculations 1'!$E$35:$E$55,'Calculations 1'!$F$35:$F$55,$A57)*T48</f>
        <v>153984858326.53946</v>
      </c>
      <c r="U57" s="6">
        <f>SUMIFS('Calculations 1'!$E$35:$E$55,'Calculations 1'!$F$35:$F$55,$A57)*U48</f>
        <v>160572771310.92691</v>
      </c>
      <c r="V57" s="6">
        <f>SUMIFS('Calculations 1'!$E$35:$E$55,'Calculations 1'!$F$35:$F$55,$A57)*V48</f>
        <v>167160684295.38116</v>
      </c>
      <c r="W57" s="6">
        <f>SUMIFS('Calculations 1'!$E$35:$E$55,'Calculations 1'!$F$35:$F$55,$A57)*W48</f>
        <v>199560988691.5578</v>
      </c>
      <c r="X57" s="6">
        <f>SUMIFS('Calculations 1'!$E$35:$E$55,'Calculations 1'!$F$35:$F$55,$A57)*X48</f>
        <v>208056221238.4249</v>
      </c>
      <c r="Y57" s="6">
        <f>SUMIFS('Calculations 1'!$E$35:$E$55,'Calculations 1'!$F$35:$F$55,$A57)*Y48</f>
        <v>216551453785.32648</v>
      </c>
      <c r="Z57" s="6">
        <f>SUMIFS('Calculations 1'!$E$35:$E$55,'Calculations 1'!$F$35:$F$55,$A57)*Z48</f>
        <v>225046686332.16153</v>
      </c>
      <c r="AA57" s="6">
        <f>SUMIFS('Calculations 1'!$E$35:$E$55,'Calculations 1'!$F$35:$F$55,$A57)*AA48</f>
        <v>233541918879.02881</v>
      </c>
      <c r="AB57" s="6">
        <f>SUMIFS('Calculations 1'!$E$35:$E$55,'Calculations 1'!$F$35:$F$55,$A57)*AB48</f>
        <v>270174750017.52426</v>
      </c>
      <c r="AC57" s="6">
        <f>SUMIFS('Calculations 1'!$E$35:$E$55,'Calculations 1'!$F$35:$F$55,$A57)*AC48</f>
        <v>280749115465.25061</v>
      </c>
      <c r="AD57" s="6">
        <f>SUMIFS('Calculations 1'!$E$35:$E$55,'Calculations 1'!$F$35:$F$55,$A57)*AD48</f>
        <v>291323480912.97662</v>
      </c>
      <c r="AE57" s="6">
        <f>SUMIFS('Calculations 1'!$E$35:$E$55,'Calculations 1'!$F$35:$F$55,$A57)*AE48</f>
        <v>301897846360.70313</v>
      </c>
      <c r="AF57" s="6">
        <f>SUMIFS('Calculations 1'!$E$35:$E$55,'Calculations 1'!$F$35:$F$55,$A57)*AF48</f>
        <v>312472211808.46429</v>
      </c>
      <c r="AG57" s="6">
        <f>SUMIFS('Calculations 1'!$E$35:$E$55,'Calculations 1'!$F$35:$F$55,$A57)*AG48</f>
        <v>323046577256.15839</v>
      </c>
      <c r="AH57" s="6">
        <f>SUMIFS('Calculations 1'!$E$35:$E$55,'Calculations 1'!$F$35:$F$55,$A57)*AH48</f>
        <v>333620942703.88464</v>
      </c>
      <c r="AI57" s="6">
        <f>SUMIFS('Calculations 1'!$E$35:$E$55,'Calculations 1'!$F$35:$F$55,$A57)*AI48</f>
        <v>344195308151.64575</v>
      </c>
    </row>
    <row r="58" spans="1:35" s="7" customFormat="1" x14ac:dyDescent="0.25">
      <c r="A58" s="7" t="s">
        <v>16</v>
      </c>
      <c r="B58" s="6">
        <f>SUMIFS('Calculations 1'!$E$35:$E$55,'Calculations 1'!$F$35:$F$55,$A58)*B49</f>
        <v>15620983655.281578</v>
      </c>
      <c r="C58" s="6">
        <f>SUMIFS('Calculations 1'!$E$35:$E$55,'Calculations 1'!$F$35:$F$55,$A58)*C49</f>
        <v>20536774691.03701</v>
      </c>
      <c r="D58" s="6">
        <f>SUMIFS('Calculations 1'!$E$35:$E$55,'Calculations 1'!$F$35:$F$55,$A58)*D49</f>
        <v>21228469702.884312</v>
      </c>
      <c r="E58" s="6">
        <f>SUMIFS('Calculations 1'!$E$35:$E$55,'Calculations 1'!$F$35:$F$55,$A58)*E49</f>
        <v>21920164714.737206</v>
      </c>
      <c r="F58" s="6">
        <f>SUMIFS('Calculations 1'!$E$35:$E$55,'Calculations 1'!$F$35:$F$55,$A58)*F49</f>
        <v>22611859726.587364</v>
      </c>
      <c r="G58" s="6">
        <f>SUMIFS('Calculations 1'!$E$35:$E$55,'Calculations 1'!$F$35:$F$55,$A58)*G49</f>
        <v>23303554738.437546</v>
      </c>
      <c r="H58" s="6">
        <f>SUMIFS('Calculations 1'!$E$35:$E$55,'Calculations 1'!$F$35:$F$55,$A58)*H49</f>
        <v>31928780449.802052</v>
      </c>
      <c r="I58" s="6">
        <f>SUMIFS('Calculations 1'!$E$35:$E$55,'Calculations 1'!$F$35:$F$55,$A58)*I49</f>
        <v>33135639792.789558</v>
      </c>
      <c r="J58" s="6">
        <f>SUMIFS('Calculations 1'!$E$35:$E$55,'Calculations 1'!$F$35:$F$55,$A58)*J49</f>
        <v>34342499135.776997</v>
      </c>
      <c r="K58" s="6">
        <f>SUMIFS('Calculations 1'!$E$35:$E$55,'Calculations 1'!$F$35:$F$55,$A58)*K49</f>
        <v>35549358478.770233</v>
      </c>
      <c r="L58" s="6">
        <f>SUMIFS('Calculations 1'!$E$35:$E$55,'Calculations 1'!$F$35:$F$55,$A58)*L49</f>
        <v>36756217821.752357</v>
      </c>
      <c r="M58" s="6">
        <f>SUMIFS('Calculations 1'!$E$35:$E$55,'Calculations 1'!$F$35:$F$55,$A58)*M49</f>
        <v>52768015764.664589</v>
      </c>
      <c r="N58" s="6">
        <f>SUMIFS('Calculations 1'!$E$35:$E$55,'Calculations 1'!$F$35:$F$55,$A58)*N49</f>
        <v>54936234757.003586</v>
      </c>
      <c r="O58" s="6">
        <f>SUMIFS('Calculations 1'!$E$35:$E$55,'Calculations 1'!$F$35:$F$55,$A58)*O49</f>
        <v>57104453749.337234</v>
      </c>
      <c r="P58" s="6">
        <f>SUMIFS('Calculations 1'!$E$35:$E$55,'Calculations 1'!$F$35:$F$55,$A58)*P49</f>
        <v>59272672741.65934</v>
      </c>
      <c r="Q58" s="6">
        <f>SUMIFS('Calculations 1'!$E$35:$E$55,'Calculations 1'!$F$35:$F$55,$A58)*Q49</f>
        <v>61440891734.003723</v>
      </c>
      <c r="R58" s="6">
        <f>SUMIFS('Calculations 1'!$E$35:$E$55,'Calculations 1'!$F$35:$F$55,$A58)*R49</f>
        <v>89572506013.198212</v>
      </c>
      <c r="S58" s="6">
        <f>SUMIFS('Calculations 1'!$E$35:$E$55,'Calculations 1'!$F$35:$F$55,$A58)*S49</f>
        <v>93426659764.430405</v>
      </c>
      <c r="T58" s="6">
        <f>SUMIFS('Calculations 1'!$E$35:$E$55,'Calculations 1'!$F$35:$F$55,$A58)*T49</f>
        <v>97280813515.651917</v>
      </c>
      <c r="U58" s="6">
        <f>SUMIFS('Calculations 1'!$E$35:$E$55,'Calculations 1'!$F$35:$F$55,$A58)*U49</f>
        <v>101134967266.85028</v>
      </c>
      <c r="V58" s="6">
        <f>SUMIFS('Calculations 1'!$E$35:$E$55,'Calculations 1'!$F$35:$F$55,$A58)*V49</f>
        <v>104989121018.09329</v>
      </c>
      <c r="W58" s="6">
        <f>SUMIFS('Calculations 1'!$E$35:$E$55,'Calculations 1'!$F$35:$F$55,$A58)*W49</f>
        <v>126027318350.62302</v>
      </c>
      <c r="X58" s="6">
        <f>SUMIFS('Calculations 1'!$E$35:$E$55,'Calculations 1'!$F$35:$F$55,$A58)*X49</f>
        <v>130997319087.64368</v>
      </c>
      <c r="Y58" s="6">
        <f>SUMIFS('Calculations 1'!$E$35:$E$55,'Calculations 1'!$F$35:$F$55,$A58)*Y49</f>
        <v>135967319824.68738</v>
      </c>
      <c r="Z58" s="6">
        <f>SUMIFS('Calculations 1'!$E$35:$E$55,'Calculations 1'!$F$35:$F$55,$A58)*Z49</f>
        <v>140937320561.68652</v>
      </c>
      <c r="AA58" s="6">
        <f>SUMIFS('Calculations 1'!$E$35:$E$55,'Calculations 1'!$F$35:$F$55,$A58)*AA49</f>
        <v>145907321298.70737</v>
      </c>
      <c r="AB58" s="6">
        <f>SUMIFS('Calculations 1'!$E$35:$E$55,'Calculations 1'!$F$35:$F$55,$A58)*AB49</f>
        <v>169609322211.88043</v>
      </c>
      <c r="AC58" s="6">
        <f>SUMIFS('Calculations 1'!$E$35:$E$55,'Calculations 1'!$F$35:$F$55,$A58)*AC49</f>
        <v>175795686596.70322</v>
      </c>
      <c r="AD58" s="6">
        <f>SUMIFS('Calculations 1'!$E$35:$E$55,'Calculations 1'!$F$35:$F$55,$A58)*AD49</f>
        <v>181982050981.52588</v>
      </c>
      <c r="AE58" s="6">
        <f>SUMIFS('Calculations 1'!$E$35:$E$55,'Calculations 1'!$F$35:$F$55,$A58)*AE49</f>
        <v>188168415366.34882</v>
      </c>
      <c r="AF58" s="6">
        <f>SUMIFS('Calculations 1'!$E$35:$E$55,'Calculations 1'!$F$35:$F$55,$A58)*AF49</f>
        <v>194354779751.19476</v>
      </c>
      <c r="AG58" s="6">
        <f>SUMIFS('Calculations 1'!$E$35:$E$55,'Calculations 1'!$F$35:$F$55,$A58)*AG49</f>
        <v>200541144135.99588</v>
      </c>
      <c r="AH58" s="6">
        <f>SUMIFS('Calculations 1'!$E$35:$E$55,'Calculations 1'!$F$35:$F$55,$A58)*AH49</f>
        <v>206727508520.81866</v>
      </c>
      <c r="AI58" s="6">
        <f>SUMIFS('Calculations 1'!$E$35:$E$55,'Calculations 1'!$F$35:$F$55,$A58)*AI49</f>
        <v>212913872905.66464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5" x14ac:dyDescent="0.25"/>
  <cols>
    <col min="1" max="1" width="24.85546875" customWidth="1"/>
  </cols>
  <sheetData>
    <row r="1" spans="1:35" x14ac:dyDescent="0.25">
      <c r="A1" s="7"/>
      <c r="B1" s="7">
        <v>2017</v>
      </c>
      <c r="C1" s="7">
        <v>2018</v>
      </c>
      <c r="D1" s="7">
        <v>2019</v>
      </c>
      <c r="E1" s="7">
        <v>2020</v>
      </c>
      <c r="F1" s="7">
        <v>2021</v>
      </c>
      <c r="G1" s="7">
        <v>2022</v>
      </c>
      <c r="H1" s="7">
        <v>2023</v>
      </c>
      <c r="I1" s="7">
        <v>2024</v>
      </c>
      <c r="J1" s="7">
        <v>2025</v>
      </c>
      <c r="K1" s="7">
        <v>2026</v>
      </c>
      <c r="L1" s="7">
        <v>2027</v>
      </c>
      <c r="M1" s="7">
        <v>2028</v>
      </c>
      <c r="N1" s="7">
        <v>2029</v>
      </c>
      <c r="O1" s="7">
        <v>2030</v>
      </c>
      <c r="P1" s="7">
        <v>2031</v>
      </c>
      <c r="Q1" s="7">
        <v>2032</v>
      </c>
      <c r="R1" s="7">
        <v>2033</v>
      </c>
      <c r="S1" s="7">
        <v>2034</v>
      </c>
      <c r="T1" s="7">
        <v>2035</v>
      </c>
      <c r="U1" s="7">
        <v>2036</v>
      </c>
      <c r="V1" s="7">
        <v>2037</v>
      </c>
      <c r="W1" s="7">
        <v>2038</v>
      </c>
      <c r="X1" s="7">
        <v>2039</v>
      </c>
      <c r="Y1" s="7">
        <v>2040</v>
      </c>
      <c r="Z1" s="7">
        <v>2041</v>
      </c>
      <c r="AA1" s="7">
        <v>2042</v>
      </c>
      <c r="AB1" s="7">
        <v>2043</v>
      </c>
      <c r="AC1" s="7">
        <v>2044</v>
      </c>
      <c r="AD1" s="7">
        <v>2045</v>
      </c>
      <c r="AE1" s="7">
        <v>2046</v>
      </c>
      <c r="AF1" s="7">
        <v>2047</v>
      </c>
      <c r="AG1" s="7">
        <v>2048</v>
      </c>
      <c r="AH1" s="7">
        <v>2049</v>
      </c>
      <c r="AI1" s="7">
        <v>2050</v>
      </c>
    </row>
    <row r="2" spans="1:35" x14ac:dyDescent="0.25">
      <c r="A2" s="7" t="s">
        <v>11</v>
      </c>
      <c r="B2" s="9">
        <f>'Calculations 2'!B13</f>
        <v>0</v>
      </c>
      <c r="C2" s="9">
        <f>'Calculations 2'!C13</f>
        <v>0</v>
      </c>
      <c r="D2" s="9">
        <f>'Calculations 2'!D13</f>
        <v>0</v>
      </c>
      <c r="E2" s="9">
        <f>'Calculations 2'!E13</f>
        <v>0</v>
      </c>
      <c r="F2" s="9">
        <f>'Calculations 2'!F13</f>
        <v>0</v>
      </c>
      <c r="G2" s="9">
        <f>'Calculations 2'!G13</f>
        <v>0</v>
      </c>
      <c r="H2" s="9">
        <f>'Calculations 2'!H13</f>
        <v>0</v>
      </c>
      <c r="I2" s="9">
        <f>'Calculations 2'!I13</f>
        <v>0</v>
      </c>
      <c r="J2" s="9">
        <f>'Calculations 2'!J13</f>
        <v>0</v>
      </c>
      <c r="K2" s="9">
        <f>'Calculations 2'!K13</f>
        <v>0</v>
      </c>
      <c r="L2" s="9">
        <f>'Calculations 2'!L13</f>
        <v>0</v>
      </c>
      <c r="M2" s="9">
        <f>'Calculations 2'!M13</f>
        <v>0</v>
      </c>
      <c r="N2" s="9">
        <f>'Calculations 2'!N13</f>
        <v>0</v>
      </c>
      <c r="O2" s="9">
        <f>'Calculations 2'!O13</f>
        <v>0</v>
      </c>
      <c r="P2" s="9">
        <f>'Calculations 2'!P13</f>
        <v>0</v>
      </c>
      <c r="Q2" s="9">
        <f>'Calculations 2'!Q13</f>
        <v>0</v>
      </c>
      <c r="R2" s="9">
        <f>'Calculations 2'!R13</f>
        <v>0</v>
      </c>
      <c r="S2" s="9">
        <f>'Calculations 2'!S13</f>
        <v>0</v>
      </c>
      <c r="T2" s="9">
        <f>'Calculations 2'!T13</f>
        <v>0</v>
      </c>
      <c r="U2" s="9">
        <f>'Calculations 2'!U13</f>
        <v>0</v>
      </c>
      <c r="V2" s="9">
        <f>'Calculations 2'!V13</f>
        <v>0</v>
      </c>
      <c r="W2" s="9">
        <f>'Calculations 2'!W13</f>
        <v>0</v>
      </c>
      <c r="X2" s="9">
        <f>'Calculations 2'!X13</f>
        <v>0</v>
      </c>
      <c r="Y2" s="9">
        <f>'Calculations 2'!Y13</f>
        <v>0</v>
      </c>
      <c r="Z2" s="9">
        <f>'Calculations 2'!Z13</f>
        <v>0</v>
      </c>
      <c r="AA2" s="9">
        <f>'Calculations 2'!AA13</f>
        <v>0</v>
      </c>
      <c r="AB2" s="9">
        <f>'Calculations 2'!AB13</f>
        <v>0</v>
      </c>
      <c r="AC2" s="9">
        <f>'Calculations 2'!AC13</f>
        <v>0</v>
      </c>
      <c r="AD2" s="9">
        <f>'Calculations 2'!AD13</f>
        <v>0</v>
      </c>
      <c r="AE2" s="9">
        <f>'Calculations 2'!AE13</f>
        <v>0</v>
      </c>
      <c r="AF2" s="9">
        <f>'Calculations 2'!AF13</f>
        <v>0</v>
      </c>
      <c r="AG2" s="9">
        <f>'Calculations 2'!AG13</f>
        <v>0</v>
      </c>
      <c r="AH2" s="9">
        <f>'Calculations 2'!AH13</f>
        <v>0</v>
      </c>
      <c r="AI2" s="9">
        <f>'Calculations 2'!AI13</f>
        <v>0</v>
      </c>
    </row>
    <row r="3" spans="1:35" x14ac:dyDescent="0.25">
      <c r="A3" s="7" t="s">
        <v>12</v>
      </c>
      <c r="B3" s="6">
        <f>'Calculations 2'!B14</f>
        <v>103692268284.81929</v>
      </c>
      <c r="C3" s="6">
        <f>'Calculations 2'!C14</f>
        <v>113427022825.34271</v>
      </c>
      <c r="D3" s="6">
        <f>'Calculations 2'!D14</f>
        <v>116261354993.75674</v>
      </c>
      <c r="E3" s="6">
        <f>'Calculations 2'!E14</f>
        <v>119095687162.17096</v>
      </c>
      <c r="F3" s="6">
        <f>'Calculations 2'!F14</f>
        <v>121930019330.58482</v>
      </c>
      <c r="G3" s="6">
        <f>'Calculations 2'!G14</f>
        <v>124764351498.98787</v>
      </c>
      <c r="H3" s="6">
        <f>'Calculations 2'!H14</f>
        <v>129437205557.30093</v>
      </c>
      <c r="I3" s="6">
        <f>'Calculations 2'!I14</f>
        <v>132387654897.69695</v>
      </c>
      <c r="J3" s="6">
        <f>'Calculations 2'!J14</f>
        <v>135338104238.0923</v>
      </c>
      <c r="K3" s="6">
        <f>'Calculations 2'!K14</f>
        <v>138288553578.50888</v>
      </c>
      <c r="L3" s="6">
        <f>'Calculations 2'!L14</f>
        <v>141239002918.90405</v>
      </c>
      <c r="M3" s="6">
        <f>'Calculations 2'!M14</f>
        <v>152497603859.14941</v>
      </c>
      <c r="N3" s="6">
        <f>'Calculations 2'!N14</f>
        <v>155972778563.76605</v>
      </c>
      <c r="O3" s="6">
        <f>'Calculations 2'!O14</f>
        <v>159447953268.35092</v>
      </c>
      <c r="P3" s="6">
        <f>'Calculations 2'!P14</f>
        <v>162923127972.9566</v>
      </c>
      <c r="Q3" s="6">
        <f>'Calculations 2'!Q14</f>
        <v>166398302677.58356</v>
      </c>
      <c r="R3" s="6">
        <f>'Calculations 2'!R14</f>
        <v>171026047185.29883</v>
      </c>
      <c r="S3" s="6">
        <f>'Calculations 2'!S14</f>
        <v>174574015772.22906</v>
      </c>
      <c r="T3" s="6">
        <f>'Calculations 2'!T14</f>
        <v>178121984359.16071</v>
      </c>
      <c r="U3" s="6">
        <f>'Calculations 2'!U14</f>
        <v>181669952946.05017</v>
      </c>
      <c r="V3" s="6">
        <f>'Calculations 2'!V14</f>
        <v>185217921532.95953</v>
      </c>
      <c r="W3" s="6">
        <f>'Calculations 2'!W14</f>
        <v>198039786117.10004</v>
      </c>
      <c r="X3" s="6">
        <f>'Calculations 2'!X14</f>
        <v>202173474451.20322</v>
      </c>
      <c r="Y3" s="6">
        <f>'Calculations 2'!Y14</f>
        <v>206307162785.30643</v>
      </c>
      <c r="Z3" s="6">
        <f>'Calculations 2'!Z14</f>
        <v>210440851119.43161</v>
      </c>
      <c r="AA3" s="6">
        <f>'Calculations 2'!AA14</f>
        <v>214574539453.51422</v>
      </c>
      <c r="AB3" s="6">
        <f>'Calculations 2'!AB14</f>
        <v>219285679073.05844</v>
      </c>
      <c r="AC3" s="6">
        <f>'Calculations 2'!AC14</f>
        <v>223455838014.68552</v>
      </c>
      <c r="AD3" s="6">
        <f>'Calculations 2'!AD14</f>
        <v>227625996956.26932</v>
      </c>
      <c r="AE3" s="6">
        <f>'Calculations 2'!AE14</f>
        <v>231796155897.89639</v>
      </c>
      <c r="AF3" s="6">
        <f>'Calculations 2'!AF14</f>
        <v>235966314839.48022</v>
      </c>
      <c r="AG3" s="6">
        <f>'Calculations 2'!AG14</f>
        <v>240136473781.10693</v>
      </c>
      <c r="AH3" s="6">
        <f>'Calculations 2'!AH14</f>
        <v>244306632722.71344</v>
      </c>
      <c r="AI3" s="6">
        <f>'Calculations 2'!AI14</f>
        <v>248476791664.29727</v>
      </c>
    </row>
    <row r="4" spans="1:35" x14ac:dyDescent="0.25">
      <c r="A4" s="7" t="s">
        <v>13</v>
      </c>
      <c r="B4" s="6">
        <f>'Calculations 2'!B15</f>
        <v>530649776969.63348</v>
      </c>
      <c r="C4" s="6">
        <f>'Calculations 2'!C15</f>
        <v>605003839189.59961</v>
      </c>
      <c r="D4" s="6">
        <f>'Calculations 2'!D15</f>
        <v>612964017228.72974</v>
      </c>
      <c r="E4" s="6">
        <f>'Calculations 2'!E15</f>
        <v>620924195267.86157</v>
      </c>
      <c r="F4" s="6">
        <f>'Calculations 2'!F15</f>
        <v>628884373306.99011</v>
      </c>
      <c r="G4" s="6">
        <f>'Calculations 2'!G15</f>
        <v>636844551346.01929</v>
      </c>
      <c r="H4" s="6">
        <f>'Calculations 2'!H15</f>
        <v>661703326665.7334</v>
      </c>
      <c r="I4" s="6">
        <f>'Calculations 2'!I15</f>
        <v>669989617985.61401</v>
      </c>
      <c r="J4" s="6">
        <f>'Calculations 2'!J15</f>
        <v>678275909305.49268</v>
      </c>
      <c r="K4" s="6">
        <f>'Calculations 2'!K15</f>
        <v>686562200625.57141</v>
      </c>
      <c r="L4" s="6">
        <f>'Calculations 2'!L15</f>
        <v>694848491945.44836</v>
      </c>
      <c r="M4" s="6">
        <f>'Calculations 2'!M15</f>
        <v>779498360334.07166</v>
      </c>
      <c r="N4" s="6">
        <f>'Calculations 2'!N15</f>
        <v>789258334720.38391</v>
      </c>
      <c r="O4" s="6">
        <f>'Calculations 2'!O15</f>
        <v>799018309106.40015</v>
      </c>
      <c r="P4" s="6">
        <f>'Calculations 2'!P15</f>
        <v>808778283492.61621</v>
      </c>
      <c r="Q4" s="6">
        <f>'Calculations 2'!Q15</f>
        <v>818538257879.02747</v>
      </c>
      <c r="R4" s="6">
        <f>'Calculations 2'!R15</f>
        <v>838891966855.78442</v>
      </c>
      <c r="S4" s="6">
        <f>'Calculations 2'!S15</f>
        <v>848856381734.30115</v>
      </c>
      <c r="T4" s="6">
        <f>'Calculations 2'!T15</f>
        <v>858820796612.82166</v>
      </c>
      <c r="U4" s="6">
        <f>'Calculations 2'!U15</f>
        <v>868785211490.94556</v>
      </c>
      <c r="V4" s="6">
        <f>'Calculations 2'!V15</f>
        <v>878749626369.26086</v>
      </c>
      <c r="W4" s="6">
        <f>'Calculations 2'!W15</f>
        <v>973954165142.8634</v>
      </c>
      <c r="X4" s="6">
        <f>'Calculations 2'!X15</f>
        <v>985563564868.28406</v>
      </c>
      <c r="Y4" s="6">
        <f>'Calculations 2'!Y15</f>
        <v>997172964593.70459</v>
      </c>
      <c r="Z4" s="6">
        <f>'Calculations 2'!Z15</f>
        <v>1008782364319.3271</v>
      </c>
      <c r="AA4" s="6">
        <f>'Calculations 2'!AA15</f>
        <v>1020391764044.5498</v>
      </c>
      <c r="AB4" s="6">
        <f>'Calculations 2'!AB15</f>
        <v>1037308751770.6531</v>
      </c>
      <c r="AC4" s="6">
        <f>'Calculations 2'!AC15</f>
        <v>1049020578633.1342</v>
      </c>
      <c r="AD4" s="6">
        <f>'Calculations 2'!AD15</f>
        <v>1060732405495.2089</v>
      </c>
      <c r="AE4" s="6">
        <f>'Calculations 2'!AE15</f>
        <v>1072444232357.6898</v>
      </c>
      <c r="AF4" s="6">
        <f>'Calculations 2'!AF15</f>
        <v>1084156059219.7645</v>
      </c>
      <c r="AG4" s="6">
        <f>'Calculations 2'!AG15</f>
        <v>1095867886082.2424</v>
      </c>
      <c r="AH4" s="6">
        <f>'Calculations 2'!AH15</f>
        <v>1107579712944.5254</v>
      </c>
      <c r="AI4" s="6">
        <f>'Calculations 2'!AI15</f>
        <v>1119291539806.5999</v>
      </c>
    </row>
    <row r="5" spans="1:35" x14ac:dyDescent="0.25">
      <c r="A5" s="7" t="s">
        <v>14</v>
      </c>
      <c r="B5" s="6">
        <f>'Calculations 2'!B16</f>
        <v>76569343058.508453</v>
      </c>
      <c r="C5" s="6">
        <f>'Calculations 2'!C16</f>
        <v>82339284562.610916</v>
      </c>
      <c r="D5" s="6">
        <f>'Calculations 2'!D16</f>
        <v>84810596510.90451</v>
      </c>
      <c r="E5" s="6">
        <f>'Calculations 2'!E16</f>
        <v>87281908459.198181</v>
      </c>
      <c r="F5" s="6">
        <f>'Calculations 2'!F16</f>
        <v>89753220407.491684</v>
      </c>
      <c r="G5" s="6">
        <f>'Calculations 2'!G16</f>
        <v>92224532355.779739</v>
      </c>
      <c r="H5" s="6">
        <f>'Calculations 2'!H16</f>
        <v>95620455512.984238</v>
      </c>
      <c r="I5" s="6">
        <f>'Calculations 2'!I16</f>
        <v>98193012388.647507</v>
      </c>
      <c r="J5" s="6">
        <f>'Calculations 2'!J16</f>
        <v>100765569264.31017</v>
      </c>
      <c r="K5" s="6">
        <f>'Calculations 2'!K16</f>
        <v>103338126139.98328</v>
      </c>
      <c r="L5" s="6">
        <f>'Calculations 2'!L16</f>
        <v>105910683015.64584</v>
      </c>
      <c r="M5" s="6">
        <f>'Calculations 2'!M16</f>
        <v>112661493159.1965</v>
      </c>
      <c r="N5" s="6">
        <f>'Calculations 2'!N16</f>
        <v>115691568767.70261</v>
      </c>
      <c r="O5" s="6">
        <f>'Calculations 2'!O16</f>
        <v>118721644376.19301</v>
      </c>
      <c r="P5" s="6">
        <f>'Calculations 2'!P16</f>
        <v>121751719984.69336</v>
      </c>
      <c r="Q5" s="6">
        <f>'Calculations 2'!Q16</f>
        <v>124781795593.20439</v>
      </c>
      <c r="R5" s="6">
        <f>'Calculations 2'!R16</f>
        <v>128391510184.9899</v>
      </c>
      <c r="S5" s="6">
        <f>'Calculations 2'!S16</f>
        <v>131485056262.17194</v>
      </c>
      <c r="T5" s="6">
        <f>'Calculations 2'!T16</f>
        <v>134578602339.35516</v>
      </c>
      <c r="U5" s="6">
        <f>'Calculations 2'!U16</f>
        <v>137672148416.5177</v>
      </c>
      <c r="V5" s="6">
        <f>'Calculations 2'!V16</f>
        <v>140765694493.68973</v>
      </c>
      <c r="W5" s="6">
        <f>'Calculations 2'!W16</f>
        <v>148523176440.44632</v>
      </c>
      <c r="X5" s="6">
        <f>'Calculations 2'!X16</f>
        <v>152127423495.33801</v>
      </c>
      <c r="Y5" s="6">
        <f>'Calculations 2'!Y16</f>
        <v>155731670550.22968</v>
      </c>
      <c r="Z5" s="6">
        <f>'Calculations 2'!Z16</f>
        <v>159335917605.13242</v>
      </c>
      <c r="AA5" s="6">
        <f>'Calculations 2'!AA16</f>
        <v>162940164660.01425</v>
      </c>
      <c r="AB5" s="6">
        <f>'Calculations 2'!AB16</f>
        <v>166834817792.77332</v>
      </c>
      <c r="AC5" s="6">
        <f>'Calculations 2'!AC16</f>
        <v>170470864313.20273</v>
      </c>
      <c r="AD5" s="6">
        <f>'Calculations 2'!AD16</f>
        <v>174106910833.6109</v>
      </c>
      <c r="AE5" s="6">
        <f>'Calculations 2'!AE16</f>
        <v>177742957354.04028</v>
      </c>
      <c r="AF5" s="6">
        <f>'Calculations 2'!AF16</f>
        <v>181379003874.44843</v>
      </c>
      <c r="AG5" s="6">
        <f>'Calculations 2'!AG16</f>
        <v>185015050394.87766</v>
      </c>
      <c r="AH5" s="6">
        <f>'Calculations 2'!AH16</f>
        <v>188651096915.29718</v>
      </c>
      <c r="AI5" s="6">
        <f>'Calculations 2'!AI16</f>
        <v>192287143435.70535</v>
      </c>
    </row>
    <row r="6" spans="1:35" x14ac:dyDescent="0.25">
      <c r="A6" s="7" t="s">
        <v>15</v>
      </c>
      <c r="B6" s="6">
        <f>'Calculations 2'!B17</f>
        <v>414684157301.55591</v>
      </c>
      <c r="C6" s="6">
        <f>'Calculations 2'!C17</f>
        <v>451258228279.64728</v>
      </c>
      <c r="D6" s="6">
        <f>'Calculations 2'!D17</f>
        <v>463221926120.35693</v>
      </c>
      <c r="E6" s="6">
        <f>'Calculations 2'!E17</f>
        <v>475185623961.06738</v>
      </c>
      <c r="F6" s="6">
        <f>'Calculations 2'!F17</f>
        <v>487149321801.77637</v>
      </c>
      <c r="G6" s="6">
        <f>'Calculations 2'!G17</f>
        <v>499113019642.44641</v>
      </c>
      <c r="H6" s="6">
        <f>'Calculations 2'!H17</f>
        <v>517709807925.46204</v>
      </c>
      <c r="I6" s="6">
        <f>'Calculations 2'!I17</f>
        <v>530163635601.76776</v>
      </c>
      <c r="J6" s="6">
        <f>'Calculations 2'!J17</f>
        <v>542617463278.0705</v>
      </c>
      <c r="K6" s="6">
        <f>'Calculations 2'!K17</f>
        <v>555071290954.44971</v>
      </c>
      <c r="L6" s="6">
        <f>'Calculations 2'!L17</f>
        <v>567525118630.75183</v>
      </c>
      <c r="M6" s="6">
        <f>'Calculations 2'!M17</f>
        <v>609953417251.87634</v>
      </c>
      <c r="N6" s="6">
        <f>'Calculations 2'!N17</f>
        <v>624622107313.33679</v>
      </c>
      <c r="O6" s="6">
        <f>'Calculations 2'!O17</f>
        <v>639290797374.68311</v>
      </c>
      <c r="P6" s="6">
        <f>'Calculations 2'!P17</f>
        <v>653959487436.10352</v>
      </c>
      <c r="Q6" s="6">
        <f>'Calculations 2'!Q17</f>
        <v>668628177497.60071</v>
      </c>
      <c r="R6" s="6">
        <f>'Calculations 2'!R17</f>
        <v>687455153509.87183</v>
      </c>
      <c r="S6" s="6">
        <f>'Calculations 2'!S17</f>
        <v>702431106080.05933</v>
      </c>
      <c r="T6" s="6">
        <f>'Calculations 2'!T17</f>
        <v>717407058650.25256</v>
      </c>
      <c r="U6" s="6">
        <f>'Calculations 2'!U17</f>
        <v>732383011220.29456</v>
      </c>
      <c r="V6" s="6">
        <f>'Calculations 2'!V17</f>
        <v>747358963790.40735</v>
      </c>
      <c r="W6" s="6">
        <f>'Calculations 2'!W17</f>
        <v>795793637325.52124</v>
      </c>
      <c r="X6" s="6">
        <f>'Calculations 2'!X17</f>
        <v>813241909178.76331</v>
      </c>
      <c r="Y6" s="6">
        <f>'Calculations 2'!Y17</f>
        <v>830690181032.00562</v>
      </c>
      <c r="Z6" s="6">
        <f>'Calculations 2'!Z17</f>
        <v>848138452885.3269</v>
      </c>
      <c r="AA6" s="6">
        <f>'Calculations 2'!AA17</f>
        <v>865586724738.49548</v>
      </c>
      <c r="AB6" s="6">
        <f>'Calculations 2'!AB17</f>
        <v>885118347692.09729</v>
      </c>
      <c r="AC6" s="6">
        <f>'Calculations 2'!AC17</f>
        <v>902720561744.95386</v>
      </c>
      <c r="AD6" s="6">
        <f>'Calculations 2'!AD17</f>
        <v>920322775797.65527</v>
      </c>
      <c r="AE6" s="6">
        <f>'Calculations 2'!AE17</f>
        <v>937924989850.51196</v>
      </c>
      <c r="AF6" s="6">
        <f>'Calculations 2'!AF17</f>
        <v>955527203903.21326</v>
      </c>
      <c r="AG6" s="6">
        <f>'Calculations 2'!AG17</f>
        <v>973129417956.0686</v>
      </c>
      <c r="AH6" s="6">
        <f>'Calculations 2'!AH17</f>
        <v>990731632008.85193</v>
      </c>
      <c r="AI6" s="6">
        <f>'Calculations 2'!AI17</f>
        <v>1008333846061.5533</v>
      </c>
    </row>
    <row r="7" spans="1:35" x14ac:dyDescent="0.25">
      <c r="A7" s="7" t="s">
        <v>16</v>
      </c>
      <c r="B7" s="6">
        <f>'Calculations 2'!B18</f>
        <v>11597833657.178017</v>
      </c>
      <c r="C7" s="6">
        <f>'Calculations 2'!C18</f>
        <v>12674767546.146198</v>
      </c>
      <c r="D7" s="6">
        <f>'Calculations 2'!D18</f>
        <v>12994953657.502548</v>
      </c>
      <c r="E7" s="6">
        <f>'Calculations 2'!E18</f>
        <v>13315139768.858917</v>
      </c>
      <c r="F7" s="6">
        <f>'Calculations 2'!F18</f>
        <v>13635325880.215248</v>
      </c>
      <c r="G7" s="6">
        <f>'Calculations 2'!G18</f>
        <v>13955511991.570389</v>
      </c>
      <c r="H7" s="6">
        <f>'Calculations 2'!H18</f>
        <v>14477706263.83341</v>
      </c>
      <c r="I7" s="6">
        <f>'Calculations 2'!I18</f>
        <v>14811009788.234367</v>
      </c>
      <c r="J7" s="6">
        <f>'Calculations 2'!J18</f>
        <v>15144313312.635246</v>
      </c>
      <c r="K7" s="6">
        <f>'Calculations 2'!K18</f>
        <v>15477616837.03846</v>
      </c>
      <c r="L7" s="6">
        <f>'Calculations 2'!L18</f>
        <v>15810920361.439318</v>
      </c>
      <c r="M7" s="6">
        <f>'Calculations 2'!M18</f>
        <v>17057084610.773817</v>
      </c>
      <c r="N7" s="6">
        <f>'Calculations 2'!N18</f>
        <v>17449664805.627151</v>
      </c>
      <c r="O7" s="6">
        <f>'Calculations 2'!O18</f>
        <v>17842245000.477001</v>
      </c>
      <c r="P7" s="6">
        <f>'Calculations 2'!P18</f>
        <v>18234825195.329128</v>
      </c>
      <c r="Q7" s="6">
        <f>'Calculations 2'!Q18</f>
        <v>18627405390.183594</v>
      </c>
      <c r="R7" s="6">
        <f>'Calculations 2'!R18</f>
        <v>19146624548.390968</v>
      </c>
      <c r="S7" s="6">
        <f>'Calculations 2'!S18</f>
        <v>19547428052.554405</v>
      </c>
      <c r="T7" s="6">
        <f>'Calculations 2'!T18</f>
        <v>19948231556.717995</v>
      </c>
      <c r="U7" s="6">
        <f>'Calculations 2'!U18</f>
        <v>20349035060.876949</v>
      </c>
      <c r="V7" s="6">
        <f>'Calculations 2'!V18</f>
        <v>20749838565.03809</v>
      </c>
      <c r="W7" s="6">
        <f>'Calculations 2'!W18</f>
        <v>22169614258.289314</v>
      </c>
      <c r="X7" s="6">
        <f>'Calculations 2'!X18</f>
        <v>22636584787.71608</v>
      </c>
      <c r="Y7" s="6">
        <f>'Calculations 2'!Y18</f>
        <v>23103555317.142841</v>
      </c>
      <c r="Z7" s="6">
        <f>'Calculations 2'!Z18</f>
        <v>23570525846.572018</v>
      </c>
      <c r="AA7" s="6">
        <f>'Calculations 2'!AA18</f>
        <v>24037496375.996525</v>
      </c>
      <c r="AB7" s="6">
        <f>'Calculations 2'!AB18</f>
        <v>24567914543.890919</v>
      </c>
      <c r="AC7" s="6">
        <f>'Calculations 2'!AC18</f>
        <v>25039005049.844006</v>
      </c>
      <c r="AD7" s="6">
        <f>'Calculations 2'!AD18</f>
        <v>25510095555.792347</v>
      </c>
      <c r="AE7" s="6">
        <f>'Calculations 2'!AE18</f>
        <v>25981186061.745434</v>
      </c>
      <c r="AF7" s="6">
        <f>'Calculations 2'!AF18</f>
        <v>26452276567.693775</v>
      </c>
      <c r="AG7" s="6">
        <f>'Calculations 2'!AG18</f>
        <v>26923367073.646824</v>
      </c>
      <c r="AH7" s="6">
        <f>'Calculations 2'!AH18</f>
        <v>27394457579.59766</v>
      </c>
      <c r="AI7" s="6">
        <f>'Calculations 2'!AI18</f>
        <v>27865548085.545998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Building Projections</vt:lpstr>
      <vt:lpstr>Appliances per Household</vt:lpstr>
      <vt:lpstr>Component Lifetimes</vt:lpstr>
      <vt:lpstr>Component Costs</vt:lpstr>
      <vt:lpstr>Envelope Lighting Calcs</vt:lpstr>
      <vt:lpstr>Calculations 1</vt:lpstr>
      <vt:lpstr>Calculations 2</vt:lpstr>
      <vt:lpstr>BASoBC-urban-residential</vt:lpstr>
      <vt:lpstr>BASoBC-rural-residential</vt:lpstr>
      <vt:lpstr>BASoBC-commercial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Jarzomski</dc:creator>
  <cp:keywords/>
  <dc:description/>
  <cp:lastModifiedBy>Jeffrey Rissman</cp:lastModifiedBy>
  <cp:revision/>
  <dcterms:created xsi:type="dcterms:W3CDTF">2015-06-22T19:19:55Z</dcterms:created>
  <dcterms:modified xsi:type="dcterms:W3CDTF">2018-04-13T02:44:50Z</dcterms:modified>
  <cp:category/>
  <cp:contentStatus/>
</cp:coreProperties>
</file>