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india-wipB\InputData\bldgs\BCEU\"/>
    </mc:Choice>
  </mc:AlternateContent>
  <bookViews>
    <workbookView xWindow="240" yWindow="90" windowWidth="18195" windowHeight="4020" tabRatio="776"/>
  </bookViews>
  <sheets>
    <sheet name="About" sheetId="1" r:id="rId1"/>
    <sheet name="Building Projections" sheetId="34" r:id="rId2"/>
    <sheet name="Elec Use" sheetId="28" r:id="rId3"/>
    <sheet name="Elec Breakdown" sheetId="33" r:id="rId4"/>
    <sheet name="LPG, Kerosene Use" sheetId="35" r:id="rId5"/>
    <sheet name="Biomass Use" sheetId="37" r:id="rId6"/>
    <sheet name="Conversion Factors" sheetId="36" r:id="rId7"/>
    <sheet name="BCEU-urban-residential-heating" sheetId="18" r:id="rId8"/>
    <sheet name="BCEU-urban-residential-cooling" sheetId="20" r:id="rId9"/>
    <sheet name="BCEU-urban-residential-lighting" sheetId="11" r:id="rId10"/>
    <sheet name="BCEU-urban-residential-appl" sheetId="12" r:id="rId11"/>
    <sheet name="BCEU-urban-residential-other" sheetId="13" r:id="rId12"/>
    <sheet name="BCEU-rural-residential-heating" sheetId="23" r:id="rId13"/>
    <sheet name="BCEU-rural-residential-cooling" sheetId="24" r:id="rId14"/>
    <sheet name="BCEU-rural-residential-lighting" sheetId="25" r:id="rId15"/>
    <sheet name="BCEU-rural-residential-appl" sheetId="26" r:id="rId16"/>
    <sheet name="BCEU-rural-residential-other" sheetId="27" r:id="rId17"/>
    <sheet name="BCEU-commercial-heating" sheetId="21" r:id="rId18"/>
    <sheet name="BCEU-commercial-cooling" sheetId="14" r:id="rId19"/>
    <sheet name="BCEU-commercial-lighting" sheetId="15" r:id="rId20"/>
    <sheet name="BCEU-commercial-appl" sheetId="16" r:id="rId21"/>
    <sheet name="BCEU-commercial-other" sheetId="17" r:id="rId22"/>
  </sheets>
  <externalReferences>
    <externalReference r:id="rId23"/>
  </externalReferences>
  <definedNames>
    <definedName name="BTU_per_GWh">'Conversion Factors'!$A$3</definedName>
    <definedName name="BTU_per_kg_biomass">'Conversion Factors'!$B$25</definedName>
    <definedName name="BTU_per_thousand_tons_kerosene">'Conversion Factors'!$A$18</definedName>
    <definedName name="BTU_per_thousand_tons_LPG">'Conversion Factors'!$A$11</definedName>
    <definedName name="Preferences.AreaUnits">[1]Preferences!$C$7</definedName>
    <definedName name="Unit.m2">[1]Conversions!$F$77</definedName>
  </definedNames>
  <calcPr calcId="162913"/>
</workbook>
</file>

<file path=xl/calcChain.xml><?xml version="1.0" encoding="utf-8"?>
<calcChain xmlns="http://schemas.openxmlformats.org/spreadsheetml/2006/main">
  <c r="B2" i="17" l="1"/>
  <c r="B2" i="16"/>
  <c r="B4" i="16"/>
  <c r="B5" i="16"/>
  <c r="B2" i="15"/>
  <c r="B5" i="15"/>
  <c r="B2" i="14"/>
  <c r="B2" i="27"/>
  <c r="B2" i="26"/>
  <c r="B4" i="26"/>
  <c r="B5" i="26"/>
  <c r="B7" i="26"/>
  <c r="B2" i="25"/>
  <c r="B5" i="25"/>
  <c r="B2" i="24"/>
  <c r="B2" i="13"/>
  <c r="B2" i="12"/>
  <c r="B4" i="12"/>
  <c r="B7" i="12"/>
  <c r="B2" i="11"/>
  <c r="B2" i="20"/>
  <c r="M2" i="27" l="1"/>
  <c r="F2" i="17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C7" i="12"/>
  <c r="AJ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C7" i="26"/>
  <c r="B25" i="36"/>
  <c r="B23" i="36"/>
  <c r="B22" i="36"/>
  <c r="B21" i="3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C5" i="16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C5" i="15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C5" i="26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C5" i="25"/>
  <c r="L2" i="27"/>
  <c r="O2" i="27"/>
  <c r="P2" i="27"/>
  <c r="R2" i="27"/>
  <c r="S2" i="27"/>
  <c r="T2" i="27"/>
  <c r="W2" i="27"/>
  <c r="X2" i="27"/>
  <c r="Z2" i="27"/>
  <c r="AA2" i="27"/>
  <c r="AB2" i="27"/>
  <c r="AE2" i="27"/>
  <c r="AF2" i="27"/>
  <c r="AH2" i="27"/>
  <c r="AI2" i="27"/>
  <c r="AJ2" i="27"/>
  <c r="E2" i="26"/>
  <c r="F2" i="26"/>
  <c r="H2" i="26"/>
  <c r="I2" i="26"/>
  <c r="J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C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C2" i="25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C2" i="24"/>
  <c r="A15" i="36"/>
  <c r="A17" i="36" s="1"/>
  <c r="A18" i="36" s="1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C4" i="1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C4" i="26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D4" i="12"/>
  <c r="E4" i="12"/>
  <c r="F4" i="12"/>
  <c r="C4" i="12"/>
  <c r="A11" i="36"/>
  <c r="A10" i="36"/>
  <c r="A8" i="36"/>
  <c r="B16" i="37"/>
  <c r="B15" i="37"/>
  <c r="AJ5" i="13"/>
  <c r="AI5" i="13"/>
  <c r="AH5" i="13"/>
  <c r="AG5" i="13"/>
  <c r="AF5" i="13"/>
  <c r="AE5" i="13"/>
  <c r="AD5" i="13"/>
  <c r="AC5" i="13"/>
  <c r="AB5" i="13"/>
  <c r="AA5" i="13"/>
  <c r="AJ4" i="13"/>
  <c r="AI4" i="13"/>
  <c r="AH4" i="13"/>
  <c r="AG4" i="13"/>
  <c r="AF4" i="13"/>
  <c r="AE4" i="13"/>
  <c r="AD4" i="13"/>
  <c r="AC4" i="13"/>
  <c r="AB4" i="13"/>
  <c r="AA4" i="13"/>
  <c r="AJ4" i="24"/>
  <c r="AI4" i="24"/>
  <c r="AH4" i="24"/>
  <c r="AG4" i="24"/>
  <c r="AF4" i="24"/>
  <c r="AE4" i="24"/>
  <c r="AD4" i="24"/>
  <c r="AC4" i="24"/>
  <c r="AB4" i="24"/>
  <c r="AA4" i="24"/>
  <c r="AA4" i="27"/>
  <c r="AB4" i="27"/>
  <c r="AC4" i="27"/>
  <c r="AD4" i="27"/>
  <c r="AE4" i="27"/>
  <c r="AF4" i="27"/>
  <c r="AG4" i="27"/>
  <c r="AH4" i="27"/>
  <c r="AI4" i="27"/>
  <c r="AJ4" i="27"/>
  <c r="AA5" i="27"/>
  <c r="AB5" i="27"/>
  <c r="AC5" i="27"/>
  <c r="AD5" i="27"/>
  <c r="AE5" i="27"/>
  <c r="AF5" i="27"/>
  <c r="AG5" i="27"/>
  <c r="AH5" i="27"/>
  <c r="AI5" i="27"/>
  <c r="AJ5" i="27"/>
  <c r="AA4" i="17"/>
  <c r="AB4" i="17"/>
  <c r="AC4" i="17"/>
  <c r="AD4" i="17"/>
  <c r="AE4" i="17"/>
  <c r="AF4" i="17"/>
  <c r="AG4" i="17"/>
  <c r="AH4" i="17"/>
  <c r="AI4" i="17"/>
  <c r="AJ4" i="17"/>
  <c r="AA5" i="17"/>
  <c r="AB5" i="17"/>
  <c r="AC5" i="17"/>
  <c r="AD5" i="17"/>
  <c r="AE5" i="17"/>
  <c r="AF5" i="17"/>
  <c r="AG5" i="17"/>
  <c r="AH5" i="17"/>
  <c r="AI5" i="17"/>
  <c r="AJ5" i="17"/>
  <c r="AJ4" i="14"/>
  <c r="AI4" i="14"/>
  <c r="AH4" i="14"/>
  <c r="AG4" i="14"/>
  <c r="AF4" i="14"/>
  <c r="AE4" i="14"/>
  <c r="AD4" i="14"/>
  <c r="AC4" i="14"/>
  <c r="AB4" i="14"/>
  <c r="AA4" i="14"/>
  <c r="AJ3" i="17"/>
  <c r="AI3" i="17"/>
  <c r="AH3" i="17"/>
  <c r="AG3" i="17"/>
  <c r="AF3" i="17"/>
  <c r="AE3" i="17"/>
  <c r="AD3" i="17"/>
  <c r="AC3" i="17"/>
  <c r="AB3" i="17"/>
  <c r="AA3" i="17"/>
  <c r="U2" i="17"/>
  <c r="AC2" i="17"/>
  <c r="C2" i="17"/>
  <c r="K2" i="16"/>
  <c r="S2" i="16"/>
  <c r="Y2" i="16"/>
  <c r="AA2" i="16"/>
  <c r="AG2" i="16"/>
  <c r="AI2" i="16"/>
  <c r="I2" i="15"/>
  <c r="K2" i="15"/>
  <c r="Q2" i="15"/>
  <c r="S2" i="15"/>
  <c r="Y2" i="15"/>
  <c r="AA2" i="15"/>
  <c r="AG2" i="15"/>
  <c r="AI2" i="15"/>
  <c r="G2" i="14"/>
  <c r="I2" i="14"/>
  <c r="O2" i="14"/>
  <c r="Q2" i="14"/>
  <c r="W2" i="14"/>
  <c r="Y2" i="14"/>
  <c r="AE2" i="14"/>
  <c r="AG2" i="14"/>
  <c r="C2" i="14"/>
  <c r="D2" i="27"/>
  <c r="E2" i="27"/>
  <c r="F2" i="27"/>
  <c r="G2" i="27"/>
  <c r="H2" i="27"/>
  <c r="I2" i="27"/>
  <c r="J2" i="27"/>
  <c r="C2" i="27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C2" i="13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C2" i="12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C2" i="11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C2" i="20"/>
  <c r="A3" i="36"/>
  <c r="AH29" i="34"/>
  <c r="AI29" i="34"/>
  <c r="AJ29" i="34"/>
  <c r="AK29" i="34"/>
  <c r="AL29" i="34"/>
  <c r="AM29" i="34"/>
  <c r="AN29" i="34"/>
  <c r="AG29" i="34"/>
  <c r="AC29" i="34"/>
  <c r="AD29" i="34"/>
  <c r="AE29" i="34"/>
  <c r="AF29" i="34"/>
  <c r="AB29" i="34"/>
  <c r="X29" i="34"/>
  <c r="Y29" i="34"/>
  <c r="Z29" i="34"/>
  <c r="AA29" i="34"/>
  <c r="W29" i="34"/>
  <c r="S29" i="34"/>
  <c r="T29" i="34"/>
  <c r="U29" i="34"/>
  <c r="V29" i="34"/>
  <c r="R29" i="34"/>
  <c r="N29" i="34"/>
  <c r="O29" i="34"/>
  <c r="P29" i="34"/>
  <c r="Q29" i="34"/>
  <c r="M29" i="34"/>
  <c r="I29" i="34"/>
  <c r="J29" i="34"/>
  <c r="K29" i="34"/>
  <c r="L29" i="34"/>
  <c r="H29" i="34"/>
  <c r="C29" i="34"/>
  <c r="D29" i="34"/>
  <c r="E29" i="34"/>
  <c r="F29" i="34"/>
  <c r="G29" i="34"/>
  <c r="B29" i="34"/>
  <c r="B10" i="34"/>
  <c r="C10" i="34"/>
  <c r="D10" i="34"/>
  <c r="E10" i="34"/>
  <c r="B11" i="34"/>
  <c r="C11" i="34"/>
  <c r="C14" i="34" s="1"/>
  <c r="D11" i="34"/>
  <c r="E11" i="34"/>
  <c r="G10" i="34"/>
  <c r="G11" i="34"/>
  <c r="F11" i="34"/>
  <c r="F10" i="34"/>
  <c r="G2" i="26" l="1"/>
  <c r="AG2" i="27"/>
  <c r="Y2" i="27"/>
  <c r="Q2" i="27"/>
  <c r="L2" i="26"/>
  <c r="D2" i="26"/>
  <c r="AD2" i="27"/>
  <c r="V2" i="27"/>
  <c r="N2" i="27"/>
  <c r="K2" i="26"/>
  <c r="K2" i="27"/>
  <c r="AC2" i="27"/>
  <c r="U2" i="27"/>
  <c r="M2" i="17"/>
  <c r="E2" i="17"/>
  <c r="AF2" i="14"/>
  <c r="X2" i="14"/>
  <c r="P2" i="14"/>
  <c r="H2" i="14"/>
  <c r="AH2" i="15"/>
  <c r="Z2" i="15"/>
  <c r="R2" i="15"/>
  <c r="J2" i="15"/>
  <c r="AH2" i="16"/>
  <c r="Z2" i="16"/>
  <c r="R2" i="16"/>
  <c r="J2" i="16"/>
  <c r="AJ2" i="17"/>
  <c r="AB2" i="17"/>
  <c r="T2" i="17"/>
  <c r="L2" i="17"/>
  <c r="D2" i="17"/>
  <c r="Q2" i="16"/>
  <c r="K2" i="17"/>
  <c r="E2" i="14"/>
  <c r="AD2" i="14"/>
  <c r="V2" i="14"/>
  <c r="N2" i="14"/>
  <c r="F2" i="14"/>
  <c r="AF2" i="15"/>
  <c r="X2" i="15"/>
  <c r="P2" i="15"/>
  <c r="H2" i="15"/>
  <c r="AF2" i="16"/>
  <c r="X2" i="16"/>
  <c r="P2" i="16"/>
  <c r="H2" i="16"/>
  <c r="AH2" i="17"/>
  <c r="Z2" i="17"/>
  <c r="R2" i="17"/>
  <c r="J2" i="17"/>
  <c r="I2" i="16"/>
  <c r="D2" i="14"/>
  <c r="AC2" i="14"/>
  <c r="U2" i="14"/>
  <c r="M2" i="14"/>
  <c r="C2" i="15"/>
  <c r="AE2" i="15"/>
  <c r="W2" i="15"/>
  <c r="O2" i="15"/>
  <c r="G2" i="15"/>
  <c r="AE2" i="16"/>
  <c r="W2" i="16"/>
  <c r="O2" i="16"/>
  <c r="G2" i="16"/>
  <c r="AG2" i="17"/>
  <c r="Y2" i="17"/>
  <c r="Q2" i="17"/>
  <c r="I2" i="17"/>
  <c r="AA2" i="17"/>
  <c r="AJ2" i="14"/>
  <c r="AB2" i="14"/>
  <c r="T2" i="14"/>
  <c r="L2" i="14"/>
  <c r="E2" i="15"/>
  <c r="AD2" i="15"/>
  <c r="V2" i="15"/>
  <c r="N2" i="15"/>
  <c r="F2" i="15"/>
  <c r="AD2" i="16"/>
  <c r="V2" i="16"/>
  <c r="N2" i="16"/>
  <c r="F2" i="16"/>
  <c r="AF2" i="17"/>
  <c r="X2" i="17"/>
  <c r="P2" i="17"/>
  <c r="H2" i="17"/>
  <c r="AI2" i="17"/>
  <c r="AI2" i="14"/>
  <c r="AA2" i="14"/>
  <c r="S2" i="14"/>
  <c r="K2" i="14"/>
  <c r="D2" i="15"/>
  <c r="AC2" i="15"/>
  <c r="U2" i="15"/>
  <c r="M2" i="15"/>
  <c r="C2" i="16"/>
  <c r="AC2" i="16"/>
  <c r="U2" i="16"/>
  <c r="M2" i="16"/>
  <c r="E2" i="16"/>
  <c r="AE2" i="17"/>
  <c r="W2" i="17"/>
  <c r="O2" i="17"/>
  <c r="G2" i="17"/>
  <c r="S2" i="17"/>
  <c r="AH2" i="14"/>
  <c r="Z2" i="14"/>
  <c r="R2" i="14"/>
  <c r="J2" i="14"/>
  <c r="AJ2" i="15"/>
  <c r="AB2" i="15"/>
  <c r="T2" i="15"/>
  <c r="L2" i="15"/>
  <c r="AJ2" i="16"/>
  <c r="AB2" i="16"/>
  <c r="T2" i="16"/>
  <c r="L2" i="16"/>
  <c r="D2" i="16"/>
  <c r="AD2" i="17"/>
  <c r="V2" i="17"/>
  <c r="N2" i="17"/>
  <c r="E13" i="34"/>
  <c r="C13" i="34"/>
  <c r="D14" i="34"/>
  <c r="F13" i="34"/>
  <c r="D13" i="34"/>
  <c r="E14" i="34"/>
  <c r="B13" i="34"/>
  <c r="F14" i="34"/>
  <c r="B14" i="34"/>
  <c r="AH10" i="34"/>
  <c r="AI10" i="34"/>
  <c r="AJ10" i="34"/>
  <c r="AK10" i="34"/>
  <c r="AL10" i="34"/>
  <c r="AM10" i="34"/>
  <c r="AN10" i="34"/>
  <c r="AH11" i="34"/>
  <c r="AI11" i="34"/>
  <c r="AJ11" i="34"/>
  <c r="AK11" i="34"/>
  <c r="AL11" i="34"/>
  <c r="AM11" i="34"/>
  <c r="AN11" i="34"/>
  <c r="AG11" i="34"/>
  <c r="AG10" i="34"/>
  <c r="AC10" i="34"/>
  <c r="AD10" i="34"/>
  <c r="AE10" i="34"/>
  <c r="AF10" i="34"/>
  <c r="AC11" i="34"/>
  <c r="AD11" i="34"/>
  <c r="AD14" i="34" s="1"/>
  <c r="AE11" i="34"/>
  <c r="AF11" i="34"/>
  <c r="AB11" i="34"/>
  <c r="AB10" i="34"/>
  <c r="X10" i="34"/>
  <c r="Y10" i="34"/>
  <c r="Z10" i="34"/>
  <c r="AA10" i="34"/>
  <c r="X11" i="34"/>
  <c r="Y11" i="34"/>
  <c r="Z11" i="34"/>
  <c r="AA11" i="34"/>
  <c r="W11" i="34"/>
  <c r="W10" i="34"/>
  <c r="S10" i="34"/>
  <c r="T10" i="34"/>
  <c r="U10" i="34"/>
  <c r="V10" i="34"/>
  <c r="S11" i="34"/>
  <c r="T11" i="34"/>
  <c r="U11" i="34"/>
  <c r="V11" i="34"/>
  <c r="R11" i="34"/>
  <c r="R10" i="34"/>
  <c r="N10" i="34"/>
  <c r="O10" i="34"/>
  <c r="P10" i="34"/>
  <c r="Q10" i="34"/>
  <c r="N11" i="34"/>
  <c r="O11" i="34"/>
  <c r="P11" i="34"/>
  <c r="Q11" i="34"/>
  <c r="Q14" i="34" s="1"/>
  <c r="M11" i="34"/>
  <c r="M10" i="34"/>
  <c r="H10" i="34"/>
  <c r="I10" i="34"/>
  <c r="J10" i="34"/>
  <c r="K10" i="34"/>
  <c r="L10" i="34"/>
  <c r="H11" i="34"/>
  <c r="I11" i="34"/>
  <c r="J11" i="34"/>
  <c r="K11" i="34"/>
  <c r="L11" i="34"/>
  <c r="G14" i="34"/>
  <c r="G13" i="34"/>
  <c r="R13" i="34" l="1"/>
  <c r="AN14" i="34"/>
  <c r="O14" i="34"/>
  <c r="V14" i="34"/>
  <c r="N14" i="34"/>
  <c r="AB13" i="34"/>
  <c r="AI13" i="34"/>
  <c r="AC13" i="34"/>
  <c r="I14" i="34"/>
  <c r="K14" i="34"/>
  <c r="AJ14" i="34"/>
  <c r="J14" i="34"/>
  <c r="X14" i="34"/>
  <c r="AE14" i="34"/>
  <c r="T13" i="34"/>
  <c r="AA13" i="34"/>
  <c r="L13" i="34"/>
  <c r="AL13" i="34"/>
  <c r="W13" i="34"/>
  <c r="Y13" i="34"/>
  <c r="AK13" i="34"/>
  <c r="H14" i="34"/>
  <c r="Z13" i="34"/>
  <c r="U14" i="34"/>
  <c r="AE13" i="34"/>
  <c r="AJ13" i="34"/>
  <c r="R14" i="34"/>
  <c r="AA14" i="34"/>
  <c r="M13" i="34"/>
  <c r="AG13" i="34"/>
  <c r="AH14" i="34"/>
  <c r="AM13" i="34"/>
  <c r="P14" i="34"/>
  <c r="AF13" i="34"/>
  <c r="AC14" i="34"/>
  <c r="K13" i="34"/>
  <c r="AM14" i="34"/>
  <c r="J13" i="34"/>
  <c r="W14" i="34"/>
  <c r="X13" i="34"/>
  <c r="AK14" i="34"/>
  <c r="AL14" i="34"/>
  <c r="L14" i="34"/>
  <c r="I13" i="34"/>
  <c r="Q13" i="34"/>
  <c r="T14" i="34"/>
  <c r="AD13" i="34"/>
  <c r="AH13" i="34"/>
  <c r="P13" i="34"/>
  <c r="Z14" i="34"/>
  <c r="Y14" i="34"/>
  <c r="AF14" i="34"/>
  <c r="H13" i="34"/>
  <c r="S13" i="34"/>
  <c r="O13" i="34"/>
  <c r="V13" i="34"/>
  <c r="M14" i="34"/>
  <c r="N13" i="34"/>
  <c r="U13" i="34"/>
  <c r="AG14" i="34"/>
  <c r="AN13" i="34"/>
  <c r="AB14" i="34"/>
  <c r="AI14" i="34"/>
  <c r="S14" i="34"/>
  <c r="AJ7" i="17" l="1"/>
  <c r="AI7" i="17"/>
  <c r="AH7" i="17"/>
  <c r="AG7" i="17"/>
  <c r="AF7" i="17"/>
  <c r="AE7" i="17"/>
  <c r="AD7" i="17"/>
  <c r="AC7" i="17"/>
  <c r="AB7" i="17"/>
  <c r="AA7" i="17"/>
  <c r="AJ6" i="17"/>
  <c r="AI6" i="17"/>
  <c r="AH6" i="17"/>
  <c r="AG6" i="17"/>
  <c r="AF6" i="17"/>
  <c r="AE6" i="17"/>
  <c r="AD6" i="17"/>
  <c r="AC6" i="17"/>
  <c r="AB6" i="17"/>
  <c r="AA6" i="17"/>
  <c r="AJ7" i="14"/>
  <c r="AI7" i="14"/>
  <c r="AH7" i="14"/>
  <c r="AG7" i="14"/>
  <c r="AF7" i="14"/>
  <c r="AE7" i="14"/>
  <c r="AD7" i="14"/>
  <c r="AC7" i="14"/>
  <c r="AB7" i="14"/>
  <c r="AA7" i="14"/>
  <c r="AJ6" i="14"/>
  <c r="AI6" i="14"/>
  <c r="AH6" i="14"/>
  <c r="AG6" i="14"/>
  <c r="AF6" i="14"/>
  <c r="AE6" i="14"/>
  <c r="AD6" i="14"/>
  <c r="AC6" i="14"/>
  <c r="AB6" i="14"/>
  <c r="AA6" i="14"/>
  <c r="AJ5" i="14"/>
  <c r="AI5" i="14"/>
  <c r="AH5" i="14"/>
  <c r="AG5" i="14"/>
  <c r="AF5" i="14"/>
  <c r="AE5" i="14"/>
  <c r="AD5" i="14"/>
  <c r="AC5" i="14"/>
  <c r="AB5" i="14"/>
  <c r="AA5" i="14"/>
  <c r="AJ3" i="14"/>
  <c r="AI3" i="14"/>
  <c r="AH3" i="14"/>
  <c r="AG3" i="14"/>
  <c r="AF3" i="14"/>
  <c r="AE3" i="14"/>
  <c r="AD3" i="14"/>
  <c r="AC3" i="14"/>
  <c r="AB3" i="14"/>
  <c r="AA3" i="14"/>
  <c r="AJ7" i="27"/>
  <c r="AI7" i="27"/>
  <c r="AH7" i="27"/>
  <c r="AG7" i="27"/>
  <c r="AF7" i="27"/>
  <c r="AE7" i="27"/>
  <c r="AD7" i="27"/>
  <c r="AC7" i="27"/>
  <c r="AB7" i="27"/>
  <c r="AA7" i="27"/>
  <c r="AJ6" i="27"/>
  <c r="AI6" i="27"/>
  <c r="AH6" i="27"/>
  <c r="AG6" i="27"/>
  <c r="AF6" i="27"/>
  <c r="AE6" i="27"/>
  <c r="AD6" i="27"/>
  <c r="AC6" i="27"/>
  <c r="AB6" i="27"/>
  <c r="AA6" i="27"/>
  <c r="AJ3" i="27"/>
  <c r="AI3" i="27"/>
  <c r="AH3" i="27"/>
  <c r="AG3" i="27"/>
  <c r="AF3" i="27"/>
  <c r="AE3" i="27"/>
  <c r="AD3" i="27"/>
  <c r="AC3" i="27"/>
  <c r="AB3" i="27"/>
  <c r="AA3" i="27"/>
  <c r="AJ6" i="26"/>
  <c r="AI6" i="26"/>
  <c r="AH6" i="26"/>
  <c r="AG6" i="26"/>
  <c r="AF6" i="26"/>
  <c r="AE6" i="26"/>
  <c r="AD6" i="26"/>
  <c r="AC6" i="26"/>
  <c r="AB6" i="26"/>
  <c r="AA6" i="26"/>
  <c r="AJ3" i="26"/>
  <c r="AI3" i="26"/>
  <c r="AH3" i="26"/>
  <c r="AG3" i="26"/>
  <c r="AF3" i="26"/>
  <c r="AE3" i="26"/>
  <c r="AD3" i="26"/>
  <c r="AC3" i="26"/>
  <c r="AB3" i="26"/>
  <c r="AA3" i="26"/>
  <c r="AJ7" i="24"/>
  <c r="AI7" i="24"/>
  <c r="AH7" i="24"/>
  <c r="AG7" i="24"/>
  <c r="AF7" i="24"/>
  <c r="AE7" i="24"/>
  <c r="AD7" i="24"/>
  <c r="AC7" i="24"/>
  <c r="AB7" i="24"/>
  <c r="AA7" i="24"/>
  <c r="AJ6" i="24"/>
  <c r="AI6" i="24"/>
  <c r="AH6" i="24"/>
  <c r="AG6" i="24"/>
  <c r="AF6" i="24"/>
  <c r="AE6" i="24"/>
  <c r="AD6" i="24"/>
  <c r="AC6" i="24"/>
  <c r="AB6" i="24"/>
  <c r="AA6" i="24"/>
  <c r="AJ5" i="24"/>
  <c r="AI5" i="24"/>
  <c r="AH5" i="24"/>
  <c r="AG5" i="24"/>
  <c r="AF5" i="24"/>
  <c r="AE5" i="24"/>
  <c r="AD5" i="24"/>
  <c r="AC5" i="24"/>
  <c r="AB5" i="24"/>
  <c r="AA5" i="24"/>
  <c r="AJ3" i="24"/>
  <c r="AI3" i="24"/>
  <c r="AH3" i="24"/>
  <c r="AG3" i="24"/>
  <c r="AF3" i="24"/>
  <c r="AE3" i="24"/>
  <c r="AD3" i="24"/>
  <c r="AC3" i="24"/>
  <c r="AB3" i="24"/>
  <c r="AA3" i="24"/>
  <c r="AJ7" i="13"/>
  <c r="AI7" i="13"/>
  <c r="AH7" i="13"/>
  <c r="AG7" i="13"/>
  <c r="AF7" i="13"/>
  <c r="AE7" i="13"/>
  <c r="AD7" i="13"/>
  <c r="AC7" i="13"/>
  <c r="AB7" i="13"/>
  <c r="AA7" i="13"/>
  <c r="AJ6" i="13"/>
  <c r="AI6" i="13"/>
  <c r="AH6" i="13"/>
  <c r="AG6" i="13"/>
  <c r="AF6" i="13"/>
  <c r="AE6" i="13"/>
  <c r="AD6" i="13"/>
  <c r="AC6" i="13"/>
  <c r="AB6" i="13"/>
  <c r="AA6" i="13"/>
  <c r="AJ3" i="13"/>
  <c r="AI3" i="13"/>
  <c r="AH3" i="13"/>
  <c r="AG3" i="13"/>
  <c r="AF3" i="13"/>
  <c r="AE3" i="13"/>
  <c r="AD3" i="13"/>
  <c r="AC3" i="13"/>
  <c r="AB3" i="13"/>
  <c r="AA3" i="13"/>
  <c r="AJ7" i="11"/>
  <c r="AI7" i="11"/>
  <c r="AH7" i="11"/>
  <c r="AG7" i="11"/>
  <c r="AF7" i="11"/>
  <c r="AE7" i="11"/>
  <c r="AD7" i="11"/>
  <c r="AC7" i="11"/>
  <c r="AB7" i="11"/>
  <c r="AA7" i="11"/>
  <c r="AJ6" i="11"/>
  <c r="AI6" i="11"/>
  <c r="AH6" i="11"/>
  <c r="AG6" i="11"/>
  <c r="AF6" i="11"/>
  <c r="AE6" i="11"/>
  <c r="AD6" i="11"/>
  <c r="AC6" i="11"/>
  <c r="AB6" i="11"/>
  <c r="AA6" i="11"/>
  <c r="AJ5" i="11"/>
  <c r="AI5" i="11"/>
  <c r="AH5" i="11"/>
  <c r="AG5" i="11"/>
  <c r="AF5" i="11"/>
  <c r="AE5" i="11"/>
  <c r="AD5" i="11"/>
  <c r="AC5" i="11"/>
  <c r="AB5" i="11"/>
  <c r="AA5" i="11"/>
  <c r="AJ4" i="11"/>
  <c r="AI4" i="11"/>
  <c r="AH4" i="11"/>
  <c r="AG4" i="11"/>
  <c r="AF4" i="11"/>
  <c r="AE4" i="11"/>
  <c r="AD4" i="11"/>
  <c r="AC4" i="11"/>
  <c r="AB4" i="11"/>
  <c r="AA4" i="11"/>
  <c r="AJ3" i="11"/>
  <c r="AI3" i="11"/>
  <c r="AH3" i="11"/>
  <c r="AG3" i="11"/>
  <c r="AF3" i="11"/>
  <c r="AE3" i="11"/>
  <c r="AD3" i="11"/>
  <c r="AC3" i="11"/>
  <c r="AB3" i="11"/>
  <c r="AA3" i="11"/>
</calcChain>
</file>

<file path=xl/sharedStrings.xml><?xml version="1.0" encoding="utf-8"?>
<sst xmlns="http://schemas.openxmlformats.org/spreadsheetml/2006/main" count="299" uniqueCount="162">
  <si>
    <t>BCEU BAU Components Energy Use</t>
  </si>
  <si>
    <t>Sources:</t>
  </si>
  <si>
    <t>http://www.cstep.in/uploads/default/files/publications/stuff/CSTEP_Low_Carbon_Strategies_for_Inclusive_Growth_Report_2011.pdf</t>
  </si>
  <si>
    <t>Notes:</t>
  </si>
  <si>
    <t>Year</t>
  </si>
  <si>
    <t>Industry</t>
  </si>
  <si>
    <t>Agriculture</t>
  </si>
  <si>
    <t>Domestic</t>
  </si>
  <si>
    <t>Commercial</t>
  </si>
  <si>
    <t>Traction</t>
  </si>
  <si>
    <t>Others</t>
  </si>
  <si>
    <t>Total</t>
  </si>
  <si>
    <t>&amp;</t>
  </si>
  <si>
    <t>Electricity</t>
  </si>
  <si>
    <t>Railways</t>
  </si>
  <si>
    <t>Consumed</t>
  </si>
  <si>
    <t>2007-08</t>
  </si>
  <si>
    <t>2008-09</t>
  </si>
  <si>
    <t>2010-11</t>
  </si>
  <si>
    <t>2011-12</t>
  </si>
  <si>
    <t>2012-13</t>
  </si>
  <si>
    <t>2013-14</t>
  </si>
  <si>
    <t>Rural</t>
  </si>
  <si>
    <t>Urban</t>
  </si>
  <si>
    <t>2014-15</t>
  </si>
  <si>
    <t>electricity (BTU)</t>
  </si>
  <si>
    <t>coal (BTU)</t>
  </si>
  <si>
    <t>natural gas (BTU)</t>
  </si>
  <si>
    <t>petroleum diesel (BTU)</t>
  </si>
  <si>
    <t>heat (BTU)</t>
  </si>
  <si>
    <t>biomass (BTU)</t>
  </si>
  <si>
    <t>District heat and coal are not used in the buildings sector in India.</t>
  </si>
  <si>
    <t>Electricity Use Breakdown by Component, Residential and Commercial Buildings</t>
  </si>
  <si>
    <t>Pages 87-88, Figures 3.15 and 3.16</t>
  </si>
  <si>
    <t>Air Conditioning</t>
  </si>
  <si>
    <t>Fans</t>
  </si>
  <si>
    <t>Evaporative Coolers</t>
  </si>
  <si>
    <t>Refrigeration</t>
  </si>
  <si>
    <t>Lighting</t>
  </si>
  <si>
    <t>TV</t>
  </si>
  <si>
    <t>Other</t>
  </si>
  <si>
    <t>Residential Buildings Electricity Use</t>
  </si>
  <si>
    <t>Commercial Buildings Electricity Use</t>
  </si>
  <si>
    <t>Heating, Ventilation, and Air Conditioning</t>
  </si>
  <si>
    <t>Internal Loads</t>
  </si>
  <si>
    <t>We assume "internal loads" are things plugged into outlets,</t>
  </si>
  <si>
    <t>such as computers, TVs, refrigerators, etc.</t>
  </si>
  <si>
    <t>Low Carbon Strategies for Inclusive Growth: An Interim Report</t>
  </si>
  <si>
    <t>Government of India Planning Commission</t>
  </si>
  <si>
    <t>In addition to electricity, kerosene is used for lighting in rural households.</t>
  </si>
  <si>
    <t>The EPS does not currently support the use of kerosene as a fuel in</t>
  </si>
  <si>
    <t>the buildings sector, so we represent it as the most chemically similar</t>
  </si>
  <si>
    <t>fuel available in the EPS structure for the buildings sector, petroleum</t>
  </si>
  <si>
    <t>diesel.</t>
  </si>
  <si>
    <t>Electricity Use in Residential and Commercial Buildings</t>
  </si>
  <si>
    <t>Government of India, Ministry of Statistics and Programme Implementation</t>
  </si>
  <si>
    <t>Number of households</t>
  </si>
  <si>
    <t>Millions</t>
  </si>
  <si>
    <t>Description</t>
  </si>
  <si>
    <t>Notes</t>
  </si>
  <si>
    <t>Number of Households</t>
  </si>
  <si>
    <t>Urban %</t>
  </si>
  <si>
    <t>Rural %</t>
  </si>
  <si>
    <t>NITI Aayog, Government of India</t>
  </si>
  <si>
    <t>India Energy Security Scenarios 2047 downloadable Excel model</t>
  </si>
  <si>
    <t>http://indiaenergy.gov.in/iess/docs/IESS_Version2.2.xlsx</t>
  </si>
  <si>
    <t>Tab Xa</t>
  </si>
  <si>
    <t>LPG (liquified petroleum gas) is an important cooking fuel in India.</t>
  </si>
  <si>
    <t>LPG is a mixture of hydrocarbons such as butane and propane, and it is</t>
  </si>
  <si>
    <t>derived from natural gas.  The EPS doesn't have an explicit LPG fuel</t>
  </si>
  <si>
    <t>category for the buildings sector, so we represent it as the most</t>
  </si>
  <si>
    <t>similar fuel available in the EPS structure for the buildings sector, natural gas.</t>
  </si>
  <si>
    <t>See the LPG definition in the Ministry of Statistics 2017 Year Book at:</t>
  </si>
  <si>
    <t>http://www.mospi.gov.in/sites/default/files/Statistical_year_book_india_chapters/Ch_16_SYB2017.pdf</t>
  </si>
  <si>
    <t>http://petroleum.nic.in/sites/default/files/pngstat_1617r.pdf</t>
  </si>
  <si>
    <t>LPG and Kerosene Use in Buildings</t>
  </si>
  <si>
    <t>Pages 84-95, Tables V.4 and V.6</t>
  </si>
  <si>
    <t>Indian Petroleum &amp; Natural Gas Statistics 2016-17</t>
  </si>
  <si>
    <t>Ministry of Petroleum and Natural Gas</t>
  </si>
  <si>
    <t>EPS Model Category</t>
  </si>
  <si>
    <t>cooling and ventilation</t>
  </si>
  <si>
    <t>appliances</t>
  </si>
  <si>
    <t>lighting</t>
  </si>
  <si>
    <t>other</t>
  </si>
  <si>
    <t>Share</t>
  </si>
  <si>
    <t>Residential buildings</t>
  </si>
  <si>
    <t>thousand metric tons</t>
  </si>
  <si>
    <t>Commercial buildings</t>
  </si>
  <si>
    <t>LPG Use, 2016-17</t>
  </si>
  <si>
    <t>Kerosene Use, 2016-17</t>
  </si>
  <si>
    <t>Average Space Requirement Per Capita</t>
  </si>
  <si>
    <t>.</t>
  </si>
  <si>
    <t>..</t>
  </si>
  <si>
    <t>Commercial floor space per capita</t>
  </si>
  <si>
    <t>Population</t>
  </si>
  <si>
    <t>Total Commercial Floor space estimates</t>
  </si>
  <si>
    <t>m2</t>
  </si>
  <si>
    <t>M ha/Capita</t>
  </si>
  <si>
    <t>Number of Urban and Rural Households, Commercial Floorspace</t>
  </si>
  <si>
    <t>This is a pure unit conversion.  It does not involve a heat rate.</t>
  </si>
  <si>
    <t>BTU per GWh</t>
  </si>
  <si>
    <t>Share of Households that Use Biomass for Cooking</t>
  </si>
  <si>
    <t>urban</t>
  </si>
  <si>
    <t>rural</t>
  </si>
  <si>
    <t>(They may also use one or more other fuels)</t>
  </si>
  <si>
    <t>Quantity of Biomass Consumed per Month by Average Biomass-Using Household</t>
  </si>
  <si>
    <t>kg/month</t>
  </si>
  <si>
    <t>Biomass Use</t>
  </si>
  <si>
    <t>Pages 39, 41</t>
  </si>
  <si>
    <t>http://ppac.org.in/WriteReadData/Reports/201710310449342512219PrimarySurveyReportPPAC.pdf</t>
  </si>
  <si>
    <t>Assessment report: Primary survey on household cooking fuel usage and willingness to convert to LPG</t>
  </si>
  <si>
    <t>Ministry of Petroleum and Natural Gas, Government of India</t>
  </si>
  <si>
    <t>Total Biomass Use (kg/year)</t>
  </si>
  <si>
    <t>used as a lighter fluid to start a fire.</t>
  </si>
  <si>
    <t>Accordingly, we assign Kerosene to components in the following</t>
  </si>
  <si>
    <t>ratios:</t>
  </si>
  <si>
    <t>We assume all LPG is used for appliances (primarily cooking,</t>
  </si>
  <si>
    <t>perhaps some water heating).</t>
  </si>
  <si>
    <t>Energy in LPG</t>
  </si>
  <si>
    <t>kcal/kg</t>
  </si>
  <si>
    <t>kcal/ton</t>
  </si>
  <si>
    <t>BTU/kcal</t>
  </si>
  <si>
    <t>BTU/ton</t>
  </si>
  <si>
    <t>BTU/thousand tons</t>
  </si>
  <si>
    <t>Energy in Kerosene</t>
  </si>
  <si>
    <t>Kerosene is used almost exclusively for lighting, although some sources</t>
  </si>
  <si>
    <t>Our TERI partner indicates that Kersone is only used in rural buildings.</t>
  </si>
  <si>
    <t>(We assume the commercial buildings that use kerosene in the table above are in rural areas.)</t>
  </si>
  <si>
    <t>(such as our source for Biomass Use) say that a small amount is</t>
  </si>
  <si>
    <t>Energy in Biomass</t>
  </si>
  <si>
    <t>Wood wastes</t>
  </si>
  <si>
    <t>Cowdung</t>
  </si>
  <si>
    <t>Average of biomass fuels</t>
  </si>
  <si>
    <t>BTU/kg</t>
  </si>
  <si>
    <t>Energy in LPG and Kerosene</t>
  </si>
  <si>
    <t>TERI</t>
  </si>
  <si>
    <t>TERI Energy and Environmental Data Diary and Yearbook 2015/16</t>
  </si>
  <si>
    <t>Page 15, Table 6</t>
  </si>
  <si>
    <t>http://bookstore.teri.res.in/books/9788179935835</t>
  </si>
  <si>
    <t>http://www.ces.iisc.ernet.in/energy/paper/alternative/calorific.html</t>
  </si>
  <si>
    <t>Indian Institute for Science, Centre for Ecological Sciences</t>
  </si>
  <si>
    <t>undated</t>
  </si>
  <si>
    <t>Currently, we scale all fuel use in future years based on the number of buildings</t>
  </si>
  <si>
    <t>(or in the case of commercial buildings, commercial floorspace) of that type.</t>
  </si>
  <si>
    <t>but it does not account for changing fuel choices within the same area</t>
  </si>
  <si>
    <t>(for example, rural households transitioning from biomass to LPG or electricity</t>
  </si>
  <si>
    <t>Energy Statistics 2018</t>
  </si>
  <si>
    <t>http://mospi.nic.in/sites/default/files/publication_reports/Energy_Statistics_2018.pdf</t>
  </si>
  <si>
    <t>Table 6.9</t>
  </si>
  <si>
    <t xml:space="preserve">Table 6.9: Consumption of Electricity by Sectors in India </t>
  </si>
  <si>
    <r>
      <t>in Giga Watt Hour = 10</t>
    </r>
    <r>
      <rPr>
        <b/>
        <vertAlign val="superscript"/>
        <sz val="10"/>
        <color indexed="8"/>
        <rFont val="Times New Roman"/>
        <family val="1"/>
      </rPr>
      <t>6</t>
    </r>
    <r>
      <rPr>
        <b/>
        <sz val="10"/>
        <color indexed="8"/>
        <rFont val="Times New Roman"/>
        <family val="1"/>
      </rPr>
      <t xml:space="preserve">  Kilo Watt Hour</t>
    </r>
  </si>
  <si>
    <t>8=2 to 7</t>
  </si>
  <si>
    <t>2009-10</t>
  </si>
  <si>
    <t>2015-16</t>
  </si>
  <si>
    <t>2016-17(P)</t>
  </si>
  <si>
    <t xml:space="preserve">Distribution (%) </t>
  </si>
  <si>
    <t>Growth rate of 2016-17 over 2015-16 (%)</t>
  </si>
  <si>
    <t>CAGR 2007-08 to 2016-17(%)</t>
  </si>
  <si>
    <t>(P): Provisional</t>
  </si>
  <si>
    <t>Source : Central Electricity Authority.</t>
  </si>
  <si>
    <t>This accounts for population growth and population shifting from rural to urban areas,</t>
  </si>
  <si>
    <t>as a cooking fuel, even as their area remains rural in character).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</si>
</sst>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"/>
    <numFmt numFmtId="166" formatCode="0.0"/>
    <numFmt numFmtId="167" formatCode="0.0_ ;\-0.0\ "/>
    <numFmt numFmtId="168" formatCode="0.000E+00"/>
    <numFmt numFmtId="169" formatCode="_ * #,##0.00_ ;_ * \-#,##0.00_ ;_ * &quot;-&quot;??_ ;_ @_ "/>
    <numFmt numFmtId="170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6"/>
      <color rgb="FF000000"/>
      <name val="Times New Roman"/>
      <family val="1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7"/>
      <color indexed="4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5"/>
      </top>
      <bottom style="thin">
        <color indexed="45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167" fontId="10" fillId="4" borderId="0" applyBorder="0" applyProtection="0">
      <alignment horizontal="left"/>
    </xf>
    <xf numFmtId="166" fontId="11" fillId="4" borderId="0">
      <alignment horizontal="left"/>
    </xf>
    <xf numFmtId="1" fontId="11" fillId="4" borderId="11">
      <alignment horizontal="left"/>
    </xf>
    <xf numFmtId="166" fontId="11" fillId="4" borderId="10">
      <alignment horizontal="left"/>
    </xf>
    <xf numFmtId="169" fontId="9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3" fillId="0" borderId="0"/>
    <xf numFmtId="0" fontId="23" fillId="0" borderId="0"/>
    <xf numFmtId="170" fontId="24" fillId="0" borderId="24">
      <alignment horizontal="right" vertical="center"/>
    </xf>
  </cellStyleXfs>
  <cellXfs count="8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5" fillId="0" borderId="0" xfId="7"/>
    <xf numFmtId="0" fontId="0" fillId="0" borderId="0" xfId="0" applyFont="1"/>
    <xf numFmtId="11" fontId="0" fillId="0" borderId="0" xfId="0" applyNumberFormat="1"/>
    <xf numFmtId="0" fontId="1" fillId="2" borderId="0" xfId="0" applyFont="1" applyFill="1" applyAlignment="1">
      <alignment horizontal="left"/>
    </xf>
    <xf numFmtId="9" fontId="0" fillId="0" borderId="0" xfId="0" applyNumberFormat="1"/>
    <xf numFmtId="0" fontId="0" fillId="3" borderId="0" xfId="0" applyFont="1" applyFill="1" applyBorder="1" applyAlignment="1">
      <alignment horizontal="right"/>
    </xf>
    <xf numFmtId="165" fontId="0" fillId="0" borderId="0" xfId="0" applyNumberForma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2" fillId="3" borderId="12" xfId="0" applyFont="1" applyFill="1" applyBorder="1" applyAlignment="1">
      <alignment horizontal="left"/>
    </xf>
    <xf numFmtId="0" fontId="13" fillId="3" borderId="0" xfId="0" applyFont="1" applyFill="1" applyBorder="1"/>
    <xf numFmtId="0" fontId="0" fillId="3" borderId="0" xfId="0" applyFont="1" applyFill="1" applyBorder="1"/>
    <xf numFmtId="0" fontId="14" fillId="3" borderId="0" xfId="0" applyFont="1" applyFill="1" applyBorder="1"/>
    <xf numFmtId="0" fontId="13" fillId="3" borderId="9" xfId="0" applyFont="1" applyFill="1" applyBorder="1" applyAlignment="1">
      <alignment vertical="center"/>
    </xf>
    <xf numFmtId="0" fontId="15" fillId="3" borderId="9" xfId="0" applyNumberFormat="1" applyFont="1" applyFill="1" applyBorder="1" applyAlignment="1">
      <alignment horizontal="right" vertical="center"/>
    </xf>
    <xf numFmtId="0" fontId="13" fillId="3" borderId="9" xfId="0" applyFont="1" applyFill="1" applyBorder="1"/>
    <xf numFmtId="0" fontId="15" fillId="3" borderId="9" xfId="0" applyFont="1" applyFill="1" applyBorder="1"/>
    <xf numFmtId="0" fontId="16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1" fontId="14" fillId="3" borderId="0" xfId="0" applyNumberFormat="1" applyFont="1" applyFill="1" applyBorder="1"/>
    <xf numFmtId="1" fontId="0" fillId="3" borderId="0" xfId="0" applyNumberFormat="1" applyFont="1" applyFill="1" applyBorder="1"/>
    <xf numFmtId="0" fontId="17" fillId="3" borderId="10" xfId="0" applyNumberFormat="1" applyFont="1" applyFill="1" applyBorder="1" applyAlignment="1">
      <alignment vertical="center"/>
    </xf>
    <xf numFmtId="0" fontId="17" fillId="3" borderId="10" xfId="0" applyFont="1" applyFill="1" applyBorder="1" applyAlignment="1">
      <alignment vertical="center"/>
    </xf>
    <xf numFmtId="9" fontId="17" fillId="3" borderId="10" xfId="0" applyNumberFormat="1" applyFont="1" applyFill="1" applyBorder="1" applyAlignment="1">
      <alignment vertical="center"/>
    </xf>
    <xf numFmtId="1" fontId="14" fillId="3" borderId="10" xfId="0" applyNumberFormat="1" applyFont="1" applyFill="1" applyBorder="1"/>
    <xf numFmtId="1" fontId="0" fillId="3" borderId="10" xfId="0" applyNumberFormat="1" applyFont="1" applyFill="1" applyBorder="1"/>
    <xf numFmtId="166" fontId="0" fillId="0" borderId="0" xfId="0" applyNumberFormat="1" applyFont="1"/>
    <xf numFmtId="2" fontId="0" fillId="0" borderId="0" xfId="0" applyNumberFormat="1" applyFont="1"/>
    <xf numFmtId="167" fontId="16" fillId="3" borderId="0" xfId="15" applyFont="1" applyFill="1" applyAlignment="1">
      <alignment horizontal="left"/>
    </xf>
    <xf numFmtId="166" fontId="12" fillId="3" borderId="0" xfId="16" applyFont="1" applyFill="1" applyAlignment="1">
      <alignment horizontal="left"/>
    </xf>
    <xf numFmtId="1" fontId="12" fillId="3" borderId="0" xfId="16" applyNumberFormat="1" applyFont="1" applyFill="1" applyAlignment="1">
      <alignment horizontal="left"/>
    </xf>
    <xf numFmtId="1" fontId="12" fillId="3" borderId="11" xfId="17" applyFont="1" applyFill="1" applyBorder="1" applyAlignment="1">
      <alignment horizontal="left"/>
    </xf>
    <xf numFmtId="1" fontId="13" fillId="3" borderId="11" xfId="17" applyFont="1" applyFill="1" applyBorder="1" applyAlignment="1">
      <alignment horizontal="left"/>
    </xf>
    <xf numFmtId="1" fontId="12" fillId="3" borderId="0" xfId="17" applyFont="1" applyFill="1" applyBorder="1" applyAlignment="1">
      <alignment horizontal="left"/>
    </xf>
    <xf numFmtId="166" fontId="12" fillId="3" borderId="0" xfId="18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 wrapText="1"/>
    </xf>
    <xf numFmtId="164" fontId="0" fillId="0" borderId="0" xfId="0" applyNumberFormat="1" applyFont="1"/>
    <xf numFmtId="10" fontId="0" fillId="0" borderId="0" xfId="0" applyNumberFormat="1"/>
    <xf numFmtId="168" fontId="0" fillId="0" borderId="0" xfId="0" applyNumberFormat="1"/>
    <xf numFmtId="1" fontId="0" fillId="0" borderId="0" xfId="0" applyNumberFormat="1"/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3" fontId="21" fillId="0" borderId="0" xfId="19" applyNumberFormat="1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14" xfId="0" applyFont="1" applyBorder="1"/>
    <xf numFmtId="3" fontId="21" fillId="0" borderId="17" xfId="19" applyNumberFormat="1" applyFont="1" applyBorder="1" applyAlignment="1">
      <alignment horizontal="center"/>
    </xf>
    <xf numFmtId="3" fontId="21" fillId="0" borderId="16" xfId="19" applyNumberFormat="1" applyFont="1" applyBorder="1" applyAlignment="1">
      <alignment horizontal="center"/>
    </xf>
    <xf numFmtId="0" fontId="21" fillId="0" borderId="17" xfId="0" applyFont="1" applyBorder="1"/>
    <xf numFmtId="0" fontId="21" fillId="0" borderId="17" xfId="0" applyFont="1" applyBorder="1" applyAlignment="1">
      <alignment horizontal="left"/>
    </xf>
    <xf numFmtId="0" fontId="21" fillId="5" borderId="17" xfId="0" applyFont="1" applyFill="1" applyBorder="1"/>
    <xf numFmtId="0" fontId="21" fillId="5" borderId="20" xfId="0" applyFont="1" applyFill="1" applyBorder="1"/>
    <xf numFmtId="3" fontId="21" fillId="0" borderId="20" xfId="19" applyNumberFormat="1" applyFont="1" applyBorder="1" applyAlignment="1">
      <alignment horizontal="center"/>
    </xf>
    <xf numFmtId="3" fontId="21" fillId="0" borderId="18" xfId="19" applyNumberFormat="1" applyFont="1" applyBorder="1" applyAlignment="1">
      <alignment horizontal="center"/>
    </xf>
    <xf numFmtId="0" fontId="22" fillId="0" borderId="20" xfId="0" applyFont="1" applyFill="1" applyBorder="1" applyAlignment="1">
      <alignment horizontal="left" vertical="center" wrapText="1"/>
    </xf>
    <xf numFmtId="2" fontId="19" fillId="5" borderId="22" xfId="19" applyNumberFormat="1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left" vertical="center" wrapText="1"/>
    </xf>
    <xf numFmtId="2" fontId="19" fillId="0" borderId="22" xfId="19" applyNumberFormat="1" applyFont="1" applyBorder="1" applyAlignment="1">
      <alignment horizontal="center" vertical="center"/>
    </xf>
    <xf numFmtId="0" fontId="19" fillId="5" borderId="20" xfId="0" applyFont="1" applyFill="1" applyBorder="1" applyAlignment="1">
      <alignment horizontal="left" vertical="center" wrapText="1"/>
    </xf>
    <xf numFmtId="2" fontId="19" fillId="5" borderId="21" xfId="19" applyNumberFormat="1" applyFont="1" applyFill="1" applyBorder="1" applyAlignment="1">
      <alignment horizontal="center" vertical="center"/>
    </xf>
    <xf numFmtId="0" fontId="21" fillId="0" borderId="0" xfId="0" applyFont="1"/>
    <xf numFmtId="2" fontId="19" fillId="5" borderId="0" xfId="19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 readingOrder="1"/>
    </xf>
    <xf numFmtId="0" fontId="19" fillId="0" borderId="10" xfId="0" applyFont="1" applyBorder="1" applyAlignment="1">
      <alignment horizontal="right"/>
    </xf>
    <xf numFmtId="0" fontId="19" fillId="0" borderId="13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</cellXfs>
  <cellStyles count="25">
    <cellStyle name="A - bold" xfId="15"/>
    <cellStyle name="A - bottom border" xfId="18"/>
    <cellStyle name="A - header 2 2" xfId="17"/>
    <cellStyle name="A - normal" xfId="16"/>
    <cellStyle name="Body: normal cell" xfId="4"/>
    <cellStyle name="Body: normal cell 2" xfId="11"/>
    <cellStyle name="Comma 2" xfId="20"/>
    <cellStyle name="Comma 2 2" xfId="21"/>
    <cellStyle name="Comma 3" xfId="19"/>
    <cellStyle name="Font: Calibri, 9pt regular" xfId="1"/>
    <cellStyle name="Font: Calibri, 9pt regular 2" xfId="13"/>
    <cellStyle name="Footnotes: top row" xfId="6"/>
    <cellStyle name="Footnotes: top row 2" xfId="9"/>
    <cellStyle name="Header: bottom row" xfId="2"/>
    <cellStyle name="Header: bottom row 2" xfId="12"/>
    <cellStyle name="Hyperlink" xfId="7" builtinId="8"/>
    <cellStyle name="Normal" xfId="0" builtinId="0"/>
    <cellStyle name="Normal 2" xfId="8"/>
    <cellStyle name="Normal 2 10" xfId="22"/>
    <cellStyle name="Normal 3" xfId="23"/>
    <cellStyle name="Parent row" xfId="5"/>
    <cellStyle name="Parent row 2" xfId="10"/>
    <cellStyle name="Table title" xfId="3"/>
    <cellStyle name="Table title 2" xfId="14"/>
    <cellStyle name="X12_Total Figs 1 dec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Energy%20Innovation)/Desktop/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7">
          <cell r="C7" t="str">
            <v>M 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77">
          <cell r="F77">
            <v>1E-10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ospi.gov.in/sites/default/files/Statistical_year_book_india_chapters/Ch_16_SYB2017.pdf" TargetMode="External"/><Relationship Id="rId7" Type="http://schemas.openxmlformats.org/officeDocument/2006/relationships/hyperlink" Target="http://www.ces.iisc.ernet.in/energy/paper/alternative/calorific.html" TargetMode="External"/><Relationship Id="rId2" Type="http://schemas.openxmlformats.org/officeDocument/2006/relationships/hyperlink" Target="http://indiaenergy.gov.in/iess/docs/IESS_Version2.2.xlsx" TargetMode="External"/><Relationship Id="rId1" Type="http://schemas.openxmlformats.org/officeDocument/2006/relationships/hyperlink" Target="http://www.cstep.in/uploads/default/files/publications/stuff/CSTEP_Low_Carbon_Strategies_for_Inclusive_Growth_Report_2011.pdf" TargetMode="External"/><Relationship Id="rId6" Type="http://schemas.openxmlformats.org/officeDocument/2006/relationships/hyperlink" Target="http://bookstore.teri.res.in/books/9788179935835" TargetMode="External"/><Relationship Id="rId5" Type="http://schemas.openxmlformats.org/officeDocument/2006/relationships/hyperlink" Target="http://ppac.org.in/WriteReadData/Reports/201710310449342512219PrimarySurveyReportPPAC.pdf" TargetMode="External"/><Relationship Id="rId4" Type="http://schemas.openxmlformats.org/officeDocument/2006/relationships/hyperlink" Target="http://petroleum.nic.in/sites/default/files/pngstat_1617r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/>
  </sheetViews>
  <sheetFormatPr defaultRowHeight="15" x14ac:dyDescent="0.25"/>
  <cols>
    <col min="1" max="1" width="12.42578125" customWidth="1"/>
    <col min="2" max="2" width="94.7109375" customWidth="1"/>
    <col min="3" max="3" width="1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98</v>
      </c>
    </row>
    <row r="4" spans="1:2" x14ac:dyDescent="0.25">
      <c r="A4" s="1"/>
      <c r="B4" t="s">
        <v>63</v>
      </c>
    </row>
    <row r="5" spans="1:2" x14ac:dyDescent="0.25">
      <c r="A5" s="1"/>
      <c r="B5" s="4">
        <v>2015</v>
      </c>
    </row>
    <row r="6" spans="1:2" x14ac:dyDescent="0.25">
      <c r="A6" s="1"/>
      <c r="B6" t="s">
        <v>64</v>
      </c>
    </row>
    <row r="7" spans="1:2" x14ac:dyDescent="0.25">
      <c r="A7" s="1"/>
      <c r="B7" s="5" t="s">
        <v>65</v>
      </c>
    </row>
    <row r="8" spans="1:2" x14ac:dyDescent="0.25">
      <c r="A8" s="1"/>
      <c r="B8" t="s">
        <v>66</v>
      </c>
    </row>
    <row r="9" spans="1:2" x14ac:dyDescent="0.25">
      <c r="A9" s="1"/>
    </row>
    <row r="10" spans="1:2" x14ac:dyDescent="0.25">
      <c r="A10" s="1"/>
      <c r="B10" s="2" t="s">
        <v>54</v>
      </c>
    </row>
    <row r="11" spans="1:2" x14ac:dyDescent="0.25">
      <c r="A11" s="1"/>
      <c r="B11" t="s">
        <v>55</v>
      </c>
    </row>
    <row r="12" spans="1:2" x14ac:dyDescent="0.25">
      <c r="A12" s="1"/>
      <c r="B12" s="4">
        <v>2018</v>
      </c>
    </row>
    <row r="13" spans="1:2" x14ac:dyDescent="0.25">
      <c r="A13" s="1"/>
      <c r="B13" t="s">
        <v>146</v>
      </c>
    </row>
    <row r="14" spans="1:2" x14ac:dyDescent="0.25">
      <c r="A14" s="1"/>
      <c r="B14" s="5" t="s">
        <v>147</v>
      </c>
    </row>
    <row r="15" spans="1:2" x14ac:dyDescent="0.25">
      <c r="A15" s="1"/>
      <c r="B15" t="s">
        <v>148</v>
      </c>
    </row>
    <row r="16" spans="1:2" x14ac:dyDescent="0.25">
      <c r="A16" s="1"/>
    </row>
    <row r="17" spans="1:2" x14ac:dyDescent="0.25">
      <c r="A17" s="1"/>
      <c r="B17" s="8" t="s">
        <v>32</v>
      </c>
    </row>
    <row r="18" spans="1:2" x14ac:dyDescent="0.25">
      <c r="A18" s="1"/>
      <c r="B18" s="4" t="s">
        <v>48</v>
      </c>
    </row>
    <row r="19" spans="1:2" x14ac:dyDescent="0.25">
      <c r="A19" s="1"/>
      <c r="B19" s="4">
        <v>2011</v>
      </c>
    </row>
    <row r="20" spans="1:2" x14ac:dyDescent="0.25">
      <c r="A20" s="1"/>
      <c r="B20" s="4" t="s">
        <v>47</v>
      </c>
    </row>
    <row r="21" spans="1:2" x14ac:dyDescent="0.25">
      <c r="A21" s="1"/>
      <c r="B21" s="5" t="s">
        <v>2</v>
      </c>
    </row>
    <row r="22" spans="1:2" x14ac:dyDescent="0.25">
      <c r="A22" s="1"/>
      <c r="B22" s="4" t="s">
        <v>33</v>
      </c>
    </row>
    <row r="23" spans="1:2" x14ac:dyDescent="0.25">
      <c r="A23" s="1"/>
    </row>
    <row r="24" spans="1:2" x14ac:dyDescent="0.25">
      <c r="A24" s="1"/>
      <c r="B24" s="8" t="s">
        <v>75</v>
      </c>
    </row>
    <row r="25" spans="1:2" x14ac:dyDescent="0.25">
      <c r="A25" s="1"/>
      <c r="B25" t="s">
        <v>78</v>
      </c>
    </row>
    <row r="26" spans="1:2" x14ac:dyDescent="0.25">
      <c r="A26" s="1"/>
      <c r="B26" s="4">
        <v>2017</v>
      </c>
    </row>
    <row r="27" spans="1:2" x14ac:dyDescent="0.25">
      <c r="A27" s="1"/>
      <c r="B27" t="s">
        <v>77</v>
      </c>
    </row>
    <row r="28" spans="1:2" x14ac:dyDescent="0.25">
      <c r="A28" s="1"/>
      <c r="B28" s="5" t="s">
        <v>74</v>
      </c>
    </row>
    <row r="29" spans="1:2" x14ac:dyDescent="0.25">
      <c r="A29" s="1"/>
      <c r="B29" t="s">
        <v>76</v>
      </c>
    </row>
    <row r="30" spans="1:2" x14ac:dyDescent="0.25">
      <c r="A30" s="1"/>
    </row>
    <row r="31" spans="1:2" x14ac:dyDescent="0.25">
      <c r="A31" s="1"/>
      <c r="B31" s="2" t="s">
        <v>107</v>
      </c>
    </row>
    <row r="32" spans="1:2" x14ac:dyDescent="0.25">
      <c r="A32" s="1"/>
      <c r="B32" t="s">
        <v>111</v>
      </c>
    </row>
    <row r="33" spans="1:2" x14ac:dyDescent="0.25">
      <c r="A33" s="1"/>
      <c r="B33" s="4">
        <v>2016</v>
      </c>
    </row>
    <row r="34" spans="1:2" x14ac:dyDescent="0.25">
      <c r="A34" s="1"/>
      <c r="B34" t="s">
        <v>110</v>
      </c>
    </row>
    <row r="35" spans="1:2" x14ac:dyDescent="0.25">
      <c r="A35" s="1"/>
      <c r="B35" s="5" t="s">
        <v>109</v>
      </c>
    </row>
    <row r="36" spans="1:2" x14ac:dyDescent="0.25">
      <c r="A36" s="1"/>
      <c r="B36" t="s">
        <v>108</v>
      </c>
    </row>
    <row r="37" spans="1:2" x14ac:dyDescent="0.25">
      <c r="A37" s="1"/>
    </row>
    <row r="38" spans="1:2" x14ac:dyDescent="0.25">
      <c r="A38" s="1"/>
      <c r="B38" s="2" t="s">
        <v>134</v>
      </c>
    </row>
    <row r="39" spans="1:2" x14ac:dyDescent="0.25">
      <c r="B39" t="s">
        <v>135</v>
      </c>
    </row>
    <row r="40" spans="1:2" x14ac:dyDescent="0.25">
      <c r="B40" s="4">
        <v>2016</v>
      </c>
    </row>
    <row r="41" spans="1:2" x14ac:dyDescent="0.25">
      <c r="B41" t="s">
        <v>136</v>
      </c>
    </row>
    <row r="42" spans="1:2" x14ac:dyDescent="0.25">
      <c r="B42" s="5" t="s">
        <v>138</v>
      </c>
    </row>
    <row r="43" spans="1:2" x14ac:dyDescent="0.25">
      <c r="B43" t="s">
        <v>137</v>
      </c>
    </row>
    <row r="45" spans="1:2" x14ac:dyDescent="0.25">
      <c r="B45" s="2" t="s">
        <v>129</v>
      </c>
    </row>
    <row r="46" spans="1:2" x14ac:dyDescent="0.25">
      <c r="B46" t="s">
        <v>140</v>
      </c>
    </row>
    <row r="47" spans="1:2" x14ac:dyDescent="0.25">
      <c r="B47" t="s">
        <v>141</v>
      </c>
    </row>
    <row r="48" spans="1:2" x14ac:dyDescent="0.25">
      <c r="B48" s="5" t="s">
        <v>139</v>
      </c>
    </row>
    <row r="49" spans="1:2" x14ac:dyDescent="0.25">
      <c r="B49" s="5"/>
    </row>
    <row r="51" spans="1:2" x14ac:dyDescent="0.25">
      <c r="A51" s="1" t="s">
        <v>3</v>
      </c>
    </row>
    <row r="52" spans="1:2" x14ac:dyDescent="0.25">
      <c r="A52" s="6" t="s">
        <v>31</v>
      </c>
    </row>
    <row r="53" spans="1:2" x14ac:dyDescent="0.25">
      <c r="A53" s="6"/>
    </row>
    <row r="54" spans="1:2" x14ac:dyDescent="0.25">
      <c r="A54" s="6" t="s">
        <v>49</v>
      </c>
    </row>
    <row r="55" spans="1:2" x14ac:dyDescent="0.25">
      <c r="A55" s="6" t="s">
        <v>50</v>
      </c>
    </row>
    <row r="56" spans="1:2" x14ac:dyDescent="0.25">
      <c r="A56" s="6" t="s">
        <v>51</v>
      </c>
    </row>
    <row r="57" spans="1:2" x14ac:dyDescent="0.25">
      <c r="A57" s="6" t="s">
        <v>52</v>
      </c>
    </row>
    <row r="58" spans="1:2" x14ac:dyDescent="0.25">
      <c r="A58" s="6" t="s">
        <v>53</v>
      </c>
    </row>
    <row r="59" spans="1:2" x14ac:dyDescent="0.25">
      <c r="A59" s="1"/>
    </row>
    <row r="60" spans="1:2" x14ac:dyDescent="0.25">
      <c r="A60" s="6" t="s">
        <v>67</v>
      </c>
    </row>
    <row r="61" spans="1:2" x14ac:dyDescent="0.25">
      <c r="A61" s="6" t="s">
        <v>68</v>
      </c>
    </row>
    <row r="62" spans="1:2" x14ac:dyDescent="0.25">
      <c r="A62" s="6" t="s">
        <v>69</v>
      </c>
    </row>
    <row r="63" spans="1:2" x14ac:dyDescent="0.25">
      <c r="A63" s="6" t="s">
        <v>70</v>
      </c>
    </row>
    <row r="64" spans="1:2" x14ac:dyDescent="0.25">
      <c r="A64" s="6" t="s">
        <v>71</v>
      </c>
    </row>
    <row r="65" spans="1:3" x14ac:dyDescent="0.25">
      <c r="A65" s="6" t="s">
        <v>72</v>
      </c>
    </row>
    <row r="66" spans="1:3" x14ac:dyDescent="0.25">
      <c r="A66" s="5" t="s">
        <v>73</v>
      </c>
      <c r="C66" s="3"/>
    </row>
    <row r="67" spans="1:3" x14ac:dyDescent="0.25">
      <c r="A67" s="1"/>
      <c r="C67" s="3"/>
    </row>
    <row r="68" spans="1:3" x14ac:dyDescent="0.25">
      <c r="A68" s="6" t="s">
        <v>142</v>
      </c>
    </row>
    <row r="69" spans="1:3" x14ac:dyDescent="0.25">
      <c r="A69" s="6" t="s">
        <v>143</v>
      </c>
    </row>
    <row r="70" spans="1:3" x14ac:dyDescent="0.25">
      <c r="A70" s="6" t="s">
        <v>160</v>
      </c>
    </row>
    <row r="71" spans="1:3" x14ac:dyDescent="0.25">
      <c r="A71" s="6" t="s">
        <v>144</v>
      </c>
    </row>
    <row r="72" spans="1:3" x14ac:dyDescent="0.25">
      <c r="A72" s="6" t="s">
        <v>145</v>
      </c>
    </row>
    <row r="73" spans="1:3" x14ac:dyDescent="0.25">
      <c r="A73" s="6" t="s">
        <v>161</v>
      </c>
    </row>
    <row r="82" spans="1:1" x14ac:dyDescent="0.25">
      <c r="A82" s="1"/>
    </row>
  </sheetData>
  <hyperlinks>
    <hyperlink ref="B21" r:id="rId1"/>
    <hyperlink ref="B7" r:id="rId2"/>
    <hyperlink ref="A66" r:id="rId3"/>
    <hyperlink ref="B28" r:id="rId4"/>
    <hyperlink ref="B35" r:id="rId5"/>
    <hyperlink ref="B42" r:id="rId6"/>
    <hyperlink ref="B48" r:id="rId7"/>
  </hyperlinks>
  <pageMargins left="0.7" right="0.7" top="0.75" bottom="0.75" header="0.3" footer="0.3"/>
  <pageSetup orientation="portrait" horizontalDpi="1200" verticalDpi="120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85546875" customWidth="1"/>
    <col min="2" max="2" width="13.42578125" customWidth="1"/>
    <col min="3" max="3" width="12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Use'!$D$17*'Building Projections'!F$13*'Elec Breakdown'!$B$6*('Building Projections'!F$10/'Building Projections'!$G$10)*BTU_per_GWh</f>
        <v>77600702784804.469</v>
      </c>
      <c r="C2">
        <f>'Elec Use'!$D$17*'Building Projections'!G$13*'Elec Breakdown'!$B$6*('Building Projections'!G$10/'Building Projections'!$G$10)*BTU_per_GWh</f>
        <v>81756022243895.672</v>
      </c>
      <c r="D2">
        <f>'Elec Use'!$D$17*'Building Projections'!H$13*'Elec Breakdown'!$B$6*('Building Projections'!H$10/'Building Projections'!$G$10)*BTU_per_GWh</f>
        <v>86813057683507.391</v>
      </c>
      <c r="E2">
        <f>'Elec Use'!$D$17*'Building Projections'!I$13*'Elec Breakdown'!$B$6*('Building Projections'!I$10/'Building Projections'!$G$10)*BTU_per_GWh</f>
        <v>91932220327955.766</v>
      </c>
      <c r="F2">
        <f>'Elec Use'!$D$17*'Building Projections'!J$13*'Elec Breakdown'!$B$6*('Building Projections'!J$10/'Building Projections'!$G$10)*BTU_per_GWh</f>
        <v>97109789456336.344</v>
      </c>
      <c r="G2">
        <f>'Elec Use'!$D$17*'Building Projections'!K$13*'Elec Breakdown'!$B$6*('Building Projections'!K$10/'Building Projections'!$G$10)*BTU_per_GWh</f>
        <v>102342335638517.27</v>
      </c>
      <c r="H2">
        <f>'Elec Use'!$D$17*'Building Projections'!L$13*'Elec Breakdown'!$B$6*('Building Projections'!L$10/'Building Projections'!$G$10)*BTU_per_GWh</f>
        <v>107626692776347.81</v>
      </c>
      <c r="I2">
        <f>'Elec Use'!$D$17*'Building Projections'!M$13*'Elec Breakdown'!$B$6*('Building Projections'!M$10/'Building Projections'!$G$10)*BTU_per_GWh</f>
        <v>113451272986883.33</v>
      </c>
      <c r="J2">
        <f>'Elec Use'!$D$17*'Building Projections'!N$13*'Elec Breakdown'!$B$6*('Building Projections'!N$10/'Building Projections'!$G$10)*BTU_per_GWh</f>
        <v>119343017322374.61</v>
      </c>
      <c r="K2">
        <f>'Elec Use'!$D$17*'Building Projections'!O$13*'Elec Breakdown'!$B$6*('Building Projections'!O$10/'Building Projections'!$G$10)*BTU_per_GWh</f>
        <v>125298568477081.48</v>
      </c>
      <c r="L2">
        <f>'Elec Use'!$D$17*'Building Projections'!P$13*'Elec Breakdown'!$B$6*('Building Projections'!P$10/'Building Projections'!$G$10)*BTU_per_GWh</f>
        <v>131314789238396.84</v>
      </c>
      <c r="M2">
        <f>'Elec Use'!$D$17*'Building Projections'!Q$13*'Elec Breakdown'!$B$6*('Building Projections'!Q$10/'Building Projections'!$G$10)*BTU_per_GWh</f>
        <v>137388744741996.83</v>
      </c>
      <c r="N2">
        <f>'Elec Use'!$D$17*'Building Projections'!R$13*'Elec Breakdown'!$B$6*('Building Projections'!R$10/'Building Projections'!$G$10)*BTU_per_GWh</f>
        <v>144637749281940.06</v>
      </c>
      <c r="O2">
        <f>'Elec Use'!$D$17*'Building Projections'!S$13*'Elec Breakdown'!$B$6*('Building Projections'!S$10/'Building Projections'!$G$10)*BTU_per_GWh</f>
        <v>151960395613549.03</v>
      </c>
      <c r="P2">
        <f>'Elec Use'!$D$17*'Building Projections'!T$13*'Elec Breakdown'!$B$6*('Building Projections'!T$10/'Building Projections'!$G$10)*BTU_per_GWh</f>
        <v>159352748123010.78</v>
      </c>
      <c r="Q2">
        <f>'Elec Use'!$D$17*'Building Projections'!U$13*'Elec Breakdown'!$B$6*('Building Projections'!U$10/'Building Projections'!$G$10)*BTU_per_GWh</f>
        <v>166811146727748.16</v>
      </c>
      <c r="R2">
        <f>'Elec Use'!$D$17*'Building Projections'!V$13*'Elec Breakdown'!$B$6*('Building Projections'!V$10/'Building Projections'!$G$10)*BTU_per_GWh</f>
        <v>174332183178845.31</v>
      </c>
      <c r="S2">
        <f>'Elec Use'!$D$17*'Building Projections'!W$13*'Elec Breakdown'!$B$6*('Building Projections'!W$10/'Building Projections'!$G$10)*BTU_per_GWh</f>
        <v>182441831368394.94</v>
      </c>
      <c r="T2">
        <f>'Elec Use'!$D$17*'Building Projections'!X$13*'Elec Breakdown'!$B$6*('Building Projections'!X$10/'Building Projections'!$G$10)*BTU_per_GWh</f>
        <v>190630384794771.88</v>
      </c>
      <c r="U2">
        <f>'Elec Use'!$D$17*'Building Projections'!Y$13*'Elec Breakdown'!$B$6*('Building Projections'!Y$10/'Building Projections'!$G$10)*BTU_per_GWh</f>
        <v>198894337523298.97</v>
      </c>
      <c r="V2">
        <f>'Elec Use'!$D$17*'Building Projections'!Z$13*'Elec Breakdown'!$B$6*('Building Projections'!Z$10/'Building Projections'!$G$10)*BTU_per_GWh</f>
        <v>207230388289907.31</v>
      </c>
      <c r="W2">
        <f>'Elec Use'!$D$17*'Building Projections'!AA$13*'Elec Breakdown'!$B$6*('Building Projections'!AA$10/'Building Projections'!$G$10)*BTU_per_GWh</f>
        <v>215635425780582.22</v>
      </c>
      <c r="X2">
        <f>'Elec Use'!$D$17*'Building Projections'!AB$13*'Elec Breakdown'!$B$6*('Building Projections'!AB$10/'Building Projections'!$G$10)*BTU_per_GWh</f>
        <v>225518082730394.63</v>
      </c>
      <c r="Y2">
        <f>'Elec Use'!$D$17*'Building Projections'!AC$13*'Elec Breakdown'!$B$6*('Building Projections'!AC$10/'Building Projections'!$G$10)*BTU_per_GWh</f>
        <v>235486423904469.5</v>
      </c>
      <c r="Z2">
        <f>'Elec Use'!$D$17*'Building Projections'!AD$13*'Elec Breakdown'!$B$6*('Building Projections'!AD$10/'Building Projections'!$G$10)*BTU_per_GWh</f>
        <v>245536354803226.69</v>
      </c>
      <c r="AA2">
        <f>'Elec Use'!$D$17*'Building Projections'!AE$13*'Elec Breakdown'!$B$6*('Building Projections'!AE$10/'Building Projections'!$G$10)*BTU_per_GWh</f>
        <v>255664037716037.22</v>
      </c>
      <c r="AB2">
        <f>'Elec Use'!$D$17*'Building Projections'!AF$13*'Elec Breakdown'!$B$6*('Building Projections'!AF$10/'Building Projections'!$G$10)*BTU_per_GWh</f>
        <v>265865871901126.38</v>
      </c>
      <c r="AC2">
        <f>'Elec Use'!$D$17*'Building Projections'!AG$13*'Elec Breakdown'!$B$6*('Building Projections'!AG$10/'Building Projections'!$G$10)*BTU_per_GWh</f>
        <v>276700309208487.66</v>
      </c>
      <c r="AD2">
        <f>'Elec Use'!$D$17*'Building Projections'!AH$13*'Elec Breakdown'!$B$6*('Building Projections'!AH$10/'Building Projections'!$G$10)*BTU_per_GWh</f>
        <v>287625909048731.06</v>
      </c>
      <c r="AE2">
        <f>'Elec Use'!$D$17*'Building Projections'!AI$13*'Elec Breakdown'!$B$6*('Building Projections'!AI$10/'Building Projections'!$G$10)*BTU_per_GWh</f>
        <v>298639036051389.63</v>
      </c>
      <c r="AF2">
        <f>'Elec Use'!$D$17*'Building Projections'!AJ$13*'Elec Breakdown'!$B$6*('Building Projections'!AJ$10/'Building Projections'!$G$10)*BTU_per_GWh</f>
        <v>309736245604913.75</v>
      </c>
      <c r="AG2">
        <f>'Elec Use'!$D$17*'Building Projections'!AK$13*'Elec Breakdown'!$B$6*('Building Projections'!AK$10/'Building Projections'!$G$10)*BTU_per_GWh</f>
        <v>320914271506531.75</v>
      </c>
      <c r="AH2">
        <f>'Elec Use'!$D$17*'Building Projections'!AL$13*'Elec Breakdown'!$B$6*('Building Projections'!AL$10/'Building Projections'!$G$10)*BTU_per_GWh</f>
        <v>332170014559389.25</v>
      </c>
      <c r="AI2">
        <f>'Elec Use'!$D$17*'Building Projections'!AM$13*'Elec Breakdown'!$B$6*('Building Projections'!AM$10/'Building Projections'!$G$10)*BTU_per_GWh</f>
        <v>343500532033164.88</v>
      </c>
      <c r="AJ2">
        <f>'Elec Use'!$D$17*'Building Projections'!AN$13*'Elec Breakdown'!$B$6*('Building Projections'!AN$10/'Building Projections'!$G$10)*BTU_per_GWh</f>
        <v>354903027912912.94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0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85546875" customWidth="1"/>
    <col min="2" max="2" width="12.7109375" customWidth="1"/>
    <col min="3" max="3" width="12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Use'!$D$17*'Building Projections'!F$13*SUM('Elec Breakdown'!$B$5,'Elec Breakdown'!$B$7)*('Building Projections'!F$10/'Building Projections'!$G$10)*BTU_per_GWh</f>
        <v>47114712405059.859</v>
      </c>
      <c r="C2">
        <f>'Elec Use'!$D$17*'Building Projections'!G$13*SUM('Elec Breakdown'!$B$5,'Elec Breakdown'!$B$7)*('Building Projections'!G$10/'Building Projections'!$G$10)*BTU_per_GWh</f>
        <v>49637584933793.805</v>
      </c>
      <c r="D2">
        <f>'Elec Use'!$D$17*'Building Projections'!H$13*SUM('Elec Breakdown'!$B$5,'Elec Breakdown'!$B$7)*('Building Projections'!H$10/'Building Projections'!$G$10)*BTU_per_GWh</f>
        <v>52707927879272.352</v>
      </c>
      <c r="E2">
        <f>'Elec Use'!$D$17*'Building Projections'!I$13*SUM('Elec Breakdown'!$B$5,'Elec Breakdown'!$B$7)*('Building Projections'!I$10/'Building Projections'!$G$10)*BTU_per_GWh</f>
        <v>55815990913401.719</v>
      </c>
      <c r="F2">
        <f>'Elec Use'!$D$17*'Building Projections'!J$13*SUM('Elec Breakdown'!$B$5,'Elec Breakdown'!$B$7)*('Building Projections'!J$10/'Building Projections'!$G$10)*BTU_per_GWh</f>
        <v>58959515027061.336</v>
      </c>
      <c r="G2">
        <f>'Elec Use'!$D$17*'Building Projections'!K$13*SUM('Elec Breakdown'!$B$5,'Elec Breakdown'!$B$7)*('Building Projections'!K$10/'Building Projections'!$G$10)*BTU_per_GWh</f>
        <v>62136418066242.633</v>
      </c>
      <c r="H2">
        <f>'Elec Use'!$D$17*'Building Projections'!L$13*SUM('Elec Breakdown'!$B$5,'Elec Breakdown'!$B$7)*('Building Projections'!L$10/'Building Projections'!$G$10)*BTU_per_GWh</f>
        <v>65344777757068.32</v>
      </c>
      <c r="I2">
        <f>'Elec Use'!$D$17*'Building Projections'!M$13*SUM('Elec Breakdown'!$B$5,'Elec Breakdown'!$B$7)*('Building Projections'!M$10/'Building Projections'!$G$10)*BTU_per_GWh</f>
        <v>68881130027750.586</v>
      </c>
      <c r="J2">
        <f>'Elec Use'!$D$17*'Building Projections'!N$13*SUM('Elec Breakdown'!$B$5,'Elec Breakdown'!$B$7)*('Building Projections'!N$10/'Building Projections'!$G$10)*BTU_per_GWh</f>
        <v>72458260517156.016</v>
      </c>
      <c r="K2">
        <f>'Elec Use'!$D$17*'Building Projections'!O$13*SUM('Elec Breakdown'!$B$5,'Elec Breakdown'!$B$7)*('Building Projections'!O$10/'Building Projections'!$G$10)*BTU_per_GWh</f>
        <v>76074130861085.188</v>
      </c>
      <c r="L2">
        <f>'Elec Use'!$D$17*'Building Projections'!P$13*SUM('Elec Breakdown'!$B$5,'Elec Breakdown'!$B$7)*('Building Projections'!P$10/'Building Projections'!$G$10)*BTU_per_GWh</f>
        <v>79726836323312.359</v>
      </c>
      <c r="M2">
        <f>'Elec Use'!$D$17*'Building Projections'!Q$13*SUM('Elec Breakdown'!$B$5,'Elec Breakdown'!$B$7)*('Building Projections'!Q$10/'Building Projections'!$G$10)*BTU_per_GWh</f>
        <v>83414595021926.641</v>
      </c>
      <c r="N2">
        <f>'Elec Use'!$D$17*'Building Projections'!R$13*SUM('Elec Breakdown'!$B$5,'Elec Breakdown'!$B$7)*('Building Projections'!R$10/'Building Projections'!$G$10)*BTU_per_GWh</f>
        <v>87815776349749.313</v>
      </c>
      <c r="O2">
        <f>'Elec Use'!$D$17*'Building Projections'!S$13*SUM('Elec Breakdown'!$B$5,'Elec Breakdown'!$B$7)*('Building Projections'!S$10/'Building Projections'!$G$10)*BTU_per_GWh</f>
        <v>92261668765369.047</v>
      </c>
      <c r="P2">
        <f>'Elec Use'!$D$17*'Building Projections'!T$13*SUM('Elec Breakdown'!$B$5,'Elec Breakdown'!$B$7)*('Building Projections'!T$10/'Building Projections'!$G$10)*BTU_per_GWh</f>
        <v>96749882788970.844</v>
      </c>
      <c r="Q2">
        <f>'Elec Use'!$D$17*'Building Projections'!U$13*SUM('Elec Breakdown'!$B$5,'Elec Breakdown'!$B$7)*('Building Projections'!U$10/'Building Projections'!$G$10)*BTU_per_GWh</f>
        <v>101278196227561.39</v>
      </c>
      <c r="R2">
        <f>'Elec Use'!$D$17*'Building Projections'!V$13*SUM('Elec Breakdown'!$B$5,'Elec Breakdown'!$B$7)*('Building Projections'!V$10/'Building Projections'!$G$10)*BTU_per_GWh</f>
        <v>105844539787156.06</v>
      </c>
      <c r="S2">
        <f>'Elec Use'!$D$17*'Building Projections'!W$13*SUM('Elec Breakdown'!$B$5,'Elec Breakdown'!$B$7)*('Building Projections'!W$10/'Building Projections'!$G$10)*BTU_per_GWh</f>
        <v>110768254759382.64</v>
      </c>
      <c r="T2">
        <f>'Elec Use'!$D$17*'Building Projections'!X$13*SUM('Elec Breakdown'!$B$5,'Elec Breakdown'!$B$7)*('Building Projections'!X$10/'Building Projections'!$G$10)*BTU_per_GWh</f>
        <v>115739876482540.06</v>
      </c>
      <c r="U2">
        <f>'Elec Use'!$D$17*'Building Projections'!Y$13*SUM('Elec Breakdown'!$B$5,'Elec Breakdown'!$B$7)*('Building Projections'!Y$10/'Building Projections'!$G$10)*BTU_per_GWh</f>
        <v>120757276353431.48</v>
      </c>
      <c r="V2">
        <f>'Elec Use'!$D$17*'Building Projections'!Z$13*SUM('Elec Breakdown'!$B$5,'Elec Breakdown'!$B$7)*('Building Projections'!Z$10/'Building Projections'!$G$10)*BTU_per_GWh</f>
        <v>125818450033158.02</v>
      </c>
      <c r="W2">
        <f>'Elec Use'!$D$17*'Building Projections'!AA$13*SUM('Elec Breakdown'!$B$5,'Elec Breakdown'!$B$7)*('Building Projections'!AA$10/'Building Projections'!$G$10)*BTU_per_GWh</f>
        <v>130921508509639.2</v>
      </c>
      <c r="X2">
        <f>'Elec Use'!$D$17*'Building Projections'!AB$13*SUM('Elec Breakdown'!$B$5,'Elec Breakdown'!$B$7)*('Building Projections'!AB$10/'Building Projections'!$G$10)*BTU_per_GWh</f>
        <v>136921693086311.08</v>
      </c>
      <c r="Y2">
        <f>'Elec Use'!$D$17*'Building Projections'!AC$13*SUM('Elec Breakdown'!$B$5,'Elec Breakdown'!$B$7)*('Building Projections'!AC$10/'Building Projections'!$G$10)*BTU_per_GWh</f>
        <v>142973900227713.63</v>
      </c>
      <c r="Z2">
        <f>'Elec Use'!$D$17*'Building Projections'!AD$13*SUM('Elec Breakdown'!$B$5,'Elec Breakdown'!$B$7)*('Building Projections'!AD$10/'Building Projections'!$G$10)*BTU_per_GWh</f>
        <v>149075643987673.34</v>
      </c>
      <c r="AA2">
        <f>'Elec Use'!$D$17*'Building Projections'!AE$13*SUM('Elec Breakdown'!$B$5,'Elec Breakdown'!$B$7)*('Building Projections'!AE$10/'Building Projections'!$G$10)*BTU_per_GWh</f>
        <v>155224594327594</v>
      </c>
      <c r="AB2">
        <f>'Elec Use'!$D$17*'Building Projections'!AF$13*SUM('Elec Breakdown'!$B$5,'Elec Breakdown'!$B$7)*('Building Projections'!AF$10/'Building Projections'!$G$10)*BTU_per_GWh</f>
        <v>161418565082826.69</v>
      </c>
      <c r="AC2">
        <f>'Elec Use'!$D$17*'Building Projections'!AG$13*SUM('Elec Breakdown'!$B$5,'Elec Breakdown'!$B$7)*('Building Projections'!AG$10/'Building Projections'!$G$10)*BTU_per_GWh</f>
        <v>167996616305153.22</v>
      </c>
      <c r="AD2">
        <f>'Elec Use'!$D$17*'Building Projections'!AH$13*SUM('Elec Breakdown'!$B$5,'Elec Breakdown'!$B$7)*('Building Projections'!AH$10/'Building Projections'!$G$10)*BTU_per_GWh</f>
        <v>174630016208158.13</v>
      </c>
      <c r="AE2">
        <f>'Elec Use'!$D$17*'Building Projections'!AI$13*SUM('Elec Breakdown'!$B$5,'Elec Breakdown'!$B$7)*('Building Projections'!AI$10/'Building Projections'!$G$10)*BTU_per_GWh</f>
        <v>181316557602629.44</v>
      </c>
      <c r="AF2">
        <f>'Elec Use'!$D$17*'Building Projections'!AJ$13*SUM('Elec Breakdown'!$B$5,'Elec Breakdown'!$B$7)*('Building Projections'!AJ$10/'Building Projections'!$G$10)*BTU_per_GWh</f>
        <v>188054149117269.06</v>
      </c>
      <c r="AG2">
        <f>'Elec Use'!$D$17*'Building Projections'!AK$13*SUM('Elec Breakdown'!$B$5,'Elec Breakdown'!$B$7)*('Building Projections'!AK$10/'Building Projections'!$G$10)*BTU_per_GWh</f>
        <v>194840807700394.28</v>
      </c>
      <c r="AH2">
        <f>'Elec Use'!$D$17*'Building Projections'!AL$13*SUM('Elec Breakdown'!$B$5,'Elec Breakdown'!$B$7)*('Building Projections'!AL$10/'Building Projections'!$G$10)*BTU_per_GWh</f>
        <v>201674651696772.03</v>
      </c>
      <c r="AI2">
        <f>'Elec Use'!$D$17*'Building Projections'!AM$13*SUM('Elec Breakdown'!$B$5,'Elec Breakdown'!$B$7)*('Building Projections'!AM$10/'Building Projections'!$G$10)*BTU_per_GWh</f>
        <v>208553894448707.28</v>
      </c>
      <c r="AJ2">
        <f>'Elec Use'!$D$17*'Building Projections'!AN$13*SUM('Elec Breakdown'!$B$5,'Elec Breakdown'!$B$7)*('Building Projections'!AN$10/'Building Projections'!$G$10)*BTU_per_GWh</f>
        <v>215476838375697.16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27</v>
      </c>
      <c r="B4">
        <f>'LPG, Kerosene Use'!$B$2*'Building Projections'!F$13*('Building Projections'!F$10/'Building Projections'!$G$10)*BTU_per_thousand_tons_LPG</f>
        <v>264885982593257.28</v>
      </c>
      <c r="C4">
        <f>'LPG, Kerosene Use'!$B$2*'Building Projections'!G$13*('Building Projections'!G$10/'Building Projections'!$G$10)*BTU_per_thousand_tons_LPG</f>
        <v>279069950500900.91</v>
      </c>
      <c r="D4">
        <f>'LPG, Kerosene Use'!$B$2*'Building Projections'!H$13*('Building Projections'!H$10/'Building Projections'!$G$10)*BTU_per_thousand_tons_LPG</f>
        <v>296331879238133.69</v>
      </c>
      <c r="E4">
        <f>'LPG, Kerosene Use'!$B$2*'Building Projections'!I$13*('Building Projections'!I$10/'Building Projections'!$G$10)*BTU_per_thousand_tons_LPG</f>
        <v>313805875973572.13</v>
      </c>
      <c r="F4">
        <f>'LPG, Kerosene Use'!$B$2*'Building Projections'!J$13*('Building Projections'!J$10/'Building Projections'!$G$10)*BTU_per_thousand_tons_LPG</f>
        <v>331479240218981.5</v>
      </c>
      <c r="G4">
        <f>'LPG, Kerosene Use'!$B$2*'Building Projections'!K$13*('Building Projections'!K$10/'Building Projections'!$G$10)*BTU_per_thousand_tons_LPG</f>
        <v>349340265792103</v>
      </c>
      <c r="H4">
        <f>'LPG, Kerosene Use'!$B$2*'Building Projections'!L$13*('Building Projections'!L$10/'Building Projections'!$G$10)*BTU_per_thousand_tons_LPG</f>
        <v>367378145380766.06</v>
      </c>
      <c r="I4">
        <f>'LPG, Kerosene Use'!$B$2*'Building Projections'!M$13*('Building Projections'!M$10/'Building Projections'!$G$10)*BTU_per_thousand_tons_LPG</f>
        <v>387260048467899.69</v>
      </c>
      <c r="J4">
        <f>'LPG, Kerosene Use'!$B$2*'Building Projections'!N$13*('Building Projections'!N$10/'Building Projections'!$G$10)*BTU_per_thousand_tons_LPG</f>
        <v>407371212819370.81</v>
      </c>
      <c r="K4">
        <f>'LPG, Kerosene Use'!$B$2*'Building Projections'!O$13*('Building Projections'!O$10/'Building Projections'!$G$10)*BTU_per_thousand_tons_LPG</f>
        <v>427700178445798.69</v>
      </c>
      <c r="L4">
        <f>'LPG, Kerosene Use'!$B$2*'Building Projections'!P$13*('Building Projections'!P$10/'Building Projections'!$G$10)*BTU_per_thousand_tons_LPG</f>
        <v>448236236634321.06</v>
      </c>
      <c r="M4">
        <f>'LPG, Kerosene Use'!$B$2*'Building Projections'!Q$13*('Building Projections'!Q$10/'Building Projections'!$G$10)*BTU_per_thousand_tons_LPG</f>
        <v>468969369377467.5</v>
      </c>
      <c r="N4">
        <f>'LPG, Kerosene Use'!$B$2*'Building Projections'!R$13*('Building Projections'!R$10/'Building Projections'!$G$10)*BTU_per_thousand_tons_LPG</f>
        <v>493713471189414.63</v>
      </c>
      <c r="O4">
        <f>'LPG, Kerosene Use'!$B$2*'Building Projections'!S$13*('Building Projections'!S$10/'Building Projections'!$G$10)*BTU_per_thousand_tons_LPG</f>
        <v>518708945445750.38</v>
      </c>
      <c r="P4">
        <f>'LPG, Kerosene Use'!$B$2*'Building Projections'!T$13*('Building Projections'!T$10/'Building Projections'!$G$10)*BTU_per_thousand_tons_LPG</f>
        <v>543942358132419.31</v>
      </c>
      <c r="Q4">
        <f>'LPG, Kerosene Use'!$B$2*'Building Projections'!U$13*('Building Projections'!U$10/'Building Projections'!$G$10)*BTU_per_thousand_tons_LPG</f>
        <v>569401215746978.25</v>
      </c>
      <c r="R4">
        <f>'LPG, Kerosene Use'!$B$2*'Building Projections'!V$13*('Building Projections'!V$10/'Building Projections'!$G$10)*BTU_per_thousand_tons_LPG</f>
        <v>595073884408152.75</v>
      </c>
      <c r="S4">
        <f>'LPG, Kerosene Use'!$B$2*'Building Projections'!W$13*('Building Projections'!W$10/'Building Projections'!$G$10)*BTU_per_thousand_tons_LPG</f>
        <v>622755748773885.5</v>
      </c>
      <c r="T4">
        <f>'LPG, Kerosene Use'!$B$2*'Building Projections'!X$13*('Building Projections'!X$10/'Building Projections'!$G$10)*BTU_per_thousand_tons_LPG</f>
        <v>650706952081646.75</v>
      </c>
      <c r="U4">
        <f>'LPG, Kerosene Use'!$B$2*'Building Projections'!Y$13*('Building Projections'!Y$10/'Building Projections'!$G$10)*BTU_per_thousand_tons_LPG</f>
        <v>678915527004872.5</v>
      </c>
      <c r="V4">
        <f>'LPG, Kerosene Use'!$B$2*'Building Projections'!Z$13*('Building Projections'!Z$10/'Building Projections'!$G$10)*BTU_per_thousand_tons_LPG</f>
        <v>707370204849526.13</v>
      </c>
      <c r="W4">
        <f>'LPG, Kerosene Use'!$B$2*'Building Projections'!AA$13*('Building Projections'!AA$10/'Building Projections'!$G$10)*BTU_per_thousand_tons_LPG</f>
        <v>736060365306250.13</v>
      </c>
      <c r="X4">
        <f>'LPG, Kerosene Use'!$B$2*'Building Projections'!AB$13*('Building Projections'!AB$10/'Building Projections'!$G$10)*BTU_per_thousand_tons_LPG</f>
        <v>769794303309911.63</v>
      </c>
      <c r="Y4">
        <f>'LPG, Kerosene Use'!$B$2*'Building Projections'!AC$13*('Building Projections'!AC$10/'Building Projections'!$G$10)*BTU_per_thousand_tons_LPG</f>
        <v>803820719978353.13</v>
      </c>
      <c r="Z4">
        <f>'LPG, Kerosene Use'!$B$2*'Building Projections'!AD$13*('Building Projections'!AD$10/'Building Projections'!$G$10)*BTU_per_thousand_tons_LPG</f>
        <v>838125638949176.13</v>
      </c>
      <c r="AA4">
        <f>'LPG, Kerosene Use'!$B$2*'Building Projections'!AE$13*('Building Projections'!AE$10/'Building Projections'!$G$10)*BTU_per_thousand_tons_LPG</f>
        <v>872695960395776</v>
      </c>
      <c r="AB4">
        <f>'LPG, Kerosene Use'!$B$2*'Building Projections'!AF$13*('Building Projections'!AF$10/'Building Projections'!$G$10)*BTU_per_thousand_tons_LPG</f>
        <v>907519393372467.75</v>
      </c>
      <c r="AC4">
        <f>'LPG, Kerosene Use'!$B$2*'Building Projections'!AG$13*('Building Projections'!AG$10/'Building Projections'!$G$10)*BTU_per_thousand_tons_LPG</f>
        <v>944502184365533.38</v>
      </c>
      <c r="AD4">
        <f>'LPG, Kerosene Use'!$B$2*'Building Projections'!AH$13*('Building Projections'!AH$10/'Building Projections'!$G$10)*BTU_per_thousand_tons_LPG</f>
        <v>981796153946313</v>
      </c>
      <c r="AE4">
        <f>'LPG, Kerosene Use'!$B$2*'Building Projections'!AI$13*('Building Projections'!AI$10/'Building Projections'!$G$10)*BTU_per_thousand_tons_LPG</f>
        <v>1019388892965872.5</v>
      </c>
      <c r="AF4">
        <f>'LPG, Kerosene Use'!$B$2*'Building Projections'!AJ$13*('Building Projections'!AJ$10/'Building Projections'!$G$10)*BTU_per_thousand_tons_LPG</f>
        <v>1057268643420969.4</v>
      </c>
      <c r="AG4">
        <f>'LPG, Kerosene Use'!$B$2*'Building Projections'!AK$13*('Building Projections'!AK$10/'Building Projections'!$G$10)*BTU_per_thousand_tons_LPG</f>
        <v>1095424256297490.1</v>
      </c>
      <c r="AH4">
        <f>'LPG, Kerosene Use'!$B$2*'Building Projections'!AL$13*('Building Projections'!AL$10/'Building Projections'!$G$10)*BTU_per_thousand_tons_LPG</f>
        <v>1133845152647377.8</v>
      </c>
      <c r="AI4">
        <f>'LPG, Kerosene Use'!$B$2*'Building Projections'!AM$13*('Building Projections'!AM$10/'Building Projections'!$G$10)*BTU_per_thousand_tons_LPG</f>
        <v>1172521287612985.8</v>
      </c>
      <c r="AJ4">
        <f>'LPG, Kerosene Use'!$B$2*'Building Projections'!AN$13*('Building Projections'!AN$10/'Building Projections'!$G$10)*BTU_per_thousand_tons_LPG</f>
        <v>1211443117142010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8" x14ac:dyDescent="0.25">
      <c r="A7" s="1" t="s">
        <v>30</v>
      </c>
      <c r="B7">
        <f>'Biomass Use'!$B$15*('Building Projections'!F$10/'Building Projections'!$G$10)*BTU_per_kg_biomass</f>
        <v>299837720031963.81</v>
      </c>
      <c r="C7">
        <f>'Biomass Use'!$B$15*('Building Projections'!G$10/'Building Projections'!$G$10)*BTU_per_kg_biomass</f>
        <v>310571261299081.63</v>
      </c>
      <c r="D7">
        <f>'Biomass Use'!$B$15*('Building Projections'!H$10/'Building Projections'!$G$10)*BTU_per_kg_biomass</f>
        <v>323412411891855.88</v>
      </c>
      <c r="E7">
        <f>'Biomass Use'!$B$15*('Building Projections'!I$10/'Building Projections'!$G$10)*BTU_per_kg_biomass</f>
        <v>336253562484630.19</v>
      </c>
      <c r="F7">
        <f>'Biomass Use'!$B$15*('Building Projections'!J$10/'Building Projections'!$G$10)*BTU_per_kg_biomass</f>
        <v>349094713077404.44</v>
      </c>
      <c r="G7">
        <f>'Biomass Use'!$B$15*('Building Projections'!K$10/'Building Projections'!$G$10)*BTU_per_kg_biomass</f>
        <v>361935863670178.69</v>
      </c>
      <c r="H7">
        <f>'Biomass Use'!$B$15*('Building Projections'!L$10/'Building Projections'!$G$10)*BTU_per_kg_biomass</f>
        <v>374777014262949.81</v>
      </c>
      <c r="I7">
        <f>'Biomass Use'!$B$15*('Building Projections'!M$10/'Building Projections'!$G$10)*BTU_per_kg_biomass</f>
        <v>388144242253633.06</v>
      </c>
      <c r="J7">
        <f>'Biomass Use'!$B$15*('Building Projections'!N$10/'Building Projections'!$G$10)*BTU_per_kg_biomass</f>
        <v>401511470244313.06</v>
      </c>
      <c r="K7">
        <f>'Biomass Use'!$B$15*('Building Projections'!O$10/'Building Projections'!$G$10)*BTU_per_kg_biomass</f>
        <v>414878698234990</v>
      </c>
      <c r="L7">
        <f>'Biomass Use'!$B$15*('Building Projections'!P$10/'Building Projections'!$G$10)*BTU_per_kg_biomass</f>
        <v>428245926225670</v>
      </c>
      <c r="M7">
        <f>'Biomass Use'!$B$15*('Building Projections'!Q$10/'Building Projections'!$G$10)*BTU_per_kg_biomass</f>
        <v>441613154216346.94</v>
      </c>
      <c r="N7">
        <f>'Biomass Use'!$B$15*('Building Projections'!R$10/'Building Projections'!$G$10)*BTU_per_kg_biomass</f>
        <v>457357689107264.75</v>
      </c>
      <c r="O7">
        <f>'Biomass Use'!$B$15*('Building Projections'!S$10/'Building Projections'!$G$10)*BTU_per_kg_biomass</f>
        <v>473102223998185.69</v>
      </c>
      <c r="P7">
        <f>'Biomass Use'!$B$15*('Building Projections'!T$10/'Building Projections'!$G$10)*BTU_per_kg_biomass</f>
        <v>488846758889100.31</v>
      </c>
      <c r="Q7">
        <f>'Biomass Use'!$B$15*('Building Projections'!U$10/'Building Projections'!$G$10)*BTU_per_kg_biomass</f>
        <v>504591293780015</v>
      </c>
      <c r="R7">
        <f>'Biomass Use'!$B$15*('Building Projections'!V$10/'Building Projections'!$G$10)*BTU_per_kg_biomass</f>
        <v>520335828670936</v>
      </c>
      <c r="S7">
        <f>'Biomass Use'!$B$15*('Building Projections'!W$10/'Building Projections'!$G$10)*BTU_per_kg_biomass</f>
        <v>536410161605743.38</v>
      </c>
      <c r="T7">
        <f>'Biomass Use'!$B$15*('Building Projections'!X$10/'Building Projections'!$G$10)*BTU_per_kg_biomass</f>
        <v>552484494540557.06</v>
      </c>
      <c r="U7">
        <f>'Biomass Use'!$B$15*('Building Projections'!Y$10/'Building Projections'!$G$10)*BTU_per_kg_biomass</f>
        <v>568558827475377.13</v>
      </c>
      <c r="V7">
        <f>'Biomass Use'!$B$15*('Building Projections'!Z$10/'Building Projections'!$G$10)*BTU_per_kg_biomass</f>
        <v>584633160410190.88</v>
      </c>
      <c r="W7">
        <f>'Biomass Use'!$B$15*('Building Projections'!AA$10/'Building Projections'!$G$10)*BTU_per_kg_biomass</f>
        <v>600707493345004.5</v>
      </c>
      <c r="X7">
        <f>'Biomass Use'!$B$15*('Building Projections'!AB$10/'Building Projections'!$G$10)*BTU_per_kg_biomass</f>
        <v>619435472723482</v>
      </c>
      <c r="Y7">
        <f>'Biomass Use'!$B$15*('Building Projections'!AC$10/'Building Projections'!$G$10)*BTU_per_kg_biomass</f>
        <v>638163452101959.5</v>
      </c>
      <c r="Z7">
        <f>'Biomass Use'!$B$15*('Building Projections'!AD$10/'Building Projections'!$G$10)*BTU_per_kg_biomass</f>
        <v>656891431480437</v>
      </c>
      <c r="AA7">
        <f>'Biomass Use'!$B$15*('Building Projections'!AE$10/'Building Projections'!$G$10)*BTU_per_kg_biomass</f>
        <v>675619410858920.75</v>
      </c>
      <c r="AB7">
        <f>'Biomass Use'!$B$15*('Building Projections'!AF$10/'Building Projections'!$G$10)*BTU_per_kg_biomass</f>
        <v>694347390237398.25</v>
      </c>
      <c r="AC7">
        <f>'Biomass Use'!$B$15*('Building Projections'!AG$10/'Building Projections'!$G$10)*BTU_per_kg_biomass</f>
        <v>713240602388645.38</v>
      </c>
      <c r="AD7">
        <f>'Biomass Use'!$B$15*('Building Projections'!AH$10/'Building Projections'!$G$10)*BTU_per_kg_biomass</f>
        <v>732133814539898.88</v>
      </c>
      <c r="AE7">
        <f>'Biomass Use'!$B$15*('Building Projections'!AI$10/'Building Projections'!$G$10)*BTU_per_kg_biomass</f>
        <v>751027026691146</v>
      </c>
      <c r="AF7">
        <f>'Biomass Use'!$B$15*('Building Projections'!AJ$10/'Building Projections'!$G$10)*BTU_per_kg_biomass</f>
        <v>769920238842399.25</v>
      </c>
      <c r="AG7">
        <f>'Biomass Use'!$B$15*('Building Projections'!AK$10/'Building Projections'!$G$10)*BTU_per_kg_biomass</f>
        <v>788813450993646.38</v>
      </c>
      <c r="AH7">
        <f>'Biomass Use'!$B$15*('Building Projections'!AL$10/'Building Projections'!$G$10)*BTU_per_kg_biomass</f>
        <v>807706663144899.88</v>
      </c>
      <c r="AI7">
        <f>'Biomass Use'!$B$15*('Building Projections'!AM$10/'Building Projections'!$G$10)*BTU_per_kg_biomass</f>
        <v>826599875296153.38</v>
      </c>
      <c r="AJ7">
        <f>'Biomass Use'!$B$15*('Building Projections'!AN$10/'Building Projections'!$G$10)*BTU_per_kg_biomass</f>
        <v>845493087447400.5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 x14ac:dyDescent="0.25"/>
  <cols>
    <col min="1" max="1" width="25.85546875" customWidth="1"/>
    <col min="2" max="2" width="13.28515625" customWidth="1"/>
    <col min="3" max="3" width="12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Use'!$D$17*'Building Projections'!F$13*'Elec Breakdown'!$B$8*('Building Projections'!F$10/'Building Projections'!$G$10)*BTU_per_GWh</f>
        <v>27714536708858.738</v>
      </c>
      <c r="C2">
        <f>'Elec Use'!$D$17*'Building Projections'!G$13*'Elec Breakdown'!$B$8*('Building Projections'!G$10/'Building Projections'!$G$10)*BTU_per_GWh</f>
        <v>29198579372819.887</v>
      </c>
      <c r="D2">
        <f>'Elec Use'!$D$17*'Building Projections'!H$13*'Elec Breakdown'!$B$8*('Building Projections'!H$10/'Building Projections'!$G$10)*BTU_per_GWh</f>
        <v>31004663458395.5</v>
      </c>
      <c r="E2">
        <f>'Elec Use'!$D$17*'Building Projections'!I$13*'Elec Breakdown'!$B$8*('Building Projections'!I$10/'Building Projections'!$G$10)*BTU_per_GWh</f>
        <v>32832935831412.773</v>
      </c>
      <c r="F2">
        <f>'Elec Use'!$D$17*'Building Projections'!J$13*'Elec Breakdown'!$B$8*('Building Projections'!J$10/'Building Projections'!$G$10)*BTU_per_GWh</f>
        <v>34682067662977.262</v>
      </c>
      <c r="G2">
        <f>'Elec Use'!$D$17*'Building Projections'!K$13*'Elec Breakdown'!$B$8*('Building Projections'!K$10/'Building Projections'!$G$10)*BTU_per_GWh</f>
        <v>36550834156613.313</v>
      </c>
      <c r="H2">
        <f>'Elec Use'!$D$17*'Building Projections'!L$13*'Elec Breakdown'!$B$8*('Building Projections'!L$10/'Building Projections'!$G$10)*BTU_per_GWh</f>
        <v>38438104562981.367</v>
      </c>
      <c r="I2">
        <f>'Elec Use'!$D$17*'Building Projections'!M$13*'Elec Breakdown'!$B$8*('Building Projections'!M$10/'Building Projections'!$G$10)*BTU_per_GWh</f>
        <v>40518311781029.758</v>
      </c>
      <c r="J2">
        <f>'Elec Use'!$D$17*'Building Projections'!N$13*'Elec Breakdown'!$B$8*('Building Projections'!N$10/'Building Projections'!$G$10)*BTU_per_GWh</f>
        <v>42622506186562.352</v>
      </c>
      <c r="K2">
        <f>'Elec Use'!$D$17*'Building Projections'!O$13*'Elec Breakdown'!$B$8*('Building Projections'!O$10/'Building Projections'!$G$10)*BTU_per_GWh</f>
        <v>44749488741814.813</v>
      </c>
      <c r="L2">
        <f>'Elec Use'!$D$17*'Building Projections'!P$13*'Elec Breakdown'!$B$8*('Building Projections'!P$10/'Building Projections'!$G$10)*BTU_per_GWh</f>
        <v>46898139013713.148</v>
      </c>
      <c r="M2">
        <f>'Elec Use'!$D$17*'Building Projections'!Q$13*'Elec Breakdown'!$B$8*('Building Projections'!Q$10/'Building Projections'!$G$10)*BTU_per_GWh</f>
        <v>49067408836427.438</v>
      </c>
      <c r="N2">
        <f>'Elec Use'!$D$17*'Building Projections'!R$13*'Elec Breakdown'!$B$8*('Building Projections'!R$10/'Building Projections'!$G$10)*BTU_per_GWh</f>
        <v>51656339029264.313</v>
      </c>
      <c r="O2">
        <f>'Elec Use'!$D$17*'Building Projections'!S$13*'Elec Breakdown'!$B$8*('Building Projections'!S$10/'Building Projections'!$G$10)*BTU_per_GWh</f>
        <v>54271569861981.789</v>
      </c>
      <c r="P2">
        <f>'Elec Use'!$D$17*'Building Projections'!T$13*'Elec Breakdown'!$B$8*('Building Projections'!T$10/'Building Projections'!$G$10)*BTU_per_GWh</f>
        <v>56911695758218.133</v>
      </c>
      <c r="Q2">
        <f>'Elec Use'!$D$17*'Building Projections'!U$13*'Elec Breakdown'!$B$8*('Building Projections'!U$10/'Building Projections'!$G$10)*BTU_per_GWh</f>
        <v>59575409545624.352</v>
      </c>
      <c r="R2">
        <f>'Elec Use'!$D$17*'Building Projections'!V$13*'Elec Breakdown'!$B$8*('Building Projections'!V$10/'Building Projections'!$G$10)*BTU_per_GWh</f>
        <v>62261493992444.75</v>
      </c>
      <c r="S2">
        <f>'Elec Use'!$D$17*'Building Projections'!W$13*'Elec Breakdown'!$B$8*('Building Projections'!W$10/'Building Projections'!$G$10)*BTU_per_GWh</f>
        <v>65157796917283.906</v>
      </c>
      <c r="T2">
        <f>'Elec Use'!$D$17*'Building Projections'!X$13*'Elec Breakdown'!$B$8*('Building Projections'!X$10/'Building Projections'!$G$10)*BTU_per_GWh</f>
        <v>68082280283847.094</v>
      </c>
      <c r="U2">
        <f>'Elec Use'!$D$17*'Building Projections'!Y$13*'Elec Breakdown'!$B$8*('Building Projections'!Y$10/'Building Projections'!$G$10)*BTU_per_GWh</f>
        <v>71033691972606.781</v>
      </c>
      <c r="V2">
        <f>'Elec Use'!$D$17*'Building Projections'!Z$13*'Elec Breakdown'!$B$8*('Building Projections'!Z$10/'Building Projections'!$G$10)*BTU_per_GWh</f>
        <v>74010852960681.188</v>
      </c>
      <c r="W2">
        <f>'Elec Use'!$D$17*'Building Projections'!AA$13*'Elec Breakdown'!$B$8*('Building Projections'!AA$10/'Building Projections'!$G$10)*BTU_per_GWh</f>
        <v>77012652064493.656</v>
      </c>
      <c r="X2">
        <f>'Elec Use'!$D$17*'Building Projections'!AB$13*'Elec Breakdown'!$B$8*('Building Projections'!AB$10/'Building Projections'!$G$10)*BTU_per_GWh</f>
        <v>80542172403712.391</v>
      </c>
      <c r="Y2">
        <f>'Elec Use'!$D$17*'Building Projections'!AC$13*'Elec Breakdown'!$B$8*('Building Projections'!AC$10/'Building Projections'!$G$10)*BTU_per_GWh</f>
        <v>84102294251596.25</v>
      </c>
      <c r="Z2">
        <f>'Elec Use'!$D$17*'Building Projections'!AD$13*'Elec Breakdown'!$B$8*('Building Projections'!AD$10/'Building Projections'!$G$10)*BTU_per_GWh</f>
        <v>87691555286866.688</v>
      </c>
      <c r="AA2">
        <f>'Elec Use'!$D$17*'Building Projections'!AE$13*'Elec Breakdown'!$B$8*('Building Projections'!AE$10/'Building Projections'!$G$10)*BTU_per_GWh</f>
        <v>91308584898584.703</v>
      </c>
      <c r="AB2">
        <f>'Elec Use'!$D$17*'Building Projections'!AF$13*'Elec Breakdown'!$B$8*('Building Projections'!AF$10/'Building Projections'!$G$10)*BTU_per_GWh</f>
        <v>94952097107545.109</v>
      </c>
      <c r="AC2">
        <f>'Elec Use'!$D$17*'Building Projections'!AG$13*'Elec Breakdown'!$B$8*('Building Projections'!AG$10/'Building Projections'!$G$10)*BTU_per_GWh</f>
        <v>98821539003031.297</v>
      </c>
      <c r="AD2">
        <f>'Elec Use'!$D$17*'Building Projections'!AH$13*'Elec Breakdown'!$B$8*('Building Projections'!AH$10/'Building Projections'!$G$10)*BTU_per_GWh</f>
        <v>102723538945975.36</v>
      </c>
      <c r="AE2">
        <f>'Elec Use'!$D$17*'Building Projections'!AI$13*'Elec Breakdown'!$B$8*('Building Projections'!AI$10/'Building Projections'!$G$10)*BTU_per_GWh</f>
        <v>106656798589782.03</v>
      </c>
      <c r="AF2">
        <f>'Elec Use'!$D$17*'Building Projections'!AJ$13*'Elec Breakdown'!$B$8*('Building Projections'!AJ$10/'Building Projections'!$G$10)*BTU_per_GWh</f>
        <v>110620087716040.64</v>
      </c>
      <c r="AG2">
        <f>'Elec Use'!$D$17*'Building Projections'!AK$13*'Elec Breakdown'!$B$8*('Building Projections'!AK$10/'Building Projections'!$G$10)*BTU_per_GWh</f>
        <v>114612239823761.34</v>
      </c>
      <c r="AH2">
        <f>'Elec Use'!$D$17*'Building Projections'!AL$13*'Elec Breakdown'!$B$8*('Building Projections'!AL$10/'Building Projections'!$G$10)*BTU_per_GWh</f>
        <v>118632148056924.72</v>
      </c>
      <c r="AI2">
        <f>'Elec Use'!$D$17*'Building Projections'!AM$13*'Elec Breakdown'!$B$8*('Building Projections'!AM$10/'Building Projections'!$G$10)*BTU_per_GWh</f>
        <v>122678761440416.05</v>
      </c>
      <c r="AJ2">
        <f>'Elec Use'!$D$17*'Building Projections'!AN$13*'Elec Breakdown'!$B$8*('Building Projections'!AN$10/'Building Projections'!$G$10)*BTU_per_GWh</f>
        <v>126751081397468.92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0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B9" sqref="B9"/>
    </sheetView>
  </sheetViews>
  <sheetFormatPr defaultRowHeight="15" x14ac:dyDescent="0.25"/>
  <cols>
    <col min="1" max="1" width="25.85546875" customWidth="1"/>
    <col min="2" max="2" width="13.5703125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defaultRowHeight="15" x14ac:dyDescent="0.25"/>
  <cols>
    <col min="1" max="1" width="25.85546875" customWidth="1"/>
    <col min="2" max="2" width="14.85546875" customWidth="1"/>
    <col min="3" max="3" width="12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Use'!$D$17*'Building Projections'!F$14*SUM('Elec Breakdown'!$B$2:$B$4)*('Building Projections'!F$11/'Building Projections'!$G$11)*BTU_per_GWh</f>
        <v>266328116704262.5</v>
      </c>
      <c r="C2">
        <f>'Elec Use'!$D$17*'Building Projections'!G$14*SUM('Elec Breakdown'!$B$2:$B$4)*('Building Projections'!G$11/'Building Projections'!$G$11)*BTU_per_GWh</f>
        <v>266768838815310.53</v>
      </c>
      <c r="D2">
        <f>'Elec Use'!$D$17*'Building Projections'!H$14*SUM('Elec Breakdown'!$B$2:$B$4)*('Building Projections'!H$11/'Building Projections'!$G$11)*BTU_per_GWh</f>
        <v>267173971602577.03</v>
      </c>
      <c r="E2">
        <f>'Elec Use'!$D$17*'Building Projections'!I$14*SUM('Elec Breakdown'!$B$2:$B$4)*('Building Projections'!I$11/'Building Projections'!$G$11)*BTU_per_GWh</f>
        <v>267628282907531.41</v>
      </c>
      <c r="F2">
        <f>'Elec Use'!$D$17*'Building Projections'!J$14*SUM('Elec Breakdown'!$B$2:$B$4)*('Building Projections'!J$11/'Building Projections'!$G$11)*BTU_per_GWh</f>
        <v>268128827490012</v>
      </c>
      <c r="G2">
        <f>'Elec Use'!$D$17*'Building Projections'!K$14*SUM('Elec Breakdown'!$B$2:$B$4)*('Building Projections'!K$11/'Building Projections'!$G$11)*BTU_per_GWh</f>
        <v>268672890689175.59</v>
      </c>
      <c r="H2">
        <f>'Elec Use'!$D$17*'Building Projections'!L$14*SUM('Elec Breakdown'!$B$2:$B$4)*('Building Projections'!L$11/'Building Projections'!$G$11)*BTU_per_GWh</f>
        <v>269257966291931.78</v>
      </c>
      <c r="I2">
        <f>'Elec Use'!$D$17*'Building Projections'!M$14*SUM('Elec Breakdown'!$B$2:$B$4)*('Building Projections'!M$11/'Building Projections'!$G$11)*BTU_per_GWh</f>
        <v>268516651831844.47</v>
      </c>
      <c r="J2">
        <f>'Elec Use'!$D$17*'Building Projections'!N$14*SUM('Elec Breakdown'!$B$2:$B$4)*('Building Projections'!N$11/'Building Projections'!$G$11)*BTU_per_GWh</f>
        <v>267828503003721.47</v>
      </c>
      <c r="K2">
        <f>'Elec Use'!$D$17*'Building Projections'!O$14*SUM('Elec Breakdown'!$B$2:$B$4)*('Building Projections'!O$11/'Building Projections'!$G$11)*BTU_per_GWh</f>
        <v>267190862238786.44</v>
      </c>
      <c r="L2">
        <f>'Elec Use'!$D$17*'Building Projections'!P$14*SUM('Elec Breakdown'!$B$2:$B$4)*('Building Projections'!P$11/'Building Projections'!$G$11)*BTU_per_GWh</f>
        <v>266601246189100.94</v>
      </c>
      <c r="M2">
        <f>'Elec Use'!$D$17*'Building Projections'!Q$14*SUM('Elec Breakdown'!$B$2:$B$4)*('Building Projections'!Q$11/'Building Projections'!$G$11)*BTU_per_GWh</f>
        <v>266057331681151.22</v>
      </c>
      <c r="N2">
        <f>'Elec Use'!$D$17*'Building Projections'!R$14*SUM('Elec Breakdown'!$B$2:$B$4)*('Building Projections'!R$11/'Building Projections'!$G$11)*BTU_per_GWh</f>
        <v>265368351698213.31</v>
      </c>
      <c r="O2">
        <f>'Elec Use'!$D$17*'Building Projections'!S$14*SUM('Elec Breakdown'!$B$2:$B$4)*('Building Projections'!S$11/'Building Projections'!$G$11)*BTU_per_GWh</f>
        <v>264737664924558.88</v>
      </c>
      <c r="P2">
        <f>'Elec Use'!$D$17*'Building Projections'!T$14*SUM('Elec Breakdown'!$B$2:$B$4)*('Building Projections'!T$11/'Building Projections'!$G$11)*BTU_per_GWh</f>
        <v>264162156015573.56</v>
      </c>
      <c r="Q2">
        <f>'Elec Use'!$D$17*'Building Projections'!U$14*SUM('Elec Breakdown'!$B$2:$B$4)*('Building Projections'!U$11/'Building Projections'!$G$11)*BTU_per_GWh</f>
        <v>263638927731046.78</v>
      </c>
      <c r="R2">
        <f>'Elec Use'!$D$17*'Building Projections'!V$14*SUM('Elec Breakdown'!$B$2:$B$4)*('Building Projections'!V$11/'Building Projections'!$G$11)*BTU_per_GWh</f>
        <v>263165282176711.19</v>
      </c>
      <c r="S2">
        <f>'Elec Use'!$D$17*'Building Projections'!W$14*SUM('Elec Breakdown'!$B$2:$B$4)*('Building Projections'!W$11/'Building Projections'!$G$11)*BTU_per_GWh</f>
        <v>261409632500477.78</v>
      </c>
      <c r="T2">
        <f>'Elec Use'!$D$17*'Building Projections'!X$14*SUM('Elec Breakdown'!$B$2:$B$4)*('Building Projections'!X$11/'Building Projections'!$G$11)*BTU_per_GWh</f>
        <v>259716442460002.91</v>
      </c>
      <c r="U2">
        <f>'Elec Use'!$D$17*'Building Projections'!Y$14*SUM('Elec Breakdown'!$B$2:$B$4)*('Building Projections'!Y$11/'Building Projections'!$G$11)*BTU_per_GWh</f>
        <v>258082936835139.06</v>
      </c>
      <c r="V2">
        <f>'Elec Use'!$D$17*'Building Projections'!Z$14*SUM('Elec Breakdown'!$B$2:$B$4)*('Building Projections'!Z$11/'Building Projections'!$G$11)*BTU_per_GWh</f>
        <v>256506502418461.44</v>
      </c>
      <c r="W2">
        <f>'Elec Use'!$D$17*'Building Projections'!AA$14*SUM('Elec Breakdown'!$B$2:$B$4)*('Building Projections'!AA$11/'Building Projections'!$G$11)*BTU_per_GWh</f>
        <v>254984676362785.81</v>
      </c>
      <c r="X2">
        <f>'Elec Use'!$D$17*'Building Projections'!AB$14*SUM('Elec Breakdown'!$B$2:$B$4)*('Building Projections'!AB$11/'Building Projections'!$G$11)*BTU_per_GWh</f>
        <v>253256491648441.09</v>
      </c>
      <c r="Y2">
        <f>'Elec Use'!$D$17*'Building Projections'!AC$14*SUM('Elec Breakdown'!$B$2:$B$4)*('Building Projections'!AC$11/'Building Projections'!$G$11)*BTU_per_GWh</f>
        <v>251596132665987.44</v>
      </c>
      <c r="Z2">
        <f>'Elec Use'!$D$17*'Building Projections'!AD$14*SUM('Elec Breakdown'!$B$2:$B$4)*('Building Projections'!AD$11/'Building Projections'!$G$11)*BTU_per_GWh</f>
        <v>250000358300354.31</v>
      </c>
      <c r="AA2">
        <f>'Elec Use'!$D$17*'Building Projections'!AE$14*SUM('Elec Breakdown'!$B$2:$B$4)*('Building Projections'!AE$11/'Building Projections'!$G$11)*BTU_per_GWh</f>
        <v>248466130704902.31</v>
      </c>
      <c r="AB2">
        <f>'Elec Use'!$D$17*'Building Projections'!AF$14*SUM('Elec Breakdown'!$B$2:$B$4)*('Building Projections'!AF$11/'Building Projections'!$G$11)*BTU_per_GWh</f>
        <v>246990599612298.44</v>
      </c>
      <c r="AC2">
        <f>'Elec Use'!$D$17*'Building Projections'!AG$14*SUM('Elec Breakdown'!$B$2:$B$4)*('Building Projections'!AG$11/'Building Projections'!$G$11)*BTU_per_GWh</f>
        <v>244352855660874.78</v>
      </c>
      <c r="AD2">
        <f>'Elec Use'!$D$17*'Building Projections'!AH$14*SUM('Elec Breakdown'!$B$2:$B$4)*('Building Projections'!AH$11/'Building Projections'!$G$11)*BTU_per_GWh</f>
        <v>241787273948962.16</v>
      </c>
      <c r="AE2">
        <f>'Elec Use'!$D$17*'Building Projections'!AI$14*SUM('Elec Breakdown'!$B$2:$B$4)*('Building Projections'!AI$11/'Building Projections'!$G$11)*BTU_per_GWh</f>
        <v>239290976797920.44</v>
      </c>
      <c r="AF2">
        <f>'Elec Use'!$D$17*'Building Projections'!AJ$14*SUM('Elec Breakdown'!$B$2:$B$4)*('Building Projections'!AJ$11/'Building Projections'!$G$11)*BTU_per_GWh</f>
        <v>236861237529622.97</v>
      </c>
      <c r="AG2">
        <f>'Elec Use'!$D$17*'Building Projections'!AK$14*SUM('Elec Breakdown'!$B$2:$B$4)*('Building Projections'!AK$11/'Building Projections'!$G$11)*BTU_per_GWh</f>
        <v>234495470690390.78</v>
      </c>
      <c r="AH2">
        <f>'Elec Use'!$D$17*'Building Projections'!AL$14*SUM('Elec Breakdown'!$B$2:$B$4)*('Building Projections'!AL$11/'Building Projections'!$G$11)*BTU_per_GWh</f>
        <v>232191223024710.59</v>
      </c>
      <c r="AI2">
        <f>'Elec Use'!$D$17*'Building Projections'!AM$14*SUM('Elec Breakdown'!$B$2:$B$4)*('Building Projections'!AM$11/'Building Projections'!$G$11)*BTU_per_GWh</f>
        <v>229946165132518.38</v>
      </c>
      <c r="AJ2">
        <f>'Elec Use'!$D$17*'Building Projections'!AN$14*SUM('Elec Breakdown'!$B$2:$B$4)*('Building Projections'!AN$11/'Building Projections'!$G$11)*BTU_per_GWh</f>
        <v>227758083750388.13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0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B4" sqref="B4"/>
    </sheetView>
  </sheetViews>
  <sheetFormatPr defaultRowHeight="15" x14ac:dyDescent="0.25"/>
  <cols>
    <col min="1" max="1" width="25.85546875" customWidth="1"/>
    <col min="2" max="2" width="16.140625" customWidth="1"/>
    <col min="3" max="3" width="12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Use'!$D$17*'Building Projections'!F$14*'Elec Breakdown'!$B$6*('Building Projections'!F$11/'Building Projections'!$G$11)*BTU_per_GWh</f>
        <v>165715272615985.59</v>
      </c>
      <c r="C2">
        <f>'Elec Use'!$D$17*'Building Projections'!G$14*'Elec Breakdown'!$B$6*('Building Projections'!G$11/'Building Projections'!$G$11)*BTU_per_GWh</f>
        <v>165989499707304.34</v>
      </c>
      <c r="D2">
        <f>'Elec Use'!$D$17*'Building Projections'!H$14*'Elec Breakdown'!$B$6*('Building Projections'!H$11/'Building Projections'!$G$11)*BTU_per_GWh</f>
        <v>166241582330492.41</v>
      </c>
      <c r="E2">
        <f>'Elec Use'!$D$17*'Building Projections'!I$14*'Elec Breakdown'!$B$6*('Building Projections'!I$11/'Building Projections'!$G$11)*BTU_per_GWh</f>
        <v>166524264920241.75</v>
      </c>
      <c r="F2">
        <f>'Elec Use'!$D$17*'Building Projections'!J$14*'Elec Breakdown'!$B$6*('Building Projections'!J$11/'Building Projections'!$G$11)*BTU_per_GWh</f>
        <v>166835714882674.16</v>
      </c>
      <c r="G2">
        <f>'Elec Use'!$D$17*'Building Projections'!K$14*'Elec Breakdown'!$B$6*('Building Projections'!K$11/'Building Projections'!$G$11)*BTU_per_GWh</f>
        <v>167174243095487.03</v>
      </c>
      <c r="H2">
        <f>'Elec Use'!$D$17*'Building Projections'!L$14*'Elec Breakdown'!$B$6*('Building Projections'!L$11/'Building Projections'!$G$11)*BTU_per_GWh</f>
        <v>167538290137202</v>
      </c>
      <c r="I2">
        <f>'Elec Use'!$D$17*'Building Projections'!M$14*'Elec Breakdown'!$B$6*('Building Projections'!M$11/'Building Projections'!$G$11)*BTU_per_GWh</f>
        <v>167077027806481</v>
      </c>
      <c r="J2">
        <f>'Elec Use'!$D$17*'Building Projections'!N$14*'Elec Breakdown'!$B$6*('Building Projections'!N$11/'Building Projections'!$G$11)*BTU_per_GWh</f>
        <v>166648846313426.69</v>
      </c>
      <c r="K2">
        <f>'Elec Use'!$D$17*'Building Projections'!O$14*'Elec Breakdown'!$B$6*('Building Projections'!O$11/'Building Projections'!$G$11)*BTU_per_GWh</f>
        <v>166252092059689.34</v>
      </c>
      <c r="L2">
        <f>'Elec Use'!$D$17*'Building Projections'!P$14*'Elec Breakdown'!$B$6*('Building Projections'!P$11/'Building Projections'!$G$11)*BTU_per_GWh</f>
        <v>165885219850996.16</v>
      </c>
      <c r="M2">
        <f>'Elec Use'!$D$17*'Building Projections'!Q$14*'Elec Breakdown'!$B$6*('Building Projections'!Q$11/'Building Projections'!$G$11)*BTU_per_GWh</f>
        <v>165546784157160.75</v>
      </c>
      <c r="N2">
        <f>'Elec Use'!$D$17*'Building Projections'!R$14*'Elec Breakdown'!$B$6*('Building Projections'!R$11/'Building Projections'!$G$11)*BTU_per_GWh</f>
        <v>165118085501110.5</v>
      </c>
      <c r="O2">
        <f>'Elec Use'!$D$17*'Building Projections'!S$14*'Elec Breakdown'!$B$6*('Building Projections'!S$11/'Building Projections'!$G$11)*BTU_per_GWh</f>
        <v>164725658175281.09</v>
      </c>
      <c r="P2">
        <f>'Elec Use'!$D$17*'Building Projections'!T$14*'Elec Breakdown'!$B$6*('Building Projections'!T$11/'Building Projections'!$G$11)*BTU_per_GWh</f>
        <v>164367563743023.56</v>
      </c>
      <c r="Q2">
        <f>'Elec Use'!$D$17*'Building Projections'!U$14*'Elec Breakdown'!$B$6*('Building Projections'!U$11/'Building Projections'!$G$11)*BTU_per_GWh</f>
        <v>164041999477095.78</v>
      </c>
      <c r="R2">
        <f>'Elec Use'!$D$17*'Building Projections'!V$14*'Elec Breakdown'!$B$6*('Building Projections'!V$11/'Building Projections'!$G$11)*BTU_per_GWh</f>
        <v>163747286687731.41</v>
      </c>
      <c r="S2">
        <f>'Elec Use'!$D$17*'Building Projections'!W$14*'Elec Breakdown'!$B$6*('Building Projections'!W$11/'Building Projections'!$G$11)*BTU_per_GWh</f>
        <v>162654882444741.75</v>
      </c>
      <c r="T2">
        <f>'Elec Use'!$D$17*'Building Projections'!X$14*'Elec Breakdown'!$B$6*('Building Projections'!X$11/'Building Projections'!$G$11)*BTU_per_GWh</f>
        <v>161601341975112.91</v>
      </c>
      <c r="U2">
        <f>'Elec Use'!$D$17*'Building Projections'!Y$14*'Elec Breakdown'!$B$6*('Building Projections'!Y$11/'Building Projections'!$G$11)*BTU_per_GWh</f>
        <v>160584938475197.66</v>
      </c>
      <c r="V2">
        <f>'Elec Use'!$D$17*'Building Projections'!Z$14*'Elec Breakdown'!$B$6*('Building Projections'!Z$11/'Building Projections'!$G$11)*BTU_per_GWh</f>
        <v>159604045949264.94</v>
      </c>
      <c r="W2">
        <f>'Elec Use'!$D$17*'Building Projections'!AA$14*'Elec Breakdown'!$B$6*('Building Projections'!AA$11/'Building Projections'!$G$11)*BTU_per_GWh</f>
        <v>158657131959066.72</v>
      </c>
      <c r="X2">
        <f>'Elec Use'!$D$17*'Building Projections'!AB$14*'Elec Breakdown'!$B$6*('Building Projections'!AB$11/'Building Projections'!$G$11)*BTU_per_GWh</f>
        <v>157581817025696.66</v>
      </c>
      <c r="Y2">
        <f>'Elec Use'!$D$17*'Building Projections'!AC$14*'Elec Breakdown'!$B$6*('Building Projections'!AC$11/'Building Projections'!$G$11)*BTU_per_GWh</f>
        <v>156548704769947.75</v>
      </c>
      <c r="Z2">
        <f>'Elec Use'!$D$17*'Building Projections'!AD$14*'Elec Breakdown'!$B$6*('Building Projections'!AD$11/'Building Projections'!$G$11)*BTU_per_GWh</f>
        <v>155555778497998.25</v>
      </c>
      <c r="AA2">
        <f>'Elec Use'!$D$17*'Building Projections'!AE$14*'Elec Breakdown'!$B$6*('Building Projections'!AE$11/'Building Projections'!$G$11)*BTU_per_GWh</f>
        <v>154601147994161.44</v>
      </c>
      <c r="AB2">
        <f>'Elec Use'!$D$17*'Building Projections'!AF$14*'Elec Breakdown'!$B$6*('Building Projections'!AF$11/'Building Projections'!$G$11)*BTU_per_GWh</f>
        <v>153683039758763.5</v>
      </c>
      <c r="AC2">
        <f>'Elec Use'!$D$17*'Building Projections'!AG$14*'Elec Breakdown'!$B$6*('Building Projections'!AG$11/'Building Projections'!$G$11)*BTU_per_GWh</f>
        <v>152041776855655.41</v>
      </c>
      <c r="AD2">
        <f>'Elec Use'!$D$17*'Building Projections'!AH$14*'Elec Breakdown'!$B$6*('Building Projections'!AH$11/'Building Projections'!$G$11)*BTU_per_GWh</f>
        <v>150445414901576.5</v>
      </c>
      <c r="AE2">
        <f>'Elec Use'!$D$17*'Building Projections'!AI$14*'Elec Breakdown'!$B$6*('Building Projections'!AI$11/'Building Projections'!$G$11)*BTU_per_GWh</f>
        <v>148892163340928.25</v>
      </c>
      <c r="AF2">
        <f>'Elec Use'!$D$17*'Building Projections'!AJ$14*'Elec Breakdown'!$B$6*('Building Projections'!AJ$11/'Building Projections'!$G$11)*BTU_per_GWh</f>
        <v>147380325573987.66</v>
      </c>
      <c r="AG2">
        <f>'Elec Use'!$D$17*'Building Projections'!AK$14*'Elec Breakdown'!$B$6*('Building Projections'!AK$11/'Building Projections'!$G$11)*BTU_per_GWh</f>
        <v>145908292874020.94</v>
      </c>
      <c r="AH2">
        <f>'Elec Use'!$D$17*'Building Projections'!AL$14*'Elec Breakdown'!$B$6*('Building Projections'!AL$11/'Building Projections'!$G$11)*BTU_per_GWh</f>
        <v>144474538770931.03</v>
      </c>
      <c r="AI2">
        <f>'Elec Use'!$D$17*'Building Projections'!AM$14*'Elec Breakdown'!$B$6*('Building Projections'!AM$11/'Building Projections'!$G$11)*BTU_per_GWh</f>
        <v>143077613860233.69</v>
      </c>
      <c r="AJ2">
        <f>'Elec Use'!$D$17*'Building Projections'!AN$14*'Elec Breakdown'!$B$6*('Building Projections'!AN$11/'Building Projections'!$G$11)*BTU_per_GWh</f>
        <v>141716141000241.5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28</v>
      </c>
      <c r="B5">
        <f>'LPG, Kerosene Use'!$B$11*'LPG, Kerosene Use'!$B$22*('Building Projections'!F$11/'Building Projections'!$G$11)*BTU_per_thousand_tons_kerosene</f>
        <v>192183316735410.59</v>
      </c>
      <c r="C5">
        <f>'LPG, Kerosene Use'!$B$11*'LPG, Kerosene Use'!$B$22*('Building Projections'!G$11/'Building Projections'!$G$11)*BTU_per_thousand_tons_kerosene</f>
        <v>194098721180562</v>
      </c>
      <c r="D5">
        <f>'LPG, Kerosene Use'!$B$11*'LPG, Kerosene Use'!$B$22*('Building Projections'!H$11/'Building Projections'!$G$11)*BTU_per_thousand_tons_kerosene</f>
        <v>196297589016999.59</v>
      </c>
      <c r="E5">
        <f>'LPG, Kerosene Use'!$B$11*'LPG, Kerosene Use'!$B$22*('Building Projections'!I$11/'Building Projections'!$G$11)*BTU_per_thousand_tons_kerosene</f>
        <v>198496456853437.19</v>
      </c>
      <c r="F5">
        <f>'LPG, Kerosene Use'!$B$11*'LPG, Kerosene Use'!$B$22*('Building Projections'!J$11/'Building Projections'!$G$11)*BTU_per_thousand_tons_kerosene</f>
        <v>200695324689874.81</v>
      </c>
      <c r="G5">
        <f>'LPG, Kerosene Use'!$B$11*'LPG, Kerosene Use'!$B$22*('Building Projections'!K$11/'Building Projections'!$G$11)*BTU_per_thousand_tons_kerosene</f>
        <v>202894192526313.34</v>
      </c>
      <c r="H5">
        <f>'LPG, Kerosene Use'!$B$11*'LPG, Kerosene Use'!$B$22*('Building Projections'!L$11/'Building Projections'!$G$11)*BTU_per_thousand_tons_kerosene</f>
        <v>205093060362750.97</v>
      </c>
      <c r="I5">
        <f>'LPG, Kerosene Use'!$B$11*'LPG, Kerosene Use'!$B$22*('Building Projections'!M$11/'Building Projections'!$G$11)*BTU_per_thousand_tons_kerosene</f>
        <v>206598806729562.97</v>
      </c>
      <c r="J5">
        <f>'LPG, Kerosene Use'!$B$11*'LPG, Kerosene Use'!$B$22*('Building Projections'!N$11/'Building Projections'!$G$11)*BTU_per_thousand_tons_kerosene</f>
        <v>208104553096375.47</v>
      </c>
      <c r="K5">
        <f>'LPG, Kerosene Use'!$B$11*'LPG, Kerosene Use'!$B$22*('Building Projections'!O$11/'Building Projections'!$G$11)*BTU_per_thousand_tons_kerosene</f>
        <v>209610299463188.44</v>
      </c>
      <c r="L5">
        <f>'LPG, Kerosene Use'!$B$11*'LPG, Kerosene Use'!$B$22*('Building Projections'!P$11/'Building Projections'!$G$11)*BTU_per_thousand_tons_kerosene</f>
        <v>211116045830000.94</v>
      </c>
      <c r="M5">
        <f>'LPG, Kerosene Use'!$B$11*'LPG, Kerosene Use'!$B$22*('Building Projections'!Q$11/'Building Projections'!$G$11)*BTU_per_thousand_tons_kerosene</f>
        <v>212621792196813.44</v>
      </c>
      <c r="N5">
        <f>'LPG, Kerosene Use'!$B$11*'LPG, Kerosene Use'!$B$22*('Building Projections'!R$11/'Building Projections'!$G$11)*BTU_per_thousand_tons_kerosene</f>
        <v>214335178187435.56</v>
      </c>
      <c r="O5">
        <f>'LPG, Kerosene Use'!$B$11*'LPG, Kerosene Use'!$B$22*('Building Projections'!S$11/'Building Projections'!$G$11)*BTU_per_thousand_tons_kerosene</f>
        <v>216048564178056.72</v>
      </c>
      <c r="P5">
        <f>'LPG, Kerosene Use'!$B$11*'LPG, Kerosene Use'!$B$22*('Building Projections'!T$11/'Building Projections'!$G$11)*BTU_per_thousand_tons_kerosene</f>
        <v>217761950168677.88</v>
      </c>
      <c r="Q5">
        <f>'LPG, Kerosene Use'!$B$11*'LPG, Kerosene Use'!$B$22*('Building Projections'!U$11/'Building Projections'!$G$11)*BTU_per_thousand_tons_kerosene</f>
        <v>219475336159299.03</v>
      </c>
      <c r="R5">
        <f>'LPG, Kerosene Use'!$B$11*'LPG, Kerosene Use'!$B$22*('Building Projections'!V$11/'Building Projections'!$G$11)*BTU_per_thousand_tons_kerosene</f>
        <v>221188722149920.69</v>
      </c>
      <c r="S5">
        <f>'LPG, Kerosene Use'!$B$11*'LPG, Kerosene Use'!$B$22*('Building Projections'!W$11/'Building Projections'!$G$11)*BTU_per_thousand_tons_kerosene</f>
        <v>222151532601476.56</v>
      </c>
      <c r="T5">
        <f>'LPG, Kerosene Use'!$B$11*'LPG, Kerosene Use'!$B$22*('Building Projections'!X$11/'Building Projections'!$G$11)*BTU_per_thousand_tons_kerosene</f>
        <v>223114343053032.88</v>
      </c>
      <c r="U5">
        <f>'LPG, Kerosene Use'!$B$11*'LPG, Kerosene Use'!$B$22*('Building Projections'!Y$11/'Building Projections'!$G$11)*BTU_per_thousand_tons_kerosene</f>
        <v>224077153504589.5</v>
      </c>
      <c r="V5">
        <f>'LPG, Kerosene Use'!$B$11*'LPG, Kerosene Use'!$B$22*('Building Projections'!Z$11/'Building Projections'!$G$11)*BTU_per_thousand_tons_kerosene</f>
        <v>225039963956145.88</v>
      </c>
      <c r="W5">
        <f>'LPG, Kerosene Use'!$B$11*'LPG, Kerosene Use'!$B$22*('Building Projections'!AA$11/'Building Projections'!$G$11)*BTU_per_thousand_tons_kerosene</f>
        <v>226002774407702.5</v>
      </c>
      <c r="X5">
        <f>'LPG, Kerosene Use'!$B$11*'LPG, Kerosene Use'!$B$22*('Building Projections'!AB$11/'Building Projections'!$G$11)*BTU_per_thousand_tons_kerosene</f>
        <v>227111651586472.5</v>
      </c>
      <c r="Y5">
        <f>'LPG, Kerosene Use'!$B$11*'LPG, Kerosene Use'!$B$22*('Building Projections'!AC$11/'Building Projections'!$G$11)*BTU_per_thousand_tons_kerosene</f>
        <v>228220528765242</v>
      </c>
      <c r="Z5">
        <f>'LPG, Kerosene Use'!$B$11*'LPG, Kerosene Use'!$B$22*('Building Projections'!AD$11/'Building Projections'!$G$11)*BTU_per_thousand_tons_kerosene</f>
        <v>229329405944012.03</v>
      </c>
      <c r="AA5">
        <f>'LPG, Kerosene Use'!$B$11*'LPG, Kerosene Use'!$B$22*('Building Projections'!AE$11/'Building Projections'!$G$11)*BTU_per_thousand_tons_kerosene</f>
        <v>230438283122781.59</v>
      </c>
      <c r="AB5">
        <f>'LPG, Kerosene Use'!$B$11*'LPG, Kerosene Use'!$B$22*('Building Projections'!AF$11/'Building Projections'!$G$11)*BTU_per_thousand_tons_kerosene</f>
        <v>231547160301551.63</v>
      </c>
      <c r="AC5">
        <f>'LPG, Kerosene Use'!$B$11*'LPG, Kerosene Use'!$B$22*('Building Projections'!AG$11/'Building Projections'!$G$11)*BTU_per_thousand_tons_kerosene</f>
        <v>231896226080340.84</v>
      </c>
      <c r="AD5">
        <f>'LPG, Kerosene Use'!$B$11*'LPG, Kerosene Use'!$B$22*('Building Projections'!AH$11/'Building Projections'!$G$11)*BTU_per_thousand_tons_kerosene</f>
        <v>232245291859130.13</v>
      </c>
      <c r="AE5">
        <f>'LPG, Kerosene Use'!$B$11*'LPG, Kerosene Use'!$B$22*('Building Projections'!AI$11/'Building Projections'!$G$11)*BTU_per_thousand_tons_kerosene</f>
        <v>232594357637919.38</v>
      </c>
      <c r="AF5">
        <f>'LPG, Kerosene Use'!$B$11*'LPG, Kerosene Use'!$B$22*('Building Projections'!AJ$11/'Building Projections'!$G$11)*BTU_per_thousand_tons_kerosene</f>
        <v>232943423416708.72</v>
      </c>
      <c r="AG5">
        <f>'LPG, Kerosene Use'!$B$11*'LPG, Kerosene Use'!$B$22*('Building Projections'!AK$11/'Building Projections'!$G$11)*BTU_per_thousand_tons_kerosene</f>
        <v>233292489195497.94</v>
      </c>
      <c r="AH5">
        <f>'LPG, Kerosene Use'!$B$11*'LPG, Kerosene Use'!$B$22*('Building Projections'!AL$11/'Building Projections'!$G$11)*BTU_per_thousand_tons_kerosene</f>
        <v>233641554974287.31</v>
      </c>
      <c r="AI5">
        <f>'LPG, Kerosene Use'!$B$11*'LPG, Kerosene Use'!$B$22*('Building Projections'!AM$11/'Building Projections'!$G$11)*BTU_per_thousand_tons_kerosene</f>
        <v>233990620753076.66</v>
      </c>
      <c r="AJ5">
        <f>'LPG, Kerosene Use'!$B$11*'LPG, Kerosene Use'!$B$22*('Building Projections'!AN$11/'Building Projections'!$G$11)*BTU_per_thousand_tons_kerosene</f>
        <v>234339686531865.88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:B1048576"/>
    </sheetView>
  </sheetViews>
  <sheetFormatPr defaultRowHeight="15" x14ac:dyDescent="0.25"/>
  <cols>
    <col min="1" max="1" width="25.85546875" customWidth="1"/>
    <col min="2" max="2" width="14.28515625" customWidth="1"/>
    <col min="3" max="3" width="12" bestFit="1" customWidth="1"/>
    <col min="5" max="5" width="9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Use'!$D$17*'Building Projections'!F$14*SUM('Elec Breakdown'!$B$5,'Elec Breakdown'!$B$7)*('Building Projections'!F$11/'Building Projections'!$G$11)*BTU_per_GWh</f>
        <v>100612844088276.95</v>
      </c>
      <c r="C2">
        <f>'Elec Use'!$D$17*'Building Projections'!G$14*SUM('Elec Breakdown'!$B$5,'Elec Breakdown'!$B$7)*('Building Projections'!G$11/'Building Projections'!$G$11)*BTU_per_GWh</f>
        <v>100779339108006.2</v>
      </c>
      <c r="D2">
        <f>'Elec Use'!$D$17*'Building Projections'!H$14*SUM('Elec Breakdown'!$B$5,'Elec Breakdown'!$B$7)*('Building Projections'!H$11/'Building Projections'!$G$11)*BTU_per_GWh</f>
        <v>100932389272084.67</v>
      </c>
      <c r="E2">
        <f>'Elec Use'!$D$17*'Building Projections'!I$14*SUM('Elec Breakdown'!$B$5,'Elec Breakdown'!$B$7)*('Building Projections'!I$11/'Building Projections'!$G$11)*BTU_per_GWh</f>
        <v>101104017987289.64</v>
      </c>
      <c r="F2">
        <f>'Elec Use'!$D$17*'Building Projections'!J$14*SUM('Elec Breakdown'!$B$5,'Elec Breakdown'!$B$7)*('Building Projections'!J$11/'Building Projections'!$G$11)*BTU_per_GWh</f>
        <v>101293112607337.88</v>
      </c>
      <c r="G2">
        <f>'Elec Use'!$D$17*'Building Projections'!K$14*SUM('Elec Breakdown'!$B$5,'Elec Breakdown'!$B$7)*('Building Projections'!K$11/'Building Projections'!$G$11)*BTU_per_GWh</f>
        <v>101498647593688.56</v>
      </c>
      <c r="H2">
        <f>'Elec Use'!$D$17*'Building Projections'!L$14*SUM('Elec Breakdown'!$B$5,'Elec Breakdown'!$B$7)*('Building Projections'!L$11/'Building Projections'!$G$11)*BTU_per_GWh</f>
        <v>101719676154729.78</v>
      </c>
      <c r="I2">
        <f>'Elec Use'!$D$17*'Building Projections'!M$14*SUM('Elec Breakdown'!$B$5,'Elec Breakdown'!$B$7)*('Building Projections'!M$11/'Building Projections'!$G$11)*BTU_per_GWh</f>
        <v>101439624025363.47</v>
      </c>
      <c r="J2">
        <f>'Elec Use'!$D$17*'Building Projections'!N$14*SUM('Elec Breakdown'!$B$5,'Elec Breakdown'!$B$7)*('Building Projections'!N$11/'Building Projections'!$G$11)*BTU_per_GWh</f>
        <v>101179656690294.77</v>
      </c>
      <c r="K2">
        <f>'Elec Use'!$D$17*'Building Projections'!O$14*SUM('Elec Breakdown'!$B$5,'Elec Breakdown'!$B$7)*('Building Projections'!O$11/'Building Projections'!$G$11)*BTU_per_GWh</f>
        <v>100938770179097.11</v>
      </c>
      <c r="L2">
        <f>'Elec Use'!$D$17*'Building Projections'!P$14*SUM('Elec Breakdown'!$B$5,'Elec Breakdown'!$B$7)*('Building Projections'!P$11/'Building Projections'!$G$11)*BTU_per_GWh</f>
        <v>100716026338104.81</v>
      </c>
      <c r="M2">
        <f>'Elec Use'!$D$17*'Building Projections'!Q$14*SUM('Elec Breakdown'!$B$5,'Elec Breakdown'!$B$7)*('Building Projections'!Q$11/'Building Projections'!$G$11)*BTU_per_GWh</f>
        <v>100510547523990.45</v>
      </c>
      <c r="N2">
        <f>'Elec Use'!$D$17*'Building Projections'!R$14*SUM('Elec Breakdown'!$B$5,'Elec Breakdown'!$B$7)*('Building Projections'!R$11/'Building Projections'!$G$11)*BTU_per_GWh</f>
        <v>100250266197102.8</v>
      </c>
      <c r="O2">
        <f>'Elec Use'!$D$17*'Building Projections'!S$14*SUM('Elec Breakdown'!$B$5,'Elec Breakdown'!$B$7)*('Building Projections'!S$11/'Building Projections'!$G$11)*BTU_per_GWh</f>
        <v>100012006749277.81</v>
      </c>
      <c r="P2">
        <f>'Elec Use'!$D$17*'Building Projections'!T$14*SUM('Elec Breakdown'!$B$5,'Elec Breakdown'!$B$7)*('Building Projections'!T$11/'Building Projections'!$G$11)*BTU_per_GWh</f>
        <v>99794592272550.031</v>
      </c>
      <c r="Q2">
        <f>'Elec Use'!$D$17*'Building Projections'!U$14*SUM('Elec Breakdown'!$B$5,'Elec Breakdown'!$B$7)*('Building Projections'!U$11/'Building Projections'!$G$11)*BTU_per_GWh</f>
        <v>99596928253951</v>
      </c>
      <c r="R2">
        <f>'Elec Use'!$D$17*'Building Projections'!V$14*SUM('Elec Breakdown'!$B$5,'Elec Breakdown'!$B$7)*('Building Projections'!V$11/'Building Projections'!$G$11)*BTU_per_GWh</f>
        <v>99417995488979.781</v>
      </c>
      <c r="S2">
        <f>'Elec Use'!$D$17*'Building Projections'!W$14*SUM('Elec Breakdown'!$B$5,'Elec Breakdown'!$B$7)*('Building Projections'!W$11/'Building Projections'!$G$11)*BTU_per_GWh</f>
        <v>98754750055736.063</v>
      </c>
      <c r="T2">
        <f>'Elec Use'!$D$17*'Building Projections'!X$14*SUM('Elec Breakdown'!$B$5,'Elec Breakdown'!$B$7)*('Building Projections'!X$11/'Building Projections'!$G$11)*BTU_per_GWh</f>
        <v>98115100484889.969</v>
      </c>
      <c r="U2">
        <f>'Elec Use'!$D$17*'Building Projections'!Y$14*SUM('Elec Breakdown'!$B$5,'Elec Breakdown'!$B$7)*('Building Projections'!Y$11/'Building Projections'!$G$11)*BTU_per_GWh</f>
        <v>97497998359941.422</v>
      </c>
      <c r="V2">
        <f>'Elec Use'!$D$17*'Building Projections'!Z$14*SUM('Elec Breakdown'!$B$5,'Elec Breakdown'!$B$7)*('Building Projections'!Z$11/'Building Projections'!$G$11)*BTU_per_GWh</f>
        <v>96902456469196.563</v>
      </c>
      <c r="W2">
        <f>'Elec Use'!$D$17*'Building Projections'!AA$14*SUM('Elec Breakdown'!$B$5,'Elec Breakdown'!$B$7)*('Building Projections'!AA$11/'Building Projections'!$G$11)*BTU_per_GWh</f>
        <v>96327544403719.078</v>
      </c>
      <c r="X2">
        <f>'Elec Use'!$D$17*'Building Projections'!AB$14*SUM('Elec Breakdown'!$B$5,'Elec Breakdown'!$B$7)*('Building Projections'!AB$11/'Building Projections'!$G$11)*BTU_per_GWh</f>
        <v>95674674622744.422</v>
      </c>
      <c r="Y2">
        <f>'Elec Use'!$D$17*'Building Projections'!AC$14*SUM('Elec Breakdown'!$B$5,'Elec Breakdown'!$B$7)*('Building Projections'!AC$11/'Building Projections'!$G$11)*BTU_per_GWh</f>
        <v>95047427896039.688</v>
      </c>
      <c r="Z2">
        <f>'Elec Use'!$D$17*'Building Projections'!AD$14*SUM('Elec Breakdown'!$B$5,'Elec Breakdown'!$B$7)*('Building Projections'!AD$11/'Building Projections'!$G$11)*BTU_per_GWh</f>
        <v>94444579802356.078</v>
      </c>
      <c r="AA2">
        <f>'Elec Use'!$D$17*'Building Projections'!AE$14*SUM('Elec Breakdown'!$B$5,'Elec Breakdown'!$B$7)*('Building Projections'!AE$11/'Building Projections'!$G$11)*BTU_per_GWh</f>
        <v>93864982710740.875</v>
      </c>
      <c r="AB2">
        <f>'Elec Use'!$D$17*'Building Projections'!AF$14*SUM('Elec Breakdown'!$B$5,'Elec Breakdown'!$B$7)*('Building Projections'!AF$11/'Building Projections'!$G$11)*BTU_per_GWh</f>
        <v>93307559853534.969</v>
      </c>
      <c r="AC2">
        <f>'Elec Use'!$D$17*'Building Projections'!AG$14*SUM('Elec Breakdown'!$B$5,'Elec Breakdown'!$B$7)*('Building Projections'!AG$11/'Building Projections'!$G$11)*BTU_per_GWh</f>
        <v>92311078805219.344</v>
      </c>
      <c r="AD2">
        <f>'Elec Use'!$D$17*'Building Projections'!AH$14*SUM('Elec Breakdown'!$B$5,'Elec Breakdown'!$B$7)*('Building Projections'!AH$11/'Building Projections'!$G$11)*BTU_per_GWh</f>
        <v>91341859047385.719</v>
      </c>
      <c r="AE2">
        <f>'Elec Use'!$D$17*'Building Projections'!AI$14*SUM('Elec Breakdown'!$B$5,'Elec Breakdown'!$B$7)*('Building Projections'!AI$11/'Building Projections'!$G$11)*BTU_per_GWh</f>
        <v>90398813456992.172</v>
      </c>
      <c r="AF2">
        <f>'Elec Use'!$D$17*'Building Projections'!AJ$14*SUM('Elec Breakdown'!$B$5,'Elec Breakdown'!$B$7)*('Building Projections'!AJ$11/'Building Projections'!$G$11)*BTU_per_GWh</f>
        <v>89480911955635.359</v>
      </c>
      <c r="AG2">
        <f>'Elec Use'!$D$17*'Building Projections'!AK$14*SUM('Elec Breakdown'!$B$5,'Elec Breakdown'!$B$7)*('Building Projections'!AK$11/'Building Projections'!$G$11)*BTU_per_GWh</f>
        <v>88587177816369.844</v>
      </c>
      <c r="AH2">
        <f>'Elec Use'!$D$17*'Building Projections'!AL$14*SUM('Elec Breakdown'!$B$5,'Elec Breakdown'!$B$7)*('Building Projections'!AL$11/'Building Projections'!$G$11)*BTU_per_GWh</f>
        <v>87716684253779.563</v>
      </c>
      <c r="AI2">
        <f>'Elec Use'!$D$17*'Building Projections'!AM$14*SUM('Elec Breakdown'!$B$5,'Elec Breakdown'!$B$7)*('Building Projections'!AM$11/'Building Projections'!$G$11)*BTU_per_GWh</f>
        <v>86868551272284.734</v>
      </c>
      <c r="AJ2">
        <f>'Elec Use'!$D$17*'Building Projections'!AN$14*SUM('Elec Breakdown'!$B$5,'Elec Breakdown'!$B$7)*('Building Projections'!AN$11/'Building Projections'!$G$11)*BTU_per_GWh</f>
        <v>86041942750146.625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6" si="0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8" x14ac:dyDescent="0.25">
      <c r="A4" s="1" t="s">
        <v>27</v>
      </c>
      <c r="B4">
        <f>'LPG, Kerosene Use'!$B$2*'Building Projections'!F$14*('Building Projections'!F$10/'Building Projections'!$G$10)*BTU_per_thousand_tons_LPG</f>
        <v>551553758820368.13</v>
      </c>
      <c r="C4">
        <f>'LPG, Kerosene Use'!$B$2*'Building Projections'!G$14*('Building Projections'!G$10/'Building Projections'!$G$10)*BTU_per_thousand_tons_LPG</f>
        <v>566596566168499.25</v>
      </c>
      <c r="D4">
        <f>'LPG, Kerosene Use'!$B$2*'Building Projections'!H$14*('Building Projections'!H$10/'Building Projections'!$G$10)*BTU_per_thousand_tons_LPG</f>
        <v>584300303753370.25</v>
      </c>
      <c r="E4">
        <f>'LPG, Kerosene Use'!$B$2*'Building Projections'!I$14*('Building Projections'!I$10/'Building Projections'!$G$10)*BTU_per_thousand_tons_LPG</f>
        <v>601791973340035.88</v>
      </c>
      <c r="F4">
        <f>'LPG, Kerosene Use'!$B$2*'Building Projections'!J$14*('Building Projections'!J$10/'Building Projections'!$G$10)*BTU_per_thousand_tons_LPG</f>
        <v>619084275416730.25</v>
      </c>
      <c r="G4">
        <f>'LPG, Kerosene Use'!$B$2*'Building Projections'!K$14*('Building Projections'!K$10/'Building Projections'!$G$10)*BTU_per_thousand_tons_LPG</f>
        <v>636188916165712.75</v>
      </c>
      <c r="H4">
        <f>'LPG, Kerosene Use'!$B$2*'Building Projections'!L$14*('Building Projections'!L$10/'Building Projections'!$G$10)*BTU_per_thousand_tons_LPG</f>
        <v>653116702899144.75</v>
      </c>
      <c r="I4">
        <f>'LPG, Kerosene Use'!$B$2*'Building Projections'!M$14*('Building Projections'!M$10/'Building Projections'!$G$10)*BTU_per_thousand_tons_LPG</f>
        <v>669632942657304.25</v>
      </c>
      <c r="J4">
        <f>'LPG, Kerosene Use'!$B$2*'Building Projections'!N$14*('Building Projections'!N$10/'Building Projections'!$G$10)*BTU_per_thousand_tons_LPG</f>
        <v>685919921151117.25</v>
      </c>
      <c r="K4">
        <f>'LPG, Kerosene Use'!$B$2*'Building Projections'!O$14*('Building Projections'!O$10/'Building Projections'!$G$10)*BTU_per_thousand_tons_LPG</f>
        <v>701989098369965.25</v>
      </c>
      <c r="L4">
        <f>'LPG, Kerosene Use'!$B$2*'Building Projections'!P$14*('Building Projections'!P$10/'Building Projections'!$G$10)*BTU_per_thousand_tons_LPG</f>
        <v>717851183026727.25</v>
      </c>
      <c r="M4">
        <f>'LPG, Kerosene Use'!$B$2*'Building Projections'!Q$14*('Building Projections'!Q$10/'Building Projections'!$G$10)*BTU_per_thousand_tons_LPG</f>
        <v>733516193128856.63</v>
      </c>
      <c r="N4">
        <f>'LPG, Kerosene Use'!$B$2*'Building Projections'!R$14*('Building Projections'!R$10/'Building Projections'!$G$10)*BTU_per_thousand_tons_LPG</f>
        <v>751643495200478</v>
      </c>
      <c r="O4">
        <f>'LPG, Kerosene Use'!$B$2*'Building Projections'!S$14*('Building Projections'!S$10/'Building Projections'!$G$10)*BTU_per_thousand_tons_LPG</f>
        <v>769519424827719.75</v>
      </c>
      <c r="P4">
        <f>'LPG, Kerosene Use'!$B$2*'Building Projections'!T$14*('Building Projections'!T$10/'Building Projections'!$G$10)*BTU_per_thousand_tons_LPG</f>
        <v>787157416024611</v>
      </c>
      <c r="Q4">
        <f>'LPG, Kerosene Use'!$B$2*'Building Projections'!U$14*('Building Projections'!U$10/'Building Projections'!$G$10)*BTU_per_thousand_tons_LPG</f>
        <v>804569962293612.25</v>
      </c>
      <c r="R4">
        <f>'LPG, Kerosene Use'!$B$2*'Building Projections'!V$14*('Building Projections'!V$10/'Building Projections'!$G$10)*BTU_per_thousand_tons_LPG</f>
        <v>821768697516015.13</v>
      </c>
      <c r="S4">
        <f>'LPG, Kerosene Use'!$B$2*'Building Projections'!W$14*('Building Projections'!W$10/'Building Projections'!$G$10)*BTU_per_thousand_tons_LPG</f>
        <v>837856256901542.63</v>
      </c>
      <c r="T4">
        <f>'LPG, Kerosene Use'!$B$2*'Building Projections'!X$14*('Building Projections'!X$10/'Building Projections'!$G$10)*BTU_per_thousand_tons_LPG</f>
        <v>853674477345058.38</v>
      </c>
      <c r="U4">
        <f>'LPG, Kerosene Use'!$B$2*'Building Projections'!Y$14*('Building Projections'!Y$10/'Building Projections'!$G$10)*BTU_per_thousand_tons_LPG</f>
        <v>869235326173126.75</v>
      </c>
      <c r="V4">
        <f>'LPG, Kerosene Use'!$B$2*'Building Projections'!Z$14*('Building Projections'!Z$10/'Building Projections'!$G$10)*BTU_per_thousand_tons_LPG</f>
        <v>884550072079750.38</v>
      </c>
      <c r="W4">
        <f>'LPG, Kerosene Use'!$B$2*'Building Projections'!AA$14*('Building Projections'!AA$10/'Building Projections'!$G$10)*BTU_per_thousand_tons_LPG</f>
        <v>899629335374303.5</v>
      </c>
      <c r="X4">
        <f>'LPG, Kerosene Use'!$B$2*'Building Projections'!AB$14*('Building Projections'!AB$10/'Building Projections'!$G$10)*BTU_per_thousand_tons_LPG</f>
        <v>916890537806388</v>
      </c>
      <c r="Y4">
        <f>'LPG, Kerosene Use'!$B$2*'Building Projections'!AC$14*('Building Projections'!AC$10/'Building Projections'!$G$10)*BTU_per_thousand_tons_LPG</f>
        <v>933859261573692.38</v>
      </c>
      <c r="Z4">
        <f>'LPG, Kerosene Use'!$B$2*'Building Projections'!AD$14*('Building Projections'!AD$10/'Building Projections'!$G$10)*BTU_per_thousand_tons_LPG</f>
        <v>950549483038615.38</v>
      </c>
      <c r="AA4">
        <f>'LPG, Kerosene Use'!$B$2*'Building Projections'!AE$14*('Building Projections'!AE$10/'Building Projections'!$G$10)*BTU_per_thousand_tons_LPG</f>
        <v>966974302027778.38</v>
      </c>
      <c r="AB4">
        <f>'LPG, Kerosene Use'!$B$2*'Building Projections'!AF$14*('Building Projections'!AF$10/'Building Projections'!$G$10)*BTU_per_thousand_tons_LPG</f>
        <v>983146009486832.63</v>
      </c>
      <c r="AC4">
        <f>'LPG, Kerosene Use'!$B$2*'Building Projections'!AG$14*('Building Projections'!AG$10/'Building Projections'!$G$10)*BTU_per_thousand_tons_LPG</f>
        <v>997608277646406.38</v>
      </c>
      <c r="AD4">
        <f>'LPG, Kerosene Use'!$B$2*'Building Projections'!AH$14*('Building Projections'!AH$10/'Building Projections'!$G$10)*BTU_per_thousand_tons_LPG</f>
        <v>1011759367218283.5</v>
      </c>
      <c r="AE4">
        <f>'LPG, Kerosene Use'!$B$2*'Building Projections'!AI$14*('Building Projections'!AI$10/'Building Projections'!$G$10)*BTU_per_thousand_tons_LPG</f>
        <v>1025611687351363.8</v>
      </c>
      <c r="AF4">
        <f>'LPG, Kerosene Use'!$B$2*'Building Projections'!AJ$14*('Building Projections'!AJ$10/'Building Projections'!$G$10)*BTU_per_thousand_tons_LPG</f>
        <v>1039176996048923.8</v>
      </c>
      <c r="AG4">
        <f>'LPG, Kerosene Use'!$B$2*'Building Projections'!AK$14*('Building Projections'!AK$10/'Building Projections'!$G$10)*BTU_per_thousand_tons_LPG</f>
        <v>1052466442325042.1</v>
      </c>
      <c r="AH4">
        <f>'LPG, Kerosene Use'!$B$2*'Building Projections'!AL$14*('Building Projections'!AL$10/'Building Projections'!$G$10)*BTU_per_thousand_tons_LPG</f>
        <v>1065490605127811.8</v>
      </c>
      <c r="AI4">
        <f>'LPG, Kerosene Use'!$B$2*'Building Projections'!AM$14*('Building Projections'!AM$10/'Building Projections'!$G$10)*BTU_per_thousand_tons_LPG</f>
        <v>1078259529314860.6</v>
      </c>
      <c r="AJ4">
        <f>'LPG, Kerosene Use'!$B$2*'Building Projections'!AN$14*('Building Projections'!AN$10/'Building Projections'!$G$10)*BTU_per_thousand_tons_LPG</f>
        <v>1090782758938476</v>
      </c>
    </row>
    <row r="5" spans="1:38" x14ac:dyDescent="0.25">
      <c r="A5" s="1" t="s">
        <v>28</v>
      </c>
      <c r="B5">
        <f>'LPG, Kerosene Use'!$B$11*'LPG, Kerosene Use'!$B$23*('Building Projections'!F$11/'Building Projections'!$G$11)*BTU_per_thousand_tons_kerosene</f>
        <v>21353701859490.07</v>
      </c>
      <c r="C5">
        <f>'LPG, Kerosene Use'!$B$11*'LPG, Kerosene Use'!$B$23*('Building Projections'!G$11/'Building Projections'!$G$11)*BTU_per_thousand_tons_kerosene</f>
        <v>21566524575618</v>
      </c>
      <c r="D5">
        <f>'LPG, Kerosene Use'!$B$11*'LPG, Kerosene Use'!$B$23*('Building Projections'!H$11/'Building Projections'!$G$11)*BTU_per_thousand_tons_kerosene</f>
        <v>21810843224111.07</v>
      </c>
      <c r="E5">
        <f>'LPG, Kerosene Use'!$B$11*'LPG, Kerosene Use'!$B$23*('Building Projections'!I$11/'Building Projections'!$G$11)*BTU_per_thousand_tons_kerosene</f>
        <v>22055161872604.137</v>
      </c>
      <c r="F5">
        <f>'LPG, Kerosene Use'!$B$11*'LPG, Kerosene Use'!$B$23*('Building Projections'!J$11/'Building Projections'!$G$11)*BTU_per_thousand_tons_kerosene</f>
        <v>22299480521097.203</v>
      </c>
      <c r="G5">
        <f>'LPG, Kerosene Use'!$B$11*'LPG, Kerosene Use'!$B$23*('Building Projections'!K$11/'Building Projections'!$G$11)*BTU_per_thousand_tons_kerosene</f>
        <v>22543799169590.375</v>
      </c>
      <c r="H5">
        <f>'LPG, Kerosene Use'!$B$11*'LPG, Kerosene Use'!$B$23*('Building Projections'!L$11/'Building Projections'!$G$11)*BTU_per_thousand_tons_kerosene</f>
        <v>22788117818083.441</v>
      </c>
      <c r="I5">
        <f>'LPG, Kerosene Use'!$B$11*'LPG, Kerosene Use'!$B$23*('Building Projections'!M$11/'Building Projections'!$G$11)*BTU_per_thousand_tons_kerosene</f>
        <v>22955422969951.445</v>
      </c>
      <c r="J5">
        <f>'LPG, Kerosene Use'!$B$11*'LPG, Kerosene Use'!$B$23*('Building Projections'!N$11/'Building Projections'!$G$11)*BTU_per_thousand_tons_kerosene</f>
        <v>23122728121819.5</v>
      </c>
      <c r="K5">
        <f>'LPG, Kerosene Use'!$B$11*'LPG, Kerosene Use'!$B$23*('Building Projections'!O$11/'Building Projections'!$G$11)*BTU_per_thousand_tons_kerosene</f>
        <v>23290033273687.605</v>
      </c>
      <c r="L5">
        <f>'LPG, Kerosene Use'!$B$11*'LPG, Kerosene Use'!$B$23*('Building Projections'!P$11/'Building Projections'!$G$11)*BTU_per_thousand_tons_kerosene</f>
        <v>23457338425555.66</v>
      </c>
      <c r="M5">
        <f>'LPG, Kerosene Use'!$B$11*'LPG, Kerosene Use'!$B$23*('Building Projections'!Q$11/'Building Projections'!$G$11)*BTU_per_thousand_tons_kerosene</f>
        <v>23624643577423.715</v>
      </c>
      <c r="N5">
        <f>'LPG, Kerosene Use'!$B$11*'LPG, Kerosene Use'!$B$23*('Building Projections'!R$11/'Building Projections'!$G$11)*BTU_per_thousand_tons_kerosene</f>
        <v>23815019798603.953</v>
      </c>
      <c r="O5">
        <f>'LPG, Kerosene Use'!$B$11*'LPG, Kerosene Use'!$B$23*('Building Projections'!S$11/'Building Projections'!$G$11)*BTU_per_thousand_tons_kerosene</f>
        <v>24005396019784.078</v>
      </c>
      <c r="P5">
        <f>'LPG, Kerosene Use'!$B$11*'LPG, Kerosene Use'!$B$23*('Building Projections'!T$11/'Building Projections'!$G$11)*BTU_per_thousand_tons_kerosene</f>
        <v>24195772240964.211</v>
      </c>
      <c r="Q5">
        <f>'LPG, Kerosene Use'!$B$11*'LPG, Kerosene Use'!$B$23*('Building Projections'!U$11/'Building Projections'!$G$11)*BTU_per_thousand_tons_kerosene</f>
        <v>24386148462144.34</v>
      </c>
      <c r="R5">
        <f>'LPG, Kerosene Use'!$B$11*'LPG, Kerosene Use'!$B$23*('Building Projections'!V$11/'Building Projections'!$G$11)*BTU_per_thousand_tons_kerosene</f>
        <v>24576524683324.527</v>
      </c>
      <c r="S5">
        <f>'LPG, Kerosene Use'!$B$11*'LPG, Kerosene Use'!$B$23*('Building Projections'!W$11/'Building Projections'!$G$11)*BTU_per_thousand_tons_kerosene</f>
        <v>24683503622386.285</v>
      </c>
      <c r="T5">
        <f>'LPG, Kerosene Use'!$B$11*'LPG, Kerosene Use'!$B$23*('Building Projections'!X$11/'Building Projections'!$G$11)*BTU_per_thousand_tons_kerosene</f>
        <v>24790482561448.102</v>
      </c>
      <c r="U5">
        <f>'LPG, Kerosene Use'!$B$11*'LPG, Kerosene Use'!$B$23*('Building Projections'!Y$11/'Building Projections'!$G$11)*BTU_per_thousand_tons_kerosene</f>
        <v>24897461500509.949</v>
      </c>
      <c r="V5">
        <f>'LPG, Kerosene Use'!$B$11*'LPG, Kerosene Use'!$B$23*('Building Projections'!Z$11/'Building Projections'!$G$11)*BTU_per_thousand_tons_kerosene</f>
        <v>25004440439571.77</v>
      </c>
      <c r="W5">
        <f>'LPG, Kerosene Use'!$B$11*'LPG, Kerosene Use'!$B$23*('Building Projections'!AA$11/'Building Projections'!$G$11)*BTU_per_thousand_tons_kerosene</f>
        <v>25111419378633.613</v>
      </c>
      <c r="X5">
        <f>'LPG, Kerosene Use'!$B$11*'LPG, Kerosene Use'!$B$23*('Building Projections'!AB$11/'Building Projections'!$G$11)*BTU_per_thousand_tons_kerosene</f>
        <v>25234627954052.504</v>
      </c>
      <c r="Y5">
        <f>'LPG, Kerosene Use'!$B$11*'LPG, Kerosene Use'!$B$23*('Building Projections'!AC$11/'Building Projections'!$G$11)*BTU_per_thousand_tons_kerosene</f>
        <v>25357836529471.34</v>
      </c>
      <c r="Z5">
        <f>'LPG, Kerosene Use'!$B$11*'LPG, Kerosene Use'!$B$23*('Building Projections'!AD$11/'Building Projections'!$G$11)*BTU_per_thousand_tons_kerosene</f>
        <v>25481045104890.23</v>
      </c>
      <c r="AA5">
        <f>'LPG, Kerosene Use'!$B$11*'LPG, Kerosene Use'!$B$23*('Building Projections'!AE$11/'Building Projections'!$G$11)*BTU_per_thousand_tons_kerosene</f>
        <v>25604253680309.07</v>
      </c>
      <c r="AB5">
        <f>'LPG, Kerosene Use'!$B$11*'LPG, Kerosene Use'!$B$23*('Building Projections'!AF$11/'Building Projections'!$G$11)*BTU_per_thousand_tons_kerosene</f>
        <v>25727462255727.961</v>
      </c>
      <c r="AC5">
        <f>'LPG, Kerosene Use'!$B$11*'LPG, Kerosene Use'!$B$23*('Building Projections'!AG$11/'Building Projections'!$G$11)*BTU_per_thousand_tons_kerosene</f>
        <v>25766247342260.098</v>
      </c>
      <c r="AD5">
        <f>'LPG, Kerosene Use'!$B$11*'LPG, Kerosene Use'!$B$23*('Building Projections'!AH$11/'Building Projections'!$G$11)*BTU_per_thousand_tons_kerosene</f>
        <v>25805032428792.242</v>
      </c>
      <c r="AE5">
        <f>'LPG, Kerosene Use'!$B$11*'LPG, Kerosene Use'!$B$23*('Building Projections'!AI$11/'Building Projections'!$G$11)*BTU_per_thousand_tons_kerosene</f>
        <v>25843817515324.379</v>
      </c>
      <c r="AF5">
        <f>'LPG, Kerosene Use'!$B$11*'LPG, Kerosene Use'!$B$23*('Building Projections'!AJ$11/'Building Projections'!$G$11)*BTU_per_thousand_tons_kerosene</f>
        <v>25882602601856.531</v>
      </c>
      <c r="AG5">
        <f>'LPG, Kerosene Use'!$B$11*'LPG, Kerosene Use'!$B$23*('Building Projections'!AK$11/'Building Projections'!$G$11)*BTU_per_thousand_tons_kerosene</f>
        <v>25921387688388.668</v>
      </c>
      <c r="AH5">
        <f>'LPG, Kerosene Use'!$B$11*'LPG, Kerosene Use'!$B$23*('Building Projections'!AL$11/'Building Projections'!$G$11)*BTU_per_thousand_tons_kerosene</f>
        <v>25960172774920.816</v>
      </c>
      <c r="AI5">
        <f>'LPG, Kerosene Use'!$B$11*'LPG, Kerosene Use'!$B$23*('Building Projections'!AM$11/'Building Projections'!$G$11)*BTU_per_thousand_tons_kerosene</f>
        <v>25998957861452.965</v>
      </c>
      <c r="AJ5">
        <f>'LPG, Kerosene Use'!$B$11*'LPG, Kerosene Use'!$B$23*('Building Projections'!AN$11/'Building Projections'!$G$11)*BTU_per_thousand_tons_kerosene</f>
        <v>26037742947985.102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8" x14ac:dyDescent="0.25">
      <c r="A7" s="1" t="s">
        <v>30</v>
      </c>
      <c r="B7">
        <f>'Biomass Use'!$B$16*('Building Projections'!F$11/'Building Projections'!$G$11)*BTU_per_kg_biomass</f>
        <v>1127318721451314.3</v>
      </c>
      <c r="C7">
        <f>'Biomass Use'!$B$16*('Building Projections'!G$11/'Building Projections'!$G$11)*BTU_per_kg_biomass</f>
        <v>1138554198738570.3</v>
      </c>
      <c r="D7">
        <f>'Biomass Use'!$B$16*('Building Projections'!H$11/'Building Projections'!$G$11)*BTU_per_kg_biomass</f>
        <v>1151452430073738.5</v>
      </c>
      <c r="E7">
        <f>'Biomass Use'!$B$16*('Building Projections'!I$11/'Building Projections'!$G$11)*BTU_per_kg_biomass</f>
        <v>1164350661408907</v>
      </c>
      <c r="F7">
        <f>'Biomass Use'!$B$16*('Building Projections'!J$11/'Building Projections'!$G$11)*BTU_per_kg_biomass</f>
        <v>1177248892744075.3</v>
      </c>
      <c r="G7">
        <f>'Biomass Use'!$B$16*('Building Projections'!K$11/'Building Projections'!$G$11)*BTU_per_kg_biomass</f>
        <v>1190147124079249.3</v>
      </c>
      <c r="H7">
        <f>'Biomass Use'!$B$16*('Building Projections'!L$11/'Building Projections'!$G$11)*BTU_per_kg_biomass</f>
        <v>1203045355414417.8</v>
      </c>
      <c r="I7">
        <f>'Biomass Use'!$B$16*('Building Projections'!M$11/'Building Projections'!$G$11)*BTU_per_kg_biomass</f>
        <v>1211877839408860.8</v>
      </c>
      <c r="J7">
        <f>'Biomass Use'!$B$16*('Building Projections'!N$11/'Building Projections'!$G$11)*BTU_per_kg_biomass</f>
        <v>1220710323403306.5</v>
      </c>
      <c r="K7">
        <f>'Biomass Use'!$B$16*('Building Projections'!O$11/'Building Projections'!$G$11)*BTU_per_kg_biomass</f>
        <v>1229542807397755</v>
      </c>
      <c r="L7">
        <f>'Biomass Use'!$B$16*('Building Projections'!P$11/'Building Projections'!$G$11)*BTU_per_kg_biomass</f>
        <v>1238375291392200.8</v>
      </c>
      <c r="M7">
        <f>'Biomass Use'!$B$16*('Building Projections'!Q$11/'Building Projections'!$G$11)*BTU_per_kg_biomass</f>
        <v>1247207775386646.5</v>
      </c>
      <c r="N7">
        <f>'Biomass Use'!$B$16*('Building Projections'!R$11/'Building Projections'!$G$11)*BTU_per_kg_biomass</f>
        <v>1257258242498524</v>
      </c>
      <c r="O7">
        <f>'Biomass Use'!$B$16*('Building Projections'!S$11/'Building Projections'!$G$11)*BTU_per_kg_biomass</f>
        <v>1267308709610395.3</v>
      </c>
      <c r="P7">
        <f>'Biomass Use'!$B$16*('Building Projections'!T$11/'Building Projections'!$G$11)*BTU_per_kg_biomass</f>
        <v>1277359176722267.3</v>
      </c>
      <c r="Q7">
        <f>'Biomass Use'!$B$16*('Building Projections'!U$11/'Building Projections'!$G$11)*BTU_per_kg_biomass</f>
        <v>1287409643834138.5</v>
      </c>
      <c r="R7">
        <f>'Biomass Use'!$B$16*('Building Projections'!V$11/'Building Projections'!$G$11)*BTU_per_kg_biomass</f>
        <v>1297460110946013</v>
      </c>
      <c r="S7">
        <f>'Biomass Use'!$B$16*('Building Projections'!W$11/'Building Projections'!$G$11)*BTU_per_kg_biomass</f>
        <v>1303107813700265.3</v>
      </c>
      <c r="T7">
        <f>'Biomass Use'!$B$16*('Building Projections'!X$11/'Building Projections'!$G$11)*BTU_per_kg_biomass</f>
        <v>1308755516454520.5</v>
      </c>
      <c r="U7">
        <f>'Biomass Use'!$B$16*('Building Projections'!Y$11/'Building Projections'!$G$11)*BTU_per_kg_biomass</f>
        <v>1314403219208777</v>
      </c>
      <c r="V7">
        <f>'Biomass Use'!$B$16*('Building Projections'!Z$11/'Building Projections'!$G$11)*BTU_per_kg_biomass</f>
        <v>1320050921963032.5</v>
      </c>
      <c r="W7">
        <f>'Biomass Use'!$B$16*('Building Projections'!AA$11/'Building Projections'!$G$11)*BTU_per_kg_biomass</f>
        <v>1325698624717289</v>
      </c>
      <c r="X7">
        <f>'Biomass Use'!$B$16*('Building Projections'!AB$11/'Building Projections'!$G$11)*BTU_per_kg_biomass</f>
        <v>1332203133145242.5</v>
      </c>
      <c r="Y7">
        <f>'Biomass Use'!$B$16*('Building Projections'!AC$11/'Building Projections'!$G$11)*BTU_per_kg_biomass</f>
        <v>1338707641573193.3</v>
      </c>
      <c r="Z7">
        <f>'Biomass Use'!$B$16*('Building Projections'!AD$11/'Building Projections'!$G$11)*BTU_per_kg_biomass</f>
        <v>1345212150001147</v>
      </c>
      <c r="AA7">
        <f>'Biomass Use'!$B$16*('Building Projections'!AE$11/'Building Projections'!$G$11)*BTU_per_kg_biomass</f>
        <v>1351716658429097.8</v>
      </c>
      <c r="AB7">
        <f>'Biomass Use'!$B$16*('Building Projections'!AF$11/'Building Projections'!$G$11)*BTU_per_kg_biomass</f>
        <v>1358221166857051.5</v>
      </c>
      <c r="AC7">
        <f>'Biomass Use'!$B$16*('Building Projections'!AG$11/'Building Projections'!$G$11)*BTU_per_kg_biomass</f>
        <v>1360268734742399.3</v>
      </c>
      <c r="AD7">
        <f>'Biomass Use'!$B$16*('Building Projections'!AH$11/'Building Projections'!$G$11)*BTU_per_kg_biomass</f>
        <v>1362316302627747.8</v>
      </c>
      <c r="AE7">
        <f>'Biomass Use'!$B$16*('Building Projections'!AI$11/'Building Projections'!$G$11)*BTU_per_kg_biomass</f>
        <v>1364363870513095.8</v>
      </c>
      <c r="AF7">
        <f>'Biomass Use'!$B$16*('Building Projections'!AJ$11/'Building Projections'!$G$11)*BTU_per_kg_biomass</f>
        <v>1366411438398444.5</v>
      </c>
      <c r="AG7">
        <f>'Biomass Use'!$B$16*('Building Projections'!AK$11/'Building Projections'!$G$11)*BTU_per_kg_biomass</f>
        <v>1368459006283792.3</v>
      </c>
      <c r="AH7">
        <f>'Biomass Use'!$B$16*('Building Projections'!AL$11/'Building Projections'!$G$11)*BTU_per_kg_biomass</f>
        <v>1370506574169141.3</v>
      </c>
      <c r="AI7">
        <f>'Biomass Use'!$B$16*('Building Projections'!AM$11/'Building Projections'!$G$11)*BTU_per_kg_biomass</f>
        <v>1372554142054489.5</v>
      </c>
      <c r="AJ7">
        <f>'Biomass Use'!$B$16*('Building Projections'!AN$11/'Building Projections'!$G$11)*BTU_per_kg_biomass</f>
        <v>1374601709939837.5</v>
      </c>
    </row>
  </sheetData>
  <pageMargins left="0.7" right="0.7" top="0.75" bottom="0.75" header="0.3" footer="0.3"/>
  <pageSetup orientation="portrait" horizontalDpi="1200" verticalDpi="1200" r:id="rId1"/>
  <ignoredErrors>
    <ignoredError sqref="A4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25.85546875" customWidth="1"/>
    <col min="2" max="2" width="12.85546875" customWidth="1"/>
    <col min="3" max="3" width="11" bestFit="1" customWidth="1"/>
    <col min="11" max="11" width="12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Use'!$D$17*'Building Projections'!F$14*'Elec Breakdown'!$B$8*('Building Projections'!F$10/'Building Projections'!$G$10)*BTU_per_GWh</f>
        <v>57708062714698.055</v>
      </c>
      <c r="C2">
        <f>'Elec Use'!$D$17*'Building Projections'!G$14*'Elec Breakdown'!$B$8*('Building Projections'!G$10/'Building Projections'!$G$10)*BTU_per_GWh</f>
        <v>59281964181180.125</v>
      </c>
      <c r="D2">
        <f>'Elec Use'!$D$17*'Building Projections'!H$14*'Elec Breakdown'!$B$8*('Building Projections'!H$10/'Building Projections'!$G$10)*BTU_per_GWh</f>
        <v>61134273919794.453</v>
      </c>
      <c r="E2">
        <f>'Elec Use'!$D$17*'Building Projections'!I$14*'Elec Breakdown'!$B$8*('Building Projections'!I$10/'Building Projections'!$G$10)*BTU_per_GWh</f>
        <v>62964395370967.117</v>
      </c>
      <c r="F2">
        <f>'Elec Use'!$D$17*'Building Projections'!J$14*'Elec Breakdown'!$B$8*('Building Projections'!J$10/'Building Projections'!$G$10)*BTU_per_GWh</f>
        <v>64773657363592.523</v>
      </c>
      <c r="G2">
        <f>'Elec Use'!$D$17*'Building Projections'!K$14*'Elec Breakdown'!$B$8*('Building Projections'!K$10/'Building Projections'!$G$10)*BTU_per_GWh</f>
        <v>66563284694146.43</v>
      </c>
      <c r="H2">
        <f>'Elec Use'!$D$17*'Building Projections'!L$14*'Elec Breakdown'!$B$8*('Building Projections'!L$10/'Building Projections'!$G$10)*BTU_per_GWh</f>
        <v>68334408111967.406</v>
      </c>
      <c r="I2">
        <f>'Elec Use'!$D$17*'Building Projections'!M$14*'Elec Breakdown'!$B$8*('Building Projections'!M$10/'Building Projections'!$G$10)*BTU_per_GWh</f>
        <v>70062472121200.758</v>
      </c>
      <c r="J2">
        <f>'Elec Use'!$D$17*'Building Projections'!N$14*'Elec Breakdown'!$B$8*('Building Projections'!N$10/'Building Projections'!$G$10)*BTU_per_GWh</f>
        <v>71766548942948.984</v>
      </c>
      <c r="K2">
        <f>'Elec Use'!$D$17*'Building Projections'!O$14*'Elec Breakdown'!$B$8*('Building Projections'!O$11/'Building Projections'!$G$11)*BTU_per_GWh</f>
        <v>59375747164174.758</v>
      </c>
      <c r="L2">
        <f>'Elec Use'!$D$17*'Building Projections'!P$14*'Elec Breakdown'!$B$8*('Building Projections'!P$11/'Building Projections'!$G$11)*BTU_per_GWh</f>
        <v>59244721375355.766</v>
      </c>
      <c r="M2">
        <f>'Elec Use'!$D$17*'Building Projections'!Q$14*'Elec Breakdown'!$B$8*('Building Projections'!Q$11/'Building Projections'!$G$11)*BTU_per_GWh</f>
        <v>59123851484700.258</v>
      </c>
      <c r="N2">
        <f>'Elec Use'!$D$17*'Building Projections'!R$14*'Elec Breakdown'!$B$8*('Building Projections'!R$11/'Building Projections'!$G$11)*BTU_per_GWh</f>
        <v>58970744821825.18</v>
      </c>
      <c r="O2">
        <f>'Elec Use'!$D$17*'Building Projections'!S$14*'Elec Breakdown'!$B$8*('Building Projections'!S$11/'Building Projections'!$G$11)*BTU_per_GWh</f>
        <v>58830592205457.531</v>
      </c>
      <c r="P2">
        <f>'Elec Use'!$D$17*'Building Projections'!T$14*'Elec Breakdown'!$B$8*('Building Projections'!T$11/'Building Projections'!$G$11)*BTU_per_GWh</f>
        <v>58702701336794.125</v>
      </c>
      <c r="Q2">
        <f>'Elec Use'!$D$17*'Building Projections'!U$14*'Elec Breakdown'!$B$8*('Building Projections'!U$11/'Building Projections'!$G$11)*BTU_per_GWh</f>
        <v>58586428384677.055</v>
      </c>
      <c r="R2">
        <f>'Elec Use'!$D$17*'Building Projections'!V$14*'Elec Breakdown'!$B$8*('Building Projections'!V$11/'Building Projections'!$G$11)*BTU_per_GWh</f>
        <v>58481173817046.93</v>
      </c>
      <c r="S2">
        <f>'Elec Use'!$D$17*'Building Projections'!W$14*'Elec Breakdown'!$B$8*('Building Projections'!W$11/'Building Projections'!$G$11)*BTU_per_GWh</f>
        <v>58091029444550.617</v>
      </c>
      <c r="T2">
        <f>'Elec Use'!$D$17*'Building Projections'!X$14*'Elec Breakdown'!$B$8*('Building Projections'!X$11/'Building Projections'!$G$11)*BTU_per_GWh</f>
        <v>57714764991111.742</v>
      </c>
      <c r="U2">
        <f>'Elec Use'!$D$17*'Building Projections'!Y$14*'Elec Breakdown'!$B$8*('Building Projections'!Y$11/'Building Projections'!$G$11)*BTU_per_GWh</f>
        <v>57351763741142.016</v>
      </c>
      <c r="V2">
        <f>'Elec Use'!$D$17*'Building Projections'!Z$14*'Elec Breakdown'!$B$8*('Building Projections'!Z$11/'Building Projections'!$G$11)*BTU_per_GWh</f>
        <v>57001444981880.32</v>
      </c>
      <c r="W2">
        <f>'Elec Use'!$D$17*'Building Projections'!AA$14*'Elec Breakdown'!$B$8*('Building Projections'!AA$11/'Building Projections'!$G$11)*BTU_per_GWh</f>
        <v>56663261413952.398</v>
      </c>
      <c r="X2">
        <f>'Elec Use'!$D$17*'Building Projections'!AB$14*'Elec Breakdown'!$B$8*('Building Projections'!AB$11/'Building Projections'!$G$11)*BTU_per_GWh</f>
        <v>56279220366320.234</v>
      </c>
      <c r="Y2">
        <f>'Elec Use'!$D$17*'Building Projections'!AC$14*'Elec Breakdown'!$B$8*('Building Projections'!AC$11/'Building Projections'!$G$11)*BTU_per_GWh</f>
        <v>55910251703552.766</v>
      </c>
      <c r="Z2">
        <f>'Elec Use'!$D$17*'Building Projections'!AD$14*'Elec Breakdown'!$B$8*('Building Projections'!AD$11/'Building Projections'!$G$11)*BTU_per_GWh</f>
        <v>55555635177856.516</v>
      </c>
      <c r="AA2">
        <f>'Elec Use'!$D$17*'Building Projections'!AE$14*'Elec Breakdown'!$B$8*('Building Projections'!AE$11/'Building Projections'!$G$11)*BTU_per_GWh</f>
        <v>55214695712200.508</v>
      </c>
      <c r="AB2">
        <f>'Elec Use'!$D$17*'Building Projections'!AF$14*'Elec Breakdown'!$B$8*('Building Projections'!AF$11/'Building Projections'!$G$11)*BTU_per_GWh</f>
        <v>54886799913844.094</v>
      </c>
      <c r="AC2">
        <f>'Elec Use'!$D$17*'Building Projections'!AG$14*'Elec Breakdown'!$B$8*('Building Projections'!AG$11/'Building Projections'!$G$11)*BTU_per_GWh</f>
        <v>54300634591305.5</v>
      </c>
      <c r="AD2">
        <f>'Elec Use'!$D$17*'Building Projections'!AH$14*'Elec Breakdown'!$B$8*('Building Projections'!AH$11/'Building Projections'!$G$11)*BTU_per_GWh</f>
        <v>53730505321991.594</v>
      </c>
      <c r="AE2">
        <f>'Elec Use'!$D$17*'Building Projections'!AI$14*'Elec Breakdown'!$B$8*('Building Projections'!AI$11/'Building Projections'!$G$11)*BTU_per_GWh</f>
        <v>53175772621760.102</v>
      </c>
      <c r="AF2">
        <f>'Elec Use'!$D$17*'Building Projections'!AJ$14*'Elec Breakdown'!$B$8*('Building Projections'!AJ$11/'Building Projections'!$G$11)*BTU_per_GWh</f>
        <v>52635830562138.445</v>
      </c>
      <c r="AG2">
        <f>'Elec Use'!$D$17*'Building Projections'!AK$14*'Elec Breakdown'!$B$8*('Building Projections'!AK$11/'Building Projections'!$G$11)*BTU_per_GWh</f>
        <v>52110104597864.617</v>
      </c>
      <c r="AH2">
        <f>'Elec Use'!$D$17*'Building Projections'!AL$14*'Elec Breakdown'!$B$8*('Building Projections'!AL$11/'Building Projections'!$G$11)*BTU_per_GWh</f>
        <v>51598049561046.789</v>
      </c>
      <c r="AI2">
        <f>'Elec Use'!$D$17*'Building Projections'!AM$14*'Elec Breakdown'!$B$8*('Building Projections'!AM$11/'Building Projections'!$G$11)*BTU_per_GWh</f>
        <v>51099147807226.32</v>
      </c>
      <c r="AJ2">
        <f>'Elec Use'!$D$17*'Building Projections'!AN$14*'Elec Breakdown'!$B$8*('Building Projections'!AN$11/'Building Projections'!$G$11)*BTU_per_GWh</f>
        <v>50612907500086.25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0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25.85546875" customWidth="1"/>
    <col min="2" max="2" width="14.140625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85546875" customWidth="1"/>
    <col min="2" max="2" width="12.85546875" customWidth="1"/>
    <col min="3" max="3" width="12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Use'!$E$17*'Elec Breakdown'!$B$11*('Building Projections'!F$29/'Building Projections'!$G$29)*BTU_per_GWh</f>
        <v>177102295169074.66</v>
      </c>
      <c r="C2">
        <f>'Elec Use'!$E$17*'Elec Breakdown'!$B$11*('Building Projections'!G$29/'Building Projections'!$G$29)*BTU_per_GWh</f>
        <v>184539279441000</v>
      </c>
      <c r="D2">
        <f>'Elec Use'!$E$17*'Elec Breakdown'!$B$11*('Building Projections'!H$29/'Building Projections'!$G$29)*BTU_per_GWh</f>
        <v>197452697855504.84</v>
      </c>
      <c r="E2">
        <f>'Elec Use'!$E$17*'Elec Breakdown'!$B$11*('Building Projections'!I$29/'Building Projections'!$G$29)*BTU_per_GWh</f>
        <v>210366116270006.19</v>
      </c>
      <c r="F2">
        <f>'Elec Use'!$E$17*'Elec Breakdown'!$B$11*('Building Projections'!J$29/'Building Projections'!$G$29)*BTU_per_GWh</f>
        <v>223279534684511</v>
      </c>
      <c r="G2">
        <f>'Elec Use'!$E$17*'Elec Breakdown'!$B$11*('Building Projections'!K$29/'Building Projections'!$G$29)*BTU_per_GWh</f>
        <v>236192953099015.81</v>
      </c>
      <c r="H2">
        <f>'Elec Use'!$E$17*'Elec Breakdown'!$B$11*('Building Projections'!L$29/'Building Projections'!$G$29)*BTU_per_GWh</f>
        <v>249106371513520.66</v>
      </c>
      <c r="I2">
        <f>'Elec Use'!$E$17*'Elec Breakdown'!$B$11*('Building Projections'!M$29/'Building Projections'!$G$29)*BTU_per_GWh</f>
        <v>271637515148292.5</v>
      </c>
      <c r="J2">
        <f>'Elec Use'!$E$17*'Elec Breakdown'!$B$11*('Building Projections'!N$29/'Building Projections'!$G$29)*BTU_per_GWh</f>
        <v>294168658783064.38</v>
      </c>
      <c r="K2">
        <f>'Elec Use'!$E$17*'Elec Breakdown'!$B$11*('Building Projections'!O$29/'Building Projections'!$G$29)*BTU_per_GWh</f>
        <v>316699802417836.31</v>
      </c>
      <c r="L2">
        <f>'Elec Use'!$E$17*'Elec Breakdown'!$B$11*('Building Projections'!P$29/'Building Projections'!$G$29)*BTU_per_GWh</f>
        <v>339230946052615.19</v>
      </c>
      <c r="M2">
        <f>'Elec Use'!$E$17*'Elec Breakdown'!$B$11*('Building Projections'!Q$29/'Building Projections'!$G$29)*BTU_per_GWh</f>
        <v>361762089687387</v>
      </c>
      <c r="N2">
        <f>'Elec Use'!$E$17*'Elec Breakdown'!$B$11*('Building Projections'!R$29/'Building Projections'!$G$29)*BTU_per_GWh</f>
        <v>402241084884102</v>
      </c>
      <c r="O2">
        <f>'Elec Use'!$E$17*'Elec Breakdown'!$B$11*('Building Projections'!S$29/'Building Projections'!$G$29)*BTU_per_GWh</f>
        <v>442720080080823.94</v>
      </c>
      <c r="P2">
        <f>'Elec Use'!$E$17*'Elec Breakdown'!$B$11*('Building Projections'!T$29/'Building Projections'!$G$29)*BTU_per_GWh</f>
        <v>483199075277545.94</v>
      </c>
      <c r="Q2">
        <f>'Elec Use'!$E$17*'Elec Breakdown'!$B$11*('Building Projections'!U$29/'Building Projections'!$G$29)*BTU_per_GWh</f>
        <v>523678070474253.94</v>
      </c>
      <c r="R2">
        <f>'Elec Use'!$E$17*'Elec Breakdown'!$B$11*('Building Projections'!V$29/'Building Projections'!$G$29)*BTU_per_GWh</f>
        <v>564157065670976</v>
      </c>
      <c r="S2">
        <f>'Elec Use'!$E$17*'Elec Breakdown'!$B$11*('Building Projections'!W$29/'Building Projections'!$G$29)*BTU_per_GWh</f>
        <v>636111177195096.88</v>
      </c>
      <c r="T2">
        <f>'Elec Use'!$E$17*'Elec Breakdown'!$B$11*('Building Projections'!X$29/'Building Projections'!$G$29)*BTU_per_GWh</f>
        <v>708065288719231.88</v>
      </c>
      <c r="U2">
        <f>'Elec Use'!$E$17*'Elec Breakdown'!$B$11*('Building Projections'!Y$29/'Building Projections'!$G$29)*BTU_per_GWh</f>
        <v>780019400243366.88</v>
      </c>
      <c r="V2">
        <f>'Elec Use'!$E$17*'Elec Breakdown'!$B$11*('Building Projections'!Z$29/'Building Projections'!$G$29)*BTU_per_GWh</f>
        <v>851973511767473.88</v>
      </c>
      <c r="W2">
        <f>'Elec Use'!$E$17*'Elec Breakdown'!$B$11*('Building Projections'!AA$29/'Building Projections'!$G$29)*BTU_per_GWh</f>
        <v>923927623291608.63</v>
      </c>
      <c r="X2">
        <f>'Elec Use'!$E$17*'Elec Breakdown'!$B$11*('Building Projections'!AB$29/'Building Projections'!$G$29)*BTU_per_GWh</f>
        <v>1016713747143903.6</v>
      </c>
      <c r="Y2">
        <f>'Elec Use'!$E$17*'Elec Breakdown'!$B$11*('Building Projections'!AC$29/'Building Projections'!$G$29)*BTU_per_GWh</f>
        <v>1109499870996198.5</v>
      </c>
      <c r="Z2">
        <f>'Elec Use'!$E$17*'Elec Breakdown'!$B$11*('Building Projections'!AD$29/'Building Projections'!$G$29)*BTU_per_GWh</f>
        <v>1202285994848521.3</v>
      </c>
      <c r="AA2">
        <f>'Elec Use'!$E$17*'Elec Breakdown'!$B$11*('Building Projections'!AE$29/'Building Projections'!$G$29)*BTU_per_GWh</f>
        <v>1295072118700815.8</v>
      </c>
      <c r="AB2">
        <f>'Elec Use'!$E$17*'Elec Breakdown'!$B$11*('Building Projections'!AF$29/'Building Projections'!$G$29)*BTU_per_GWh</f>
        <v>1387858242553110.8</v>
      </c>
      <c r="AC2">
        <f>'Elec Use'!$E$17*'Elec Breakdown'!$B$11*('Building Projections'!AG$29/'Building Projections'!$G$29)*BTU_per_GWh</f>
        <v>1503352948163494.5</v>
      </c>
      <c r="AD2">
        <f>'Elec Use'!$E$17*'Elec Breakdown'!$B$11*('Building Projections'!AH$29/'Building Projections'!$G$29)*BTU_per_GWh</f>
        <v>1618847653773878.3</v>
      </c>
      <c r="AE2">
        <f>'Elec Use'!$E$17*'Elec Breakdown'!$B$11*('Building Projections'!AI$29/'Building Projections'!$G$29)*BTU_per_GWh</f>
        <v>1734342359384262</v>
      </c>
      <c r="AF2">
        <f>'Elec Use'!$E$17*'Elec Breakdown'!$B$11*('Building Projections'!AJ$29/'Building Projections'!$G$29)*BTU_per_GWh</f>
        <v>1849837064994645.5</v>
      </c>
      <c r="AG2">
        <f>'Elec Use'!$E$17*'Elec Breakdown'!$B$11*('Building Projections'!AK$29/'Building Projections'!$G$29)*BTU_per_GWh</f>
        <v>1965331770605056.8</v>
      </c>
      <c r="AH2">
        <f>'Elec Use'!$E$17*'Elec Breakdown'!$B$11*('Building Projections'!AL$29/'Building Projections'!$G$29)*BTU_per_GWh</f>
        <v>2080826476215440.8</v>
      </c>
      <c r="AI2">
        <f>'Elec Use'!$E$17*'Elec Breakdown'!$B$11*('Building Projections'!AM$29/'Building Projections'!$G$29)*BTU_per_GWh</f>
        <v>2196321181825824.3</v>
      </c>
      <c r="AJ2">
        <f>'Elec Use'!$E$17*'Elec Breakdown'!$B$11*('Building Projections'!AN$29/'Building Projections'!$G$29)*BTU_per_GWh</f>
        <v>2311815887436236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0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/>
  </sheetViews>
  <sheetFormatPr defaultRowHeight="15" x14ac:dyDescent="0.25"/>
  <cols>
    <col min="1" max="1" width="15.42578125" style="6" customWidth="1"/>
    <col min="2" max="2" width="12.42578125" style="6" customWidth="1"/>
    <col min="3" max="6" width="9.28515625" style="6" bestFit="1" customWidth="1"/>
    <col min="7" max="14" width="11" style="6" bestFit="1" customWidth="1"/>
    <col min="15" max="40" width="9.28515625" style="6" bestFit="1" customWidth="1"/>
    <col min="41" max="16384" width="9.140625" style="6"/>
  </cols>
  <sheetData>
    <row r="1" spans="1:40" x14ac:dyDescent="0.25">
      <c r="A1" s="15" t="s">
        <v>56</v>
      </c>
      <c r="B1" s="16"/>
      <c r="C1" s="16"/>
      <c r="D1" s="17"/>
      <c r="E1" s="16"/>
      <c r="F1" s="16"/>
      <c r="G1" s="16"/>
      <c r="H1" s="16"/>
      <c r="I1" s="16"/>
      <c r="J1" s="16"/>
      <c r="K1" s="16"/>
      <c r="L1" s="16"/>
      <c r="M1" s="16"/>
    </row>
    <row r="2" spans="1:40" x14ac:dyDescent="0.25">
      <c r="A2" s="15"/>
      <c r="B2" s="16"/>
      <c r="C2" s="16"/>
      <c r="D2" s="17"/>
      <c r="E2" s="16"/>
      <c r="F2" s="16"/>
      <c r="G2" s="16"/>
      <c r="H2" s="16"/>
      <c r="I2" s="16"/>
      <c r="J2" s="16"/>
      <c r="K2" s="16"/>
      <c r="L2" s="16"/>
      <c r="M2" s="10" t="s">
        <v>57</v>
      </c>
    </row>
    <row r="3" spans="1:40" x14ac:dyDescent="0.25">
      <c r="A3" s="18"/>
      <c r="B3" s="18" t="s">
        <v>58</v>
      </c>
      <c r="C3" s="18" t="s">
        <v>59</v>
      </c>
      <c r="D3" s="19">
        <v>2007</v>
      </c>
      <c r="E3" s="20">
        <v>2012</v>
      </c>
      <c r="F3" s="20">
        <v>2017</v>
      </c>
      <c r="G3" s="20">
        <v>2022</v>
      </c>
      <c r="H3" s="20">
        <v>2027</v>
      </c>
      <c r="I3" s="20">
        <v>2032</v>
      </c>
      <c r="J3" s="20">
        <v>2037</v>
      </c>
      <c r="K3" s="20">
        <v>2042</v>
      </c>
      <c r="L3" s="20">
        <v>2047</v>
      </c>
      <c r="M3" s="21">
        <v>2052</v>
      </c>
    </row>
    <row r="4" spans="1:40" x14ac:dyDescent="0.25">
      <c r="A4" s="22"/>
      <c r="B4" s="23" t="s">
        <v>23</v>
      </c>
      <c r="C4" s="22"/>
      <c r="D4" s="24"/>
      <c r="E4" s="25">
        <v>74.294156627517296</v>
      </c>
      <c r="F4" s="25">
        <v>89.814366073056092</v>
      </c>
      <c r="G4" s="25">
        <v>108.38208214753193</v>
      </c>
      <c r="H4" s="25">
        <v>127.71048206314187</v>
      </c>
      <c r="I4" s="25">
        <v>150.47635895767291</v>
      </c>
      <c r="J4" s="25">
        <v>173.71910873028148</v>
      </c>
      <c r="K4" s="25">
        <v>200.7989098147649</v>
      </c>
      <c r="L4" s="25">
        <v>228.11762992670504</v>
      </c>
      <c r="M4" s="25"/>
    </row>
    <row r="5" spans="1:40" x14ac:dyDescent="0.25">
      <c r="A5" s="26"/>
      <c r="B5" s="27" t="s">
        <v>22</v>
      </c>
      <c r="C5" s="28"/>
      <c r="D5" s="29"/>
      <c r="E5" s="30">
        <v>173.35303213087374</v>
      </c>
      <c r="F5" s="30">
        <v>182.35037960287141</v>
      </c>
      <c r="G5" s="30">
        <v>192.6792571511678</v>
      </c>
      <c r="H5" s="30">
        <v>199.7522924577346</v>
      </c>
      <c r="I5" s="30">
        <v>207.80068617964349</v>
      </c>
      <c r="J5" s="30">
        <v>212.32335511478828</v>
      </c>
      <c r="K5" s="30">
        <v>217.53215229932849</v>
      </c>
      <c r="L5" s="30">
        <v>219.17184051781467</v>
      </c>
      <c r="M5" s="30"/>
    </row>
    <row r="8" spans="1:40" x14ac:dyDescent="0.25">
      <c r="A8" s="1" t="s">
        <v>60</v>
      </c>
    </row>
    <row r="9" spans="1:40" x14ac:dyDescent="0.25">
      <c r="B9" s="6">
        <v>2012</v>
      </c>
      <c r="C9" s="6">
        <v>2013</v>
      </c>
      <c r="D9" s="6">
        <v>2014</v>
      </c>
      <c r="E9" s="6">
        <v>2015</v>
      </c>
      <c r="F9" s="6">
        <v>2016</v>
      </c>
      <c r="G9" s="6">
        <v>2017</v>
      </c>
      <c r="H9" s="6">
        <v>2018</v>
      </c>
      <c r="I9" s="6">
        <v>2019</v>
      </c>
      <c r="J9" s="6">
        <v>2020</v>
      </c>
      <c r="K9" s="6">
        <v>2021</v>
      </c>
      <c r="L9" s="6">
        <v>2022</v>
      </c>
      <c r="M9" s="6">
        <v>2023</v>
      </c>
      <c r="N9" s="6">
        <v>2024</v>
      </c>
      <c r="O9" s="6">
        <v>2025</v>
      </c>
      <c r="P9" s="6">
        <v>2026</v>
      </c>
      <c r="Q9" s="6">
        <v>2027</v>
      </c>
      <c r="R9" s="6">
        <v>2028</v>
      </c>
      <c r="S9" s="6">
        <v>2029</v>
      </c>
      <c r="T9" s="6">
        <v>2030</v>
      </c>
      <c r="U9" s="6">
        <v>2031</v>
      </c>
      <c r="V9" s="6">
        <v>2032</v>
      </c>
      <c r="W9" s="6">
        <v>2033</v>
      </c>
      <c r="X9" s="6">
        <v>2034</v>
      </c>
      <c r="Y9" s="6">
        <v>2035</v>
      </c>
      <c r="Z9" s="6">
        <v>2036</v>
      </c>
      <c r="AA9" s="6">
        <v>2037</v>
      </c>
      <c r="AB9" s="6">
        <v>2038</v>
      </c>
      <c r="AC9" s="6">
        <v>2039</v>
      </c>
      <c r="AD9" s="6">
        <v>2040</v>
      </c>
      <c r="AE9" s="6">
        <v>2041</v>
      </c>
      <c r="AF9" s="6">
        <v>2042</v>
      </c>
      <c r="AG9" s="6">
        <v>2043</v>
      </c>
      <c r="AH9" s="6">
        <v>2044</v>
      </c>
      <c r="AI9" s="6">
        <v>2045</v>
      </c>
      <c r="AJ9" s="6">
        <v>2046</v>
      </c>
      <c r="AK9" s="6">
        <v>2047</v>
      </c>
      <c r="AL9" s="6">
        <v>2048</v>
      </c>
      <c r="AM9" s="6">
        <v>2049</v>
      </c>
      <c r="AN9" s="6">
        <v>2050</v>
      </c>
    </row>
    <row r="10" spans="1:40" x14ac:dyDescent="0.25">
      <c r="A10" s="6" t="s">
        <v>23</v>
      </c>
      <c r="B10" s="31">
        <f t="shared" ref="B10:E10" si="0">TREND($E4:$F4,$E$3:$F$3,B$9)</f>
        <v>74.294156627517623</v>
      </c>
      <c r="C10" s="31">
        <f t="shared" si="0"/>
        <v>77.398198516624689</v>
      </c>
      <c r="D10" s="31">
        <f t="shared" si="0"/>
        <v>80.502240405732664</v>
      </c>
      <c r="E10" s="31">
        <f t="shared" si="0"/>
        <v>83.606282294840639</v>
      </c>
      <c r="F10" s="31">
        <f>TREND($E4:$F4,$E$3:$F$3,F$9)</f>
        <v>86.710324183948615</v>
      </c>
      <c r="G10" s="31">
        <f>TREND($E4:$F4,$E$3:$F$3,G$9)</f>
        <v>89.81436607305568</v>
      </c>
      <c r="H10" s="31">
        <f t="shared" ref="H10:L10" si="1">TREND($F4:$G4,$F$3:$G$3,H$9)</f>
        <v>93.527909287950934</v>
      </c>
      <c r="I10" s="31">
        <f t="shared" si="1"/>
        <v>97.241452502846187</v>
      </c>
      <c r="J10" s="31">
        <f t="shared" si="1"/>
        <v>100.95499571774144</v>
      </c>
      <c r="K10" s="31">
        <f t="shared" si="1"/>
        <v>104.66853893263669</v>
      </c>
      <c r="L10" s="31">
        <f t="shared" si="1"/>
        <v>108.38208214753104</v>
      </c>
      <c r="M10" s="31">
        <f>TREND($G4:$H4,$G$3:$H$3,M$9)</f>
        <v>112.24776213065434</v>
      </c>
      <c r="N10" s="31">
        <f t="shared" ref="N10:Q10" si="2">TREND($G4:$H4,$G$3:$H$3,N$9)</f>
        <v>116.11344211377673</v>
      </c>
      <c r="O10" s="31">
        <f t="shared" si="2"/>
        <v>119.97912209689821</v>
      </c>
      <c r="P10" s="31">
        <f t="shared" si="2"/>
        <v>123.8448020800206</v>
      </c>
      <c r="Q10" s="31">
        <f t="shared" si="2"/>
        <v>127.71048206314208</v>
      </c>
      <c r="R10" s="31">
        <f>TREND($H4:$I4,$H$3:$I$3,R$9)</f>
        <v>132.2636574420485</v>
      </c>
      <c r="S10" s="31">
        <f t="shared" ref="S10:V10" si="3">TREND($H4:$I4,$H$3:$I$3,S$9)</f>
        <v>136.81683282095582</v>
      </c>
      <c r="T10" s="31">
        <f t="shared" si="3"/>
        <v>141.37000819986133</v>
      </c>
      <c r="U10" s="31">
        <f t="shared" si="3"/>
        <v>145.92318357876684</v>
      </c>
      <c r="V10" s="31">
        <f t="shared" si="3"/>
        <v>150.47635895767417</v>
      </c>
      <c r="W10" s="31">
        <f>TREND($I4:$J4,$I$3:$J$3,W$9)</f>
        <v>155.12490891219386</v>
      </c>
      <c r="X10" s="31">
        <f t="shared" ref="X10:AA10" si="4">TREND($I4:$J4,$I$3:$J$3,X$9)</f>
        <v>159.77345886671537</v>
      </c>
      <c r="Y10" s="31">
        <f t="shared" si="4"/>
        <v>164.42200882123871</v>
      </c>
      <c r="Z10" s="31">
        <f t="shared" si="4"/>
        <v>169.07055877576022</v>
      </c>
      <c r="AA10" s="31">
        <f t="shared" si="4"/>
        <v>173.71910873028173</v>
      </c>
      <c r="AB10" s="31">
        <f>TREND($J4:$K4,$J$3:$K$3,AB$9)</f>
        <v>179.1350689471783</v>
      </c>
      <c r="AC10" s="31">
        <f t="shared" ref="AC10:AF10" si="5">TREND($J4:$K4,$J$3:$K$3,AC$9)</f>
        <v>184.55102916407486</v>
      </c>
      <c r="AD10" s="31">
        <f t="shared" si="5"/>
        <v>189.96698938097143</v>
      </c>
      <c r="AE10" s="31">
        <f t="shared" si="5"/>
        <v>195.38294959786981</v>
      </c>
      <c r="AF10" s="31">
        <f t="shared" si="5"/>
        <v>200.79890981476638</v>
      </c>
      <c r="AG10" s="31">
        <f>TREND($K4:$L4,$K$3:$L$3,AG$9)</f>
        <v>206.26265383715327</v>
      </c>
      <c r="AH10" s="31">
        <f t="shared" ref="AH10:AN10" si="6">TREND($K4:$L4,$K$3:$L$3,AH$9)</f>
        <v>211.72639785954198</v>
      </c>
      <c r="AI10" s="31">
        <f t="shared" si="6"/>
        <v>217.19014188192887</v>
      </c>
      <c r="AJ10" s="31">
        <f t="shared" si="6"/>
        <v>222.65388590431758</v>
      </c>
      <c r="AK10" s="31">
        <f t="shared" si="6"/>
        <v>228.11762992670447</v>
      </c>
      <c r="AL10" s="31">
        <f t="shared" si="6"/>
        <v>233.58137394909318</v>
      </c>
      <c r="AM10" s="31">
        <f t="shared" si="6"/>
        <v>239.04511797148189</v>
      </c>
      <c r="AN10" s="31">
        <f t="shared" si="6"/>
        <v>244.50886199386878</v>
      </c>
    </row>
    <row r="11" spans="1:40" x14ac:dyDescent="0.25">
      <c r="A11" s="6" t="s">
        <v>22</v>
      </c>
      <c r="B11" s="31">
        <f t="shared" ref="B11:E11" si="7">TREND($E5:$F5,$E$3:$F$3,B$9)</f>
        <v>173.353032130874</v>
      </c>
      <c r="C11" s="31">
        <f t="shared" si="7"/>
        <v>175.15250162527354</v>
      </c>
      <c r="D11" s="31">
        <f t="shared" si="7"/>
        <v>176.95197111967309</v>
      </c>
      <c r="E11" s="31">
        <f t="shared" si="7"/>
        <v>178.75144061407264</v>
      </c>
      <c r="F11" s="31">
        <f>TREND($E5:$F5,$E$3:$F$3,F$9)</f>
        <v>180.55091010847218</v>
      </c>
      <c r="G11" s="31">
        <f>TREND($E5:$F5,$E$3:$F$3,G$9)</f>
        <v>182.35037960287173</v>
      </c>
      <c r="H11" s="31">
        <f t="shared" ref="H11:L11" si="8">TREND($F5:$G5,$F$3:$G$3,H$9)</f>
        <v>184.41615511253076</v>
      </c>
      <c r="I11" s="31">
        <f t="shared" si="8"/>
        <v>186.48193062218979</v>
      </c>
      <c r="J11" s="31">
        <f t="shared" si="8"/>
        <v>188.54770613184883</v>
      </c>
      <c r="K11" s="31">
        <f t="shared" si="8"/>
        <v>190.61348164150877</v>
      </c>
      <c r="L11" s="31">
        <f t="shared" si="8"/>
        <v>192.6792571511678</v>
      </c>
      <c r="M11" s="31">
        <f>TREND($G5:$H5,$G$3:$H$3,M$9)</f>
        <v>194.09386421248064</v>
      </c>
      <c r="N11" s="31">
        <f t="shared" ref="N11:Q11" si="9">TREND($G5:$H5,$G$3:$H$3,N$9)</f>
        <v>195.50847127379393</v>
      </c>
      <c r="O11" s="31">
        <f t="shared" si="9"/>
        <v>196.92307833510768</v>
      </c>
      <c r="P11" s="31">
        <f t="shared" si="9"/>
        <v>198.33768539642097</v>
      </c>
      <c r="Q11" s="31">
        <f t="shared" si="9"/>
        <v>199.75229245773426</v>
      </c>
      <c r="R11" s="31">
        <f>TREND($H5:$I5,$H$3:$I$3,R$9)</f>
        <v>201.36197120211682</v>
      </c>
      <c r="S11" s="31">
        <f t="shared" ref="S11:V11" si="10">TREND($H5:$I5,$H$3:$I$3,S$9)</f>
        <v>202.97164994649847</v>
      </c>
      <c r="T11" s="31">
        <f t="shared" si="10"/>
        <v>204.58132869088013</v>
      </c>
      <c r="U11" s="31">
        <f t="shared" si="10"/>
        <v>206.19100743526178</v>
      </c>
      <c r="V11" s="31">
        <f t="shared" si="10"/>
        <v>207.80068617964389</v>
      </c>
      <c r="W11" s="31">
        <f>TREND($I5:$J5,$I$3:$J$3,W$9)</f>
        <v>208.7052199666723</v>
      </c>
      <c r="X11" s="31">
        <f t="shared" ref="X11:AA11" si="11">TREND($I5:$J5,$I$3:$J$3,X$9)</f>
        <v>209.60975375370117</v>
      </c>
      <c r="Y11" s="31">
        <f t="shared" si="11"/>
        <v>210.51428754073027</v>
      </c>
      <c r="Z11" s="31">
        <f t="shared" si="11"/>
        <v>211.41882132775913</v>
      </c>
      <c r="AA11" s="31">
        <f t="shared" si="11"/>
        <v>212.32335511478823</v>
      </c>
      <c r="AB11" s="31">
        <f>TREND($J5:$K5,$J$3:$K$3,AB$9)</f>
        <v>213.36511455169648</v>
      </c>
      <c r="AC11" s="31">
        <f t="shared" ref="AC11:AF11" si="12">TREND($J5:$K5,$J$3:$K$3,AC$9)</f>
        <v>214.40687398860427</v>
      </c>
      <c r="AD11" s="31">
        <f t="shared" si="12"/>
        <v>215.44863342551253</v>
      </c>
      <c r="AE11" s="31">
        <f t="shared" si="12"/>
        <v>216.49039286242032</v>
      </c>
      <c r="AF11" s="31">
        <f t="shared" si="12"/>
        <v>217.53215229932857</v>
      </c>
      <c r="AG11" s="31">
        <f>TREND($K5:$L5,$K$3:$L$3,AG$9)</f>
        <v>217.86008994302574</v>
      </c>
      <c r="AH11" s="31">
        <f t="shared" ref="AH11:AN11" si="13">TREND($K5:$L5,$K$3:$L$3,AH$9)</f>
        <v>218.18802758672302</v>
      </c>
      <c r="AI11" s="31">
        <f t="shared" si="13"/>
        <v>218.51596523042019</v>
      </c>
      <c r="AJ11" s="31">
        <f t="shared" si="13"/>
        <v>218.84390287411748</v>
      </c>
      <c r="AK11" s="31">
        <f t="shared" si="13"/>
        <v>219.17184051781464</v>
      </c>
      <c r="AL11" s="31">
        <f t="shared" si="13"/>
        <v>219.49977816151193</v>
      </c>
      <c r="AM11" s="31">
        <f t="shared" si="13"/>
        <v>219.82771580520921</v>
      </c>
      <c r="AN11" s="31">
        <f t="shared" si="13"/>
        <v>220.15565344890638</v>
      </c>
    </row>
    <row r="13" spans="1:40" x14ac:dyDescent="0.25">
      <c r="A13" s="6" t="s">
        <v>61</v>
      </c>
      <c r="B13" s="32">
        <f t="shared" ref="B13:F13" si="14">B10/SUM(B10:B11)</f>
        <v>0.30000000000000054</v>
      </c>
      <c r="C13" s="32">
        <f t="shared" si="14"/>
        <v>0.30646598276361026</v>
      </c>
      <c r="D13" s="32">
        <f t="shared" si="14"/>
        <v>0.31268566137939696</v>
      </c>
      <c r="E13" s="32">
        <f t="shared" si="14"/>
        <v>0.31867284624919351</v>
      </c>
      <c r="F13" s="32">
        <f t="shared" si="14"/>
        <v>0.32444033424269647</v>
      </c>
      <c r="G13" s="32">
        <f>G10/SUM(G10:G11)</f>
        <v>0.32999999999999868</v>
      </c>
      <c r="H13" s="6">
        <f t="shared" ref="H13:AN13" si="15">H10/SUM(H10:H11)</f>
        <v>0.33649903439991879</v>
      </c>
      <c r="I13" s="6">
        <f t="shared" si="15"/>
        <v>0.34273330393777307</v>
      </c>
      <c r="J13" s="6">
        <f t="shared" si="15"/>
        <v>0.34871866505132693</v>
      </c>
      <c r="K13" s="6">
        <f t="shared" si="15"/>
        <v>0.35446973279686822</v>
      </c>
      <c r="L13" s="6">
        <f t="shared" si="15"/>
        <v>0.35999999999999821</v>
      </c>
      <c r="M13" s="6">
        <f t="shared" si="15"/>
        <v>0.36641367831913574</v>
      </c>
      <c r="N13" s="6">
        <f t="shared" si="15"/>
        <v>0.37261000310130316</v>
      </c>
      <c r="O13" s="6">
        <f t="shared" si="15"/>
        <v>0.37859983910916634</v>
      </c>
      <c r="P13" s="6">
        <f t="shared" si="15"/>
        <v>0.38439333884985388</v>
      </c>
      <c r="Q13" s="6">
        <f t="shared" si="15"/>
        <v>0.39000000000000096</v>
      </c>
      <c r="R13" s="6">
        <f t="shared" si="15"/>
        <v>0.39644333674112542</v>
      </c>
      <c r="S13" s="6">
        <f t="shared" si="15"/>
        <v>0.40265294369789173</v>
      </c>
      <c r="T13" s="6">
        <f t="shared" si="15"/>
        <v>0.40864131201351273</v>
      </c>
      <c r="U13" s="6">
        <f t="shared" si="15"/>
        <v>0.41442005832975104</v>
      </c>
      <c r="V13" s="6">
        <f t="shared" si="15"/>
        <v>0.42000000000000165</v>
      </c>
      <c r="W13" s="6">
        <f t="shared" si="15"/>
        <v>0.4263663083379256</v>
      </c>
      <c r="X13" s="6">
        <f t="shared" si="15"/>
        <v>0.43254120221998515</v>
      </c>
      <c r="Y13" s="6">
        <f t="shared" si="15"/>
        <v>0.4385331866149958</v>
      </c>
      <c r="Z13" s="6">
        <f t="shared" si="15"/>
        <v>0.44435026998588334</v>
      </c>
      <c r="AA13" s="6">
        <f t="shared" si="15"/>
        <v>0.45000000000000062</v>
      </c>
      <c r="AB13" s="6">
        <f t="shared" si="15"/>
        <v>0.45639486674964025</v>
      </c>
      <c r="AC13" s="6">
        <f t="shared" si="15"/>
        <v>0.46258271287697272</v>
      </c>
      <c r="AD13" s="6">
        <f t="shared" si="15"/>
        <v>0.46857343105311927</v>
      </c>
      <c r="AE13" s="6">
        <f t="shared" si="15"/>
        <v>0.47437629352452504</v>
      </c>
      <c r="AF13" s="6">
        <f t="shared" si="15"/>
        <v>0.48000000000000193</v>
      </c>
      <c r="AG13" s="6">
        <f t="shared" si="15"/>
        <v>0.4863277361613465</v>
      </c>
      <c r="AH13" s="6">
        <f t="shared" si="15"/>
        <v>0.49248498149314984</v>
      </c>
      <c r="AI13" s="6">
        <f t="shared" si="15"/>
        <v>0.49847853481182736</v>
      </c>
      <c r="AJ13" s="6">
        <f t="shared" si="15"/>
        <v>0.50431483817930534</v>
      </c>
      <c r="AK13" s="6">
        <f t="shared" si="15"/>
        <v>0.50999999999999934</v>
      </c>
      <c r="AL13" s="6">
        <f t="shared" si="15"/>
        <v>0.51553981634634816</v>
      </c>
      <c r="AM13" s="6">
        <f t="shared" si="15"/>
        <v>0.52093979066935214</v>
      </c>
      <c r="AN13" s="6">
        <f t="shared" si="15"/>
        <v>0.52620515203507245</v>
      </c>
    </row>
    <row r="14" spans="1:40" x14ac:dyDescent="0.25">
      <c r="A14" s="6" t="s">
        <v>62</v>
      </c>
      <c r="B14" s="32">
        <f t="shared" ref="B14:F14" si="16">B11/SUM(B10:B11)</f>
        <v>0.6999999999999994</v>
      </c>
      <c r="C14" s="32">
        <f t="shared" si="16"/>
        <v>0.69353401723638974</v>
      </c>
      <c r="D14" s="32">
        <f t="shared" si="16"/>
        <v>0.68731433862060298</v>
      </c>
      <c r="E14" s="32">
        <f t="shared" si="16"/>
        <v>0.68132715375080644</v>
      </c>
      <c r="F14" s="32">
        <f t="shared" si="16"/>
        <v>0.67555966575730353</v>
      </c>
      <c r="G14" s="32">
        <f>G11/SUM(G10:G11)</f>
        <v>0.67000000000000137</v>
      </c>
      <c r="H14" s="6">
        <f t="shared" ref="H14:AN14" si="17">H11/SUM(H10:H11)</f>
        <v>0.66350096560008121</v>
      </c>
      <c r="I14" s="6">
        <f t="shared" si="17"/>
        <v>0.65726669606222698</v>
      </c>
      <c r="J14" s="6">
        <f t="shared" si="17"/>
        <v>0.65128133494867302</v>
      </c>
      <c r="K14" s="6">
        <f t="shared" si="17"/>
        <v>0.64553026720313178</v>
      </c>
      <c r="L14" s="6">
        <f t="shared" si="17"/>
        <v>0.64000000000000179</v>
      </c>
      <c r="M14" s="6">
        <f t="shared" si="17"/>
        <v>0.63358632168086426</v>
      </c>
      <c r="N14" s="6">
        <f t="shared" si="17"/>
        <v>0.62738999689869679</v>
      </c>
      <c r="O14" s="6">
        <f t="shared" si="17"/>
        <v>0.62140016089083372</v>
      </c>
      <c r="P14" s="6">
        <f t="shared" si="17"/>
        <v>0.61560666115014617</v>
      </c>
      <c r="Q14" s="6">
        <f t="shared" si="17"/>
        <v>0.6099999999999991</v>
      </c>
      <c r="R14" s="6">
        <f t="shared" si="17"/>
        <v>0.60355666325887458</v>
      </c>
      <c r="S14" s="6">
        <f t="shared" si="17"/>
        <v>0.59734705630210827</v>
      </c>
      <c r="T14" s="6">
        <f t="shared" si="17"/>
        <v>0.59135868798648727</v>
      </c>
      <c r="U14" s="6">
        <f t="shared" si="17"/>
        <v>0.58557994167024896</v>
      </c>
      <c r="V14" s="6">
        <f t="shared" si="17"/>
        <v>0.57999999999999841</v>
      </c>
      <c r="W14" s="6">
        <f t="shared" si="17"/>
        <v>0.57363369166207445</v>
      </c>
      <c r="X14" s="6">
        <f t="shared" si="17"/>
        <v>0.56745879778001485</v>
      </c>
      <c r="Y14" s="6">
        <f t="shared" si="17"/>
        <v>0.56146681338500426</v>
      </c>
      <c r="Z14" s="6">
        <f t="shared" si="17"/>
        <v>0.55564973001411666</v>
      </c>
      <c r="AA14" s="6">
        <f t="shared" si="17"/>
        <v>0.54999999999999938</v>
      </c>
      <c r="AB14" s="6">
        <f t="shared" si="17"/>
        <v>0.54360513325035975</v>
      </c>
      <c r="AC14" s="6">
        <f t="shared" si="17"/>
        <v>0.53741728712302728</v>
      </c>
      <c r="AD14" s="6">
        <f t="shared" si="17"/>
        <v>0.53142656894688067</v>
      </c>
      <c r="AE14" s="6">
        <f t="shared" si="17"/>
        <v>0.52562370647547496</v>
      </c>
      <c r="AF14" s="6">
        <f t="shared" si="17"/>
        <v>0.51999999999999813</v>
      </c>
      <c r="AG14" s="6">
        <f t="shared" si="17"/>
        <v>0.5136722638386535</v>
      </c>
      <c r="AH14" s="6">
        <f t="shared" si="17"/>
        <v>0.5075150185068501</v>
      </c>
      <c r="AI14" s="6">
        <f t="shared" si="17"/>
        <v>0.50152146518817264</v>
      </c>
      <c r="AJ14" s="6">
        <f t="shared" si="17"/>
        <v>0.49568516182069472</v>
      </c>
      <c r="AK14" s="6">
        <f t="shared" si="17"/>
        <v>0.4900000000000006</v>
      </c>
      <c r="AL14" s="6">
        <f t="shared" si="17"/>
        <v>0.48446018365365184</v>
      </c>
      <c r="AM14" s="6">
        <f t="shared" si="17"/>
        <v>0.47906020933064786</v>
      </c>
      <c r="AN14" s="6">
        <f t="shared" si="17"/>
        <v>0.47379484796492755</v>
      </c>
    </row>
    <row r="18" spans="1:40" x14ac:dyDescent="0.25">
      <c r="A18" s="33" t="s">
        <v>90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5" t="s">
        <v>97</v>
      </c>
    </row>
    <row r="19" spans="1:40" x14ac:dyDescent="0.25">
      <c r="A19" s="36" t="s">
        <v>58</v>
      </c>
      <c r="B19" s="36"/>
      <c r="C19" s="36"/>
      <c r="D19" s="36" t="s">
        <v>59</v>
      </c>
      <c r="E19" s="36" t="s">
        <v>91</v>
      </c>
      <c r="F19" s="36" t="s">
        <v>92</v>
      </c>
      <c r="G19" s="37">
        <v>2012</v>
      </c>
      <c r="H19" s="37">
        <v>2017</v>
      </c>
      <c r="I19" s="37">
        <v>2022</v>
      </c>
      <c r="J19" s="37">
        <v>2027</v>
      </c>
      <c r="K19" s="37">
        <v>2032</v>
      </c>
      <c r="L19" s="37">
        <v>2037</v>
      </c>
      <c r="M19" s="37">
        <v>2042</v>
      </c>
      <c r="N19" s="37">
        <v>2047</v>
      </c>
    </row>
    <row r="20" spans="1:40" x14ac:dyDescent="0.25">
      <c r="A20" s="38" t="s">
        <v>93</v>
      </c>
      <c r="B20" s="38"/>
      <c r="C20" s="38"/>
      <c r="D20" s="38"/>
      <c r="E20" s="38"/>
      <c r="F20" s="38"/>
      <c r="G20" s="39">
        <v>0.61709163788298604</v>
      </c>
      <c r="H20" s="39">
        <v>0.72644671063087862</v>
      </c>
      <c r="I20" s="39">
        <v>0.91680800500124393</v>
      </c>
      <c r="J20" s="39">
        <v>1.2674168428745958</v>
      </c>
      <c r="K20" s="39">
        <v>1.8728108469644267</v>
      </c>
      <c r="L20" s="39">
        <v>2.9549878534997931</v>
      </c>
      <c r="M20" s="39">
        <v>4.2584222964583089</v>
      </c>
      <c r="N20" s="39">
        <v>5.8725104119963625</v>
      </c>
    </row>
    <row r="21" spans="1:4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40" x14ac:dyDescent="0.25">
      <c r="A22" s="14" t="s">
        <v>94</v>
      </c>
      <c r="B22" s="40"/>
      <c r="C22" s="41"/>
      <c r="D22" s="40"/>
      <c r="E22" s="40"/>
      <c r="F22" s="40"/>
      <c r="G22" s="40">
        <v>1215947696.8037</v>
      </c>
      <c r="H22" s="40">
        <v>1293560155.5197299</v>
      </c>
      <c r="I22" s="40">
        <v>1383591897.89131</v>
      </c>
      <c r="J22" s="40">
        <v>1453466914.90909</v>
      </c>
      <c r="K22" s="40">
        <v>1533937577.53791</v>
      </c>
      <c r="L22" s="40">
        <v>1592149418.74388</v>
      </c>
      <c r="M22" s="40">
        <v>1659579084.9869099</v>
      </c>
      <c r="N22" s="40">
        <v>1704172882.39362</v>
      </c>
    </row>
    <row r="23" spans="1:40" x14ac:dyDescent="0.25">
      <c r="A23" s="14" t="s">
        <v>95</v>
      </c>
      <c r="B23" s="40"/>
      <c r="C23" s="41"/>
      <c r="D23" s="40" t="s">
        <v>96</v>
      </c>
      <c r="E23" s="40"/>
      <c r="F23" s="40"/>
      <c r="G23" s="40">
        <v>7.5035115580063982E-2</v>
      </c>
      <c r="H23" s="40">
        <v>9.3970251998047552E-2</v>
      </c>
      <c r="I23" s="40">
        <v>0.12684881276416166</v>
      </c>
      <c r="J23" s="40">
        <v>0.18421484485167577</v>
      </c>
      <c r="K23" s="40">
        <v>0.2872774933779334</v>
      </c>
      <c r="L23" s="40">
        <v>0.47047821933449213</v>
      </c>
      <c r="M23" s="40">
        <v>0.70671885782441357</v>
      </c>
      <c r="N23" s="40">
        <v>1.0007772995698385</v>
      </c>
    </row>
    <row r="28" spans="1:40" x14ac:dyDescent="0.25">
      <c r="B28" s="6">
        <v>2012</v>
      </c>
      <c r="C28" s="6">
        <v>2013</v>
      </c>
      <c r="D28" s="6">
        <v>2014</v>
      </c>
      <c r="E28" s="6">
        <v>2015</v>
      </c>
      <c r="F28" s="6">
        <v>2016</v>
      </c>
      <c r="G28" s="6">
        <v>2017</v>
      </c>
      <c r="H28" s="6">
        <v>2018</v>
      </c>
      <c r="I28" s="6">
        <v>2019</v>
      </c>
      <c r="J28" s="6">
        <v>2020</v>
      </c>
      <c r="K28" s="6">
        <v>2021</v>
      </c>
      <c r="L28" s="6">
        <v>2022</v>
      </c>
      <c r="M28" s="6">
        <v>2023</v>
      </c>
      <c r="N28" s="6">
        <v>2024</v>
      </c>
      <c r="O28" s="6">
        <v>2025</v>
      </c>
      <c r="P28" s="6">
        <v>2026</v>
      </c>
      <c r="Q28" s="6">
        <v>2027</v>
      </c>
      <c r="R28" s="6">
        <v>2028</v>
      </c>
      <c r="S28" s="6">
        <v>2029</v>
      </c>
      <c r="T28" s="6">
        <v>2030</v>
      </c>
      <c r="U28" s="6">
        <v>2031</v>
      </c>
      <c r="V28" s="6">
        <v>2032</v>
      </c>
      <c r="W28" s="6">
        <v>2033</v>
      </c>
      <c r="X28" s="6">
        <v>2034</v>
      </c>
      <c r="Y28" s="6">
        <v>2035</v>
      </c>
      <c r="Z28" s="6">
        <v>2036</v>
      </c>
      <c r="AA28" s="6">
        <v>2037</v>
      </c>
      <c r="AB28" s="6">
        <v>2038</v>
      </c>
      <c r="AC28" s="6">
        <v>2039</v>
      </c>
      <c r="AD28" s="6">
        <v>2040</v>
      </c>
      <c r="AE28" s="6">
        <v>2041</v>
      </c>
      <c r="AF28" s="6">
        <v>2042</v>
      </c>
      <c r="AG28" s="6">
        <v>2043</v>
      </c>
      <c r="AH28" s="6">
        <v>2044</v>
      </c>
      <c r="AI28" s="6">
        <v>2045</v>
      </c>
      <c r="AJ28" s="6">
        <v>2046</v>
      </c>
      <c r="AK28" s="6">
        <v>2047</v>
      </c>
      <c r="AL28" s="6">
        <v>2048</v>
      </c>
      <c r="AM28" s="6">
        <v>2049</v>
      </c>
      <c r="AN28" s="6">
        <v>2050</v>
      </c>
    </row>
    <row r="29" spans="1:40" x14ac:dyDescent="0.25">
      <c r="A29" s="6" t="s">
        <v>8</v>
      </c>
      <c r="B29" s="42">
        <f t="shared" ref="B29:G29" si="18">TREND($G23:$H23,$G$19:$H$19,B$28)</f>
        <v>7.5035115580064371E-2</v>
      </c>
      <c r="C29" s="42">
        <f t="shared" si="18"/>
        <v>7.8822142863661071E-2</v>
      </c>
      <c r="D29" s="42">
        <f t="shared" si="18"/>
        <v>8.2609170147257771E-2</v>
      </c>
      <c r="E29" s="42">
        <f t="shared" si="18"/>
        <v>8.6396197430854471E-2</v>
      </c>
      <c r="F29" s="42">
        <f t="shared" si="18"/>
        <v>9.0183224714451171E-2</v>
      </c>
      <c r="G29" s="42">
        <f t="shared" si="18"/>
        <v>9.3970251998047871E-2</v>
      </c>
      <c r="H29" s="42">
        <f>TREND($H23:$I23,$H$19:$I$19,H$28)</f>
        <v>0.10054596415127115</v>
      </c>
      <c r="I29" s="42">
        <f>TREND($H23:$I23,$H$19:$I$19,I$28)</f>
        <v>0.10712167630449265</v>
      </c>
      <c r="J29" s="42">
        <f>TREND($H23:$I23,$H$19:$I$19,J$28)</f>
        <v>0.11369738845771593</v>
      </c>
      <c r="K29" s="42">
        <f>TREND($H23:$I23,$H$19:$I$19,K$28)</f>
        <v>0.12027310061093921</v>
      </c>
      <c r="L29" s="42">
        <f>TREND($H23:$I23,$H$19:$I$19,L$28)</f>
        <v>0.12684881276416249</v>
      </c>
      <c r="M29" s="42">
        <f>TREND($I23:$J23,$I$19:$J$19,M$28)</f>
        <v>0.13832201918166476</v>
      </c>
      <c r="N29" s="42">
        <f>TREND($I23:$J23,$I$19:$J$19,N$28)</f>
        <v>0.14979522559916703</v>
      </c>
      <c r="O29" s="42">
        <f>TREND($I23:$J23,$I$19:$J$19,O$28)</f>
        <v>0.16126843201666929</v>
      </c>
      <c r="P29" s="42">
        <f>TREND($I23:$J23,$I$19:$J$19,P$28)</f>
        <v>0.17274163843417512</v>
      </c>
      <c r="Q29" s="42">
        <f>TREND($I23:$J23,$I$19:$J$19,Q$28)</f>
        <v>0.18421484485167738</v>
      </c>
      <c r="R29" s="42">
        <f>TREND($J23:$K23,$J$19:$K$19,R$28)</f>
        <v>0.20482737455692757</v>
      </c>
      <c r="S29" s="42">
        <f>TREND($J23:$K23,$J$19:$K$19,S$28)</f>
        <v>0.2254399042621813</v>
      </c>
      <c r="T29" s="42">
        <f>TREND($J23:$K23,$J$19:$K$19,T$28)</f>
        <v>0.24605243396743504</v>
      </c>
      <c r="U29" s="42">
        <f>TREND($J23:$K23,$J$19:$K$19,U$28)</f>
        <v>0.26666496367268167</v>
      </c>
      <c r="V29" s="42">
        <f>TREND($J23:$K23,$J$19:$K$19,V$28)</f>
        <v>0.2872774933779354</v>
      </c>
      <c r="W29" s="42">
        <f>TREND($K23:$L23,$K$19:$L$19,W$28)</f>
        <v>0.32391763856924172</v>
      </c>
      <c r="X29" s="42">
        <f>TREND($K23:$L23,$K$19:$L$19,X$28)</f>
        <v>0.36055778376055514</v>
      </c>
      <c r="Y29" s="42">
        <f>TREND($K23:$L23,$K$19:$L$19,Y$28)</f>
        <v>0.39719792895186856</v>
      </c>
      <c r="Z29" s="42">
        <f>TREND($K23:$L23,$K$19:$L$19,Z$28)</f>
        <v>0.43383807414316777</v>
      </c>
      <c r="AA29" s="42">
        <f>TREND($K23:$L23,$K$19:$L$19,AA$28)</f>
        <v>0.4704782193344812</v>
      </c>
      <c r="AB29" s="42">
        <f>TREND($L23:$M23,$L$19:$M$19,AB$28)</f>
        <v>0.51772634703246467</v>
      </c>
      <c r="AC29" s="42">
        <f>TREND($L23:$M23,$L$19:$M$19,AC$28)</f>
        <v>0.56497447473044815</v>
      </c>
      <c r="AD29" s="42">
        <f>TREND($L23:$M23,$L$19:$M$19,AD$28)</f>
        <v>0.61222260242844584</v>
      </c>
      <c r="AE29" s="42">
        <f>TREND($L23:$M23,$L$19:$M$19,AE$28)</f>
        <v>0.65947073012642932</v>
      </c>
      <c r="AF29" s="42">
        <f>TREND($L23:$M23,$L$19:$M$19,AF$28)</f>
        <v>0.70671885782441279</v>
      </c>
      <c r="AG29" s="42">
        <f t="shared" ref="AG29:AN29" si="19">TREND($M23:$N23,$M$19:$N$19,AG$28)</f>
        <v>0.76553054617349403</v>
      </c>
      <c r="AH29" s="42">
        <f t="shared" si="19"/>
        <v>0.82434223452257527</v>
      </c>
      <c r="AI29" s="42">
        <f t="shared" si="19"/>
        <v>0.8831539228716565</v>
      </c>
      <c r="AJ29" s="42">
        <f t="shared" si="19"/>
        <v>0.94196561122073774</v>
      </c>
      <c r="AK29" s="42">
        <f t="shared" si="19"/>
        <v>1.0007772995698332</v>
      </c>
      <c r="AL29" s="42">
        <f t="shared" si="19"/>
        <v>1.0595889879189144</v>
      </c>
      <c r="AM29" s="42">
        <f t="shared" si="19"/>
        <v>1.1184006762679957</v>
      </c>
      <c r="AN29" s="42">
        <f t="shared" si="19"/>
        <v>1.1772123646170911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25.85546875" customWidth="1"/>
    <col min="2" max="2" width="13.42578125" customWidth="1"/>
    <col min="3" max="3" width="12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Use'!$E$17*'Elec Breakdown'!$B$12*('Building Projections'!F$29/'Building Projections'!$G$29)*BTU_per_GWh</f>
        <v>80501043258670.297</v>
      </c>
      <c r="C2">
        <f>'Elec Use'!$E$17*'Elec Breakdown'!$B$12*('Building Projections'!G$29/'Building Projections'!$G$29)*BTU_per_GWh</f>
        <v>83881490655000</v>
      </c>
      <c r="D2">
        <f>'Elec Use'!$E$17*'Elec Breakdown'!$B$12*('Building Projections'!H$29/'Building Projections'!$G$29)*BTU_per_GWh</f>
        <v>89751226297956.734</v>
      </c>
      <c r="E2">
        <f>'Elec Use'!$E$17*'Elec Breakdown'!$B$12*('Building Projections'!I$29/'Building Projections'!$G$29)*BTU_per_GWh</f>
        <v>95620961940911.906</v>
      </c>
      <c r="F2">
        <f>'Elec Use'!$E$17*'Elec Breakdown'!$B$12*('Building Projections'!J$29/'Building Projections'!$G$29)*BTU_per_GWh</f>
        <v>101490697583868.63</v>
      </c>
      <c r="G2">
        <f>'Elec Use'!$E$17*'Elec Breakdown'!$B$12*('Building Projections'!K$29/'Building Projections'!$G$29)*BTU_per_GWh</f>
        <v>107360433226825.38</v>
      </c>
      <c r="H2">
        <f>'Elec Use'!$E$17*'Elec Breakdown'!$B$12*('Building Projections'!L$29/'Building Projections'!$G$29)*BTU_per_GWh</f>
        <v>113230168869782.13</v>
      </c>
      <c r="I2">
        <f>'Elec Use'!$E$17*'Elec Breakdown'!$B$12*('Building Projections'!M$29/'Building Projections'!$G$29)*BTU_per_GWh</f>
        <v>123471597794678.42</v>
      </c>
      <c r="J2">
        <f>'Elec Use'!$E$17*'Elec Breakdown'!$B$12*('Building Projections'!N$29/'Building Projections'!$G$29)*BTU_per_GWh</f>
        <v>133713026719574.73</v>
      </c>
      <c r="K2">
        <f>'Elec Use'!$E$17*'Elec Breakdown'!$B$12*('Building Projections'!O$29/'Building Projections'!$G$29)*BTU_per_GWh</f>
        <v>143954455644471.03</v>
      </c>
      <c r="L2">
        <f>'Elec Use'!$E$17*'Elec Breakdown'!$B$12*('Building Projections'!P$29/'Building Projections'!$G$29)*BTU_per_GWh</f>
        <v>154195884569370.53</v>
      </c>
      <c r="M2">
        <f>'Elec Use'!$E$17*'Elec Breakdown'!$B$12*('Building Projections'!Q$29/'Building Projections'!$G$29)*BTU_per_GWh</f>
        <v>164437313494266.81</v>
      </c>
      <c r="N2">
        <f>'Elec Use'!$E$17*'Elec Breakdown'!$B$12*('Building Projections'!R$29/'Building Projections'!$G$29)*BTU_per_GWh</f>
        <v>182836856765500.91</v>
      </c>
      <c r="O2">
        <f>'Elec Use'!$E$17*'Elec Breakdown'!$B$12*('Building Projections'!S$29/'Building Projections'!$G$29)*BTU_per_GWh</f>
        <v>201236400036738.16</v>
      </c>
      <c r="P2">
        <f>'Elec Use'!$E$17*'Elec Breakdown'!$B$12*('Building Projections'!T$29/'Building Projections'!$G$29)*BTU_per_GWh</f>
        <v>219635943307975.44</v>
      </c>
      <c r="Q2">
        <f>'Elec Use'!$E$17*'Elec Breakdown'!$B$12*('Building Projections'!U$29/'Building Projections'!$G$29)*BTU_per_GWh</f>
        <v>238035486579206.34</v>
      </c>
      <c r="R2">
        <f>'Elec Use'!$E$17*'Elec Breakdown'!$B$12*('Building Projections'!V$29/'Building Projections'!$G$29)*BTU_per_GWh</f>
        <v>256435029850443.63</v>
      </c>
      <c r="S2">
        <f>'Elec Use'!$E$17*'Elec Breakdown'!$B$12*('Building Projections'!W$29/'Building Projections'!$G$29)*BTU_per_GWh</f>
        <v>289141444179589.5</v>
      </c>
      <c r="T2">
        <f>'Elec Use'!$E$17*'Elec Breakdown'!$B$12*('Building Projections'!X$29/'Building Projections'!$G$29)*BTU_per_GWh</f>
        <v>321847858508741.69</v>
      </c>
      <c r="U2">
        <f>'Elec Use'!$E$17*'Elec Breakdown'!$B$12*('Building Projections'!Y$29/'Building Projections'!$G$29)*BTU_per_GWh</f>
        <v>354554272837894</v>
      </c>
      <c r="V2">
        <f>'Elec Use'!$E$17*'Elec Breakdown'!$B$12*('Building Projections'!Z$29/'Building Projections'!$G$29)*BTU_per_GWh</f>
        <v>387260687167033.56</v>
      </c>
      <c r="W2">
        <f>'Elec Use'!$E$17*'Elec Breakdown'!$B$12*('Building Projections'!AA$29/'Building Projections'!$G$29)*BTU_per_GWh</f>
        <v>419967101496185.75</v>
      </c>
      <c r="X2">
        <f>'Elec Use'!$E$17*'Elec Breakdown'!$B$12*('Building Projections'!AB$29/'Building Projections'!$G$29)*BTU_per_GWh</f>
        <v>462142612338138</v>
      </c>
      <c r="Y2">
        <f>'Elec Use'!$E$17*'Elec Breakdown'!$B$12*('Building Projections'!AC$29/'Building Projections'!$G$29)*BTU_per_GWh</f>
        <v>504318123180090.19</v>
      </c>
      <c r="Z2">
        <f>'Elec Use'!$E$17*'Elec Breakdown'!$B$12*('Building Projections'!AD$29/'Building Projections'!$G$29)*BTU_per_GWh</f>
        <v>546493634022055</v>
      </c>
      <c r="AA2">
        <f>'Elec Use'!$E$17*'Elec Breakdown'!$B$12*('Building Projections'!AE$29/'Building Projections'!$G$29)*BTU_per_GWh</f>
        <v>588669144864007.25</v>
      </c>
      <c r="AB2">
        <f>'Elec Use'!$E$17*'Elec Breakdown'!$B$12*('Building Projections'!AF$29/'Building Projections'!$G$29)*BTU_per_GWh</f>
        <v>630844655705959.5</v>
      </c>
      <c r="AC2">
        <f>'Elec Use'!$E$17*'Elec Breakdown'!$B$12*('Building Projections'!AG$29/'Building Projections'!$G$29)*BTU_per_GWh</f>
        <v>683342249165224.75</v>
      </c>
      <c r="AD2">
        <f>'Elec Use'!$E$17*'Elec Breakdown'!$B$12*('Building Projections'!AH$29/'Building Projections'!$G$29)*BTU_per_GWh</f>
        <v>735839842624490</v>
      </c>
      <c r="AE2">
        <f>'Elec Use'!$E$17*'Elec Breakdown'!$B$12*('Building Projections'!AI$29/'Building Projections'!$G$29)*BTU_per_GWh</f>
        <v>788337436083755.38</v>
      </c>
      <c r="AF2">
        <f>'Elec Use'!$E$17*'Elec Breakdown'!$B$12*('Building Projections'!AJ$29/'Building Projections'!$G$29)*BTU_per_GWh</f>
        <v>840835029543020.63</v>
      </c>
      <c r="AG2">
        <f>'Elec Use'!$E$17*'Elec Breakdown'!$B$12*('Building Projections'!AK$29/'Building Projections'!$G$29)*BTU_per_GWh</f>
        <v>893332623002298.63</v>
      </c>
      <c r="AH2">
        <f>'Elec Use'!$E$17*'Elec Breakdown'!$B$12*('Building Projections'!AL$29/'Building Projections'!$G$29)*BTU_per_GWh</f>
        <v>945830216461563.88</v>
      </c>
      <c r="AI2">
        <f>'Elec Use'!$E$17*'Elec Breakdown'!$B$12*('Building Projections'!AM$29/'Building Projections'!$G$29)*BTU_per_GWh</f>
        <v>998327809920829.13</v>
      </c>
      <c r="AJ2">
        <f>'Elec Use'!$E$17*'Elec Breakdown'!$B$12*('Building Projections'!AN$29/'Building Projections'!$G$29)*BTU_per_GWh</f>
        <v>1050825403380107.1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28</v>
      </c>
      <c r="B5">
        <f>'LPG, Kerosene Use'!$B$12*'LPG, Kerosene Use'!$B$22*('Building Projections'!F$29/'Building Projections'!$G$29)*BTU_per_thousand_tons_kerosene</f>
        <v>2760078562254.8833</v>
      </c>
      <c r="C5">
        <f>'LPG, Kerosene Use'!$B$12*'LPG, Kerosene Use'!$B$22*('Building Projections'!G$29/'Building Projections'!$G$29)*BTU_per_thousand_tons_kerosene</f>
        <v>2875981412848.5</v>
      </c>
      <c r="D5">
        <f>'LPG, Kerosene Use'!$B$12*'LPG, Kerosene Use'!$B$22*('Building Projections'!H$29/'Building Projections'!$G$29)*BTU_per_thousand_tons_kerosene</f>
        <v>3077232612316.4443</v>
      </c>
      <c r="E5">
        <f>'LPG, Kerosene Use'!$B$12*'LPG, Kerosene Use'!$B$22*('Building Projections'!I$29/'Building Projections'!$G$29)*BTU_per_thousand_tons_kerosene</f>
        <v>3278483811784.3345</v>
      </c>
      <c r="F5">
        <f>'LPG, Kerosene Use'!$B$12*'LPG, Kerosene Use'!$B$22*('Building Projections'!J$29/'Building Projections'!$G$29)*BTU_per_thousand_tons_kerosene</f>
        <v>3479735011252.2783</v>
      </c>
      <c r="G5">
        <f>'LPG, Kerosene Use'!$B$12*'LPG, Kerosene Use'!$B$22*('Building Projections'!K$29/'Building Projections'!$G$29)*BTU_per_thousand_tons_kerosene</f>
        <v>3680986210720.2236</v>
      </c>
      <c r="H5">
        <f>'LPG, Kerosene Use'!$B$12*'LPG, Kerosene Use'!$B$22*('Building Projections'!L$29/'Building Projections'!$G$29)*BTU_per_thousand_tons_kerosene</f>
        <v>3882237410188.168</v>
      </c>
      <c r="I5">
        <f>'LPG, Kerosene Use'!$B$12*'LPG, Kerosene Use'!$B$22*('Building Projections'!M$29/'Building Projections'!$G$29)*BTU_per_thousand_tons_kerosene</f>
        <v>4233377560405.0273</v>
      </c>
      <c r="J5">
        <f>'LPG, Kerosene Use'!$B$12*'LPG, Kerosene Use'!$B$22*('Building Projections'!N$29/'Building Projections'!$G$29)*BTU_per_thousand_tons_kerosene</f>
        <v>4584517710621.8867</v>
      </c>
      <c r="K5">
        <f>'LPG, Kerosene Use'!$B$12*'LPG, Kerosene Use'!$B$22*('Building Projections'!O$29/'Building Projections'!$G$29)*BTU_per_thousand_tons_kerosene</f>
        <v>4935657860838.7461</v>
      </c>
      <c r="L5">
        <f>'LPG, Kerosene Use'!$B$12*'LPG, Kerosene Use'!$B$22*('Building Projections'!P$29/'Building Projections'!$G$29)*BTU_per_thousand_tons_kerosene</f>
        <v>5286798011055.7139</v>
      </c>
      <c r="M5">
        <f>'LPG, Kerosene Use'!$B$12*'LPG, Kerosene Use'!$B$22*('Building Projections'!Q$29/'Building Projections'!$G$29)*BTU_per_thousand_tons_kerosene</f>
        <v>5637938161272.5732</v>
      </c>
      <c r="N5">
        <f>'LPG, Kerosene Use'!$B$12*'LPG, Kerosene Use'!$B$22*('Building Projections'!R$29/'Building Projections'!$G$29)*BTU_per_thousand_tons_kerosene</f>
        <v>6268789425833.6025</v>
      </c>
      <c r="O5">
        <f>'LPG, Kerosene Use'!$B$12*'LPG, Kerosene Use'!$B$22*('Building Projections'!S$29/'Building Projections'!$G$29)*BTU_per_thousand_tons_kerosene</f>
        <v>6899640690394.7402</v>
      </c>
      <c r="P5">
        <f>'LPG, Kerosene Use'!$B$12*'LPG, Kerosene Use'!$B$22*('Building Projections'!T$29/'Building Projections'!$G$29)*BTU_per_thousand_tons_kerosene</f>
        <v>7530491954955.8799</v>
      </c>
      <c r="Q5">
        <f>'LPG, Kerosene Use'!$B$12*'LPG, Kerosene Use'!$B$22*('Building Projections'!U$29/'Building Projections'!$G$29)*BTU_per_thousand_tons_kerosene</f>
        <v>8161343219516.7998</v>
      </c>
      <c r="R5">
        <f>'LPG, Kerosene Use'!$B$12*'LPG, Kerosene Use'!$B$22*('Building Projections'!V$29/'Building Projections'!$G$29)*BTU_per_thousand_tons_kerosene</f>
        <v>8792194484077.9375</v>
      </c>
      <c r="S5">
        <f>'LPG, Kerosene Use'!$B$12*'LPG, Kerosene Use'!$B$22*('Building Projections'!W$29/'Building Projections'!$G$29)*BTU_per_thousand_tons_kerosene</f>
        <v>9913574647413.6328</v>
      </c>
      <c r="T5">
        <f>'LPG, Kerosene Use'!$B$12*'LPG, Kerosene Use'!$B$22*('Building Projections'!X$29/'Building Projections'!$G$29)*BTU_per_thousand_tons_kerosene</f>
        <v>11034954810749.543</v>
      </c>
      <c r="U5">
        <f>'LPG, Kerosene Use'!$B$12*'LPG, Kerosene Use'!$B$22*('Building Projections'!Y$29/'Building Projections'!$G$29)*BTU_per_thousand_tons_kerosene</f>
        <v>12156334974085.457</v>
      </c>
      <c r="V5">
        <f>'LPG, Kerosene Use'!$B$12*'LPG, Kerosene Use'!$B$22*('Building Projections'!Z$29/'Building Projections'!$G$29)*BTU_per_thousand_tons_kerosene</f>
        <v>13277715137420.934</v>
      </c>
      <c r="W5">
        <f>'LPG, Kerosene Use'!$B$12*'LPG, Kerosene Use'!$B$22*('Building Projections'!AA$29/'Building Projections'!$G$29)*BTU_per_thousand_tons_kerosene</f>
        <v>14399095300756.846</v>
      </c>
      <c r="X5">
        <f>'LPG, Kerosene Use'!$B$12*'LPG, Kerosene Use'!$B$22*('Building Projections'!AB$29/'Building Projections'!$G$29)*BTU_per_thousand_tons_kerosene</f>
        <v>15845135235332.268</v>
      </c>
      <c r="Y5">
        <f>'LPG, Kerosene Use'!$B$12*'LPG, Kerosene Use'!$B$22*('Building Projections'!AC$29/'Building Projections'!$G$29)*BTU_per_thousand_tons_kerosene</f>
        <v>17291175169907.686</v>
      </c>
      <c r="Z5">
        <f>'LPG, Kerosene Use'!$B$12*'LPG, Kerosene Use'!$B$22*('Building Projections'!AD$29/'Building Projections'!$G$29)*BTU_per_thousand_tons_kerosene</f>
        <v>18737215104483.543</v>
      </c>
      <c r="AA5">
        <f>'LPG, Kerosene Use'!$B$12*'LPG, Kerosene Use'!$B$22*('Building Projections'!AE$29/'Building Projections'!$G$29)*BTU_per_thousand_tons_kerosene</f>
        <v>20183255039058.961</v>
      </c>
      <c r="AB5">
        <f>'LPG, Kerosene Use'!$B$12*'LPG, Kerosene Use'!$B$22*('Building Projections'!AF$29/'Building Projections'!$G$29)*BTU_per_thousand_tons_kerosene</f>
        <v>21629294973634.383</v>
      </c>
      <c r="AC5">
        <f>'LPG, Kerosene Use'!$B$12*'LPG, Kerosene Use'!$B$22*('Building Projections'!AG$29/'Building Projections'!$G$29)*BTU_per_thousand_tons_kerosene</f>
        <v>23429240370755.48</v>
      </c>
      <c r="AD5">
        <f>'LPG, Kerosene Use'!$B$12*'LPG, Kerosene Use'!$B$22*('Building Projections'!AH$29/'Building Projections'!$G$29)*BTU_per_thousand_tons_kerosene</f>
        <v>25229185767876.59</v>
      </c>
      <c r="AE5">
        <f>'LPG, Kerosene Use'!$B$12*'LPG, Kerosene Use'!$B$22*('Building Projections'!AI$29/'Building Projections'!$G$29)*BTU_per_thousand_tons_kerosene</f>
        <v>27029131164997.691</v>
      </c>
      <c r="AF5">
        <f>'LPG, Kerosene Use'!$B$12*'LPG, Kerosene Use'!$B$22*('Building Projections'!AJ$29/'Building Projections'!$G$29)*BTU_per_thousand_tons_kerosene</f>
        <v>28829076562118.789</v>
      </c>
      <c r="AG5">
        <f>'LPG, Kerosene Use'!$B$12*'LPG, Kerosene Use'!$B$22*('Building Projections'!AK$29/'Building Projections'!$G$29)*BTU_per_thousand_tons_kerosene</f>
        <v>30629021959240.324</v>
      </c>
      <c r="AH5">
        <f>'LPG, Kerosene Use'!$B$12*'LPG, Kerosene Use'!$B$22*('Building Projections'!AL$29/'Building Projections'!$G$29)*BTU_per_thousand_tons_kerosene</f>
        <v>32428967356361.43</v>
      </c>
      <c r="AI5">
        <f>'LPG, Kerosene Use'!$B$12*'LPG, Kerosene Use'!$B$22*('Building Projections'!AM$29/'Building Projections'!$G$29)*BTU_per_thousand_tons_kerosene</f>
        <v>34228912753482.527</v>
      </c>
      <c r="AJ5">
        <f>'LPG, Kerosene Use'!$B$12*'LPG, Kerosene Use'!$B$22*('Building Projections'!AN$29/'Building Projections'!$G$29)*BTU_per_thousand_tons_kerosene</f>
        <v>36028858150604.07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5" x14ac:dyDescent="0.25"/>
  <cols>
    <col min="1" max="1" width="25.85546875" customWidth="1"/>
    <col min="2" max="2" width="16.42578125" customWidth="1"/>
    <col min="3" max="3" width="12" bestFit="1" customWidth="1"/>
    <col min="5" max="5" width="11.5703125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Use'!$E$17*'Elec Breakdown'!$B$13*('Building Projections'!F$29/'Building Projections'!$G$29)*BTU_per_GWh</f>
        <v>48300625955202.18</v>
      </c>
      <c r="C2">
        <f>'Elec Use'!$E$17*'Elec Breakdown'!$B$13*('Building Projections'!G$29/'Building Projections'!$G$29)*BTU_per_GWh</f>
        <v>50328894393000</v>
      </c>
      <c r="D2">
        <f>'Elec Use'!$E$17*'Elec Breakdown'!$B$13*('Building Projections'!H$29/'Building Projections'!$G$29)*BTU_per_GWh</f>
        <v>53850735778774.039</v>
      </c>
      <c r="E2">
        <f>'Elec Use'!$E$17*'Elec Breakdown'!$B$13*('Building Projections'!I$29/'Building Projections'!$G$29)*BTU_per_GWh</f>
        <v>57372577164547.141</v>
      </c>
      <c r="F2">
        <f>'Elec Use'!$E$17*'Elec Breakdown'!$B$13*('Building Projections'!J$29/'Building Projections'!$G$29)*BTU_per_GWh</f>
        <v>60894418550321.172</v>
      </c>
      <c r="G2">
        <f>'Elec Use'!$E$17*'Elec Breakdown'!$B$13*('Building Projections'!K$29/'Building Projections'!$G$29)*BTU_per_GWh</f>
        <v>64416259936095.219</v>
      </c>
      <c r="H2">
        <f>'Elec Use'!$E$17*'Elec Breakdown'!$B$13*('Building Projections'!L$29/'Building Projections'!$G$29)*BTU_per_GWh</f>
        <v>67938101321869.266</v>
      </c>
      <c r="I2">
        <f>'Elec Use'!$E$17*'Elec Breakdown'!$B$13*('Building Projections'!M$29/'Building Projections'!$G$29)*BTU_per_GWh</f>
        <v>74082958676807.047</v>
      </c>
      <c r="J2">
        <f>'Elec Use'!$E$17*'Elec Breakdown'!$B$13*('Building Projections'!N$29/'Building Projections'!$G$29)*BTU_per_GWh</f>
        <v>80227816031744.828</v>
      </c>
      <c r="K2">
        <f>'Elec Use'!$E$17*'Elec Breakdown'!$B$13*('Building Projections'!O$29/'Building Projections'!$G$29)*BTU_per_GWh</f>
        <v>86372673386682.625</v>
      </c>
      <c r="L2">
        <f>'Elec Use'!$E$17*'Elec Breakdown'!$B$13*('Building Projections'!P$29/'Building Projections'!$G$29)*BTU_per_GWh</f>
        <v>92517530741622.313</v>
      </c>
      <c r="M2">
        <f>'Elec Use'!$E$17*'Elec Breakdown'!$B$13*('Building Projections'!Q$29/'Building Projections'!$G$29)*BTU_per_GWh</f>
        <v>98662388096560.094</v>
      </c>
      <c r="N2">
        <f>'Elec Use'!$E$17*'Elec Breakdown'!$B$13*('Building Projections'!R$29/'Building Projections'!$G$29)*BTU_per_GWh</f>
        <v>109702114059300.53</v>
      </c>
      <c r="O2">
        <f>'Elec Use'!$E$17*'Elec Breakdown'!$B$13*('Building Projections'!S$29/'Building Projections'!$G$29)*BTU_per_GWh</f>
        <v>120741840022042.88</v>
      </c>
      <c r="P2">
        <f>'Elec Use'!$E$17*'Elec Breakdown'!$B$13*('Building Projections'!T$29/'Building Projections'!$G$29)*BTU_per_GWh</f>
        <v>131781565984785.25</v>
      </c>
      <c r="Q2">
        <f>'Elec Use'!$E$17*'Elec Breakdown'!$B$13*('Building Projections'!U$29/'Building Projections'!$G$29)*BTU_per_GWh</f>
        <v>142821291947523.81</v>
      </c>
      <c r="R2">
        <f>'Elec Use'!$E$17*'Elec Breakdown'!$B$13*('Building Projections'!V$29/'Building Projections'!$G$29)*BTU_per_GWh</f>
        <v>153861017910266.16</v>
      </c>
      <c r="S2">
        <f>'Elec Use'!$E$17*'Elec Breakdown'!$B$13*('Building Projections'!W$29/'Building Projections'!$G$29)*BTU_per_GWh</f>
        <v>173484866507753.69</v>
      </c>
      <c r="T2">
        <f>'Elec Use'!$E$17*'Elec Breakdown'!$B$13*('Building Projections'!X$29/'Building Projections'!$G$29)*BTU_per_GWh</f>
        <v>193108715105245.03</v>
      </c>
      <c r="U2">
        <f>'Elec Use'!$E$17*'Elec Breakdown'!$B$13*('Building Projections'!Y$29/'Building Projections'!$G$29)*BTU_per_GWh</f>
        <v>212732563702736.38</v>
      </c>
      <c r="V2">
        <f>'Elec Use'!$E$17*'Elec Breakdown'!$B$13*('Building Projections'!Z$29/'Building Projections'!$G$29)*BTU_per_GWh</f>
        <v>232356412300220.13</v>
      </c>
      <c r="W2">
        <f>'Elec Use'!$E$17*'Elec Breakdown'!$B$13*('Building Projections'!AA$29/'Building Projections'!$G$29)*BTU_per_GWh</f>
        <v>251980260897711.47</v>
      </c>
      <c r="X2">
        <f>'Elec Use'!$E$17*'Elec Breakdown'!$B$13*('Building Projections'!AB$29/'Building Projections'!$G$29)*BTU_per_GWh</f>
        <v>277285567402882.81</v>
      </c>
      <c r="Y2">
        <f>'Elec Use'!$E$17*'Elec Breakdown'!$B$13*('Building Projections'!AC$29/'Building Projections'!$G$29)*BTU_per_GWh</f>
        <v>302590873908054.06</v>
      </c>
      <c r="Z2">
        <f>'Elec Use'!$E$17*'Elec Breakdown'!$B$13*('Building Projections'!AD$29/'Building Projections'!$G$29)*BTU_per_GWh</f>
        <v>327896180413233</v>
      </c>
      <c r="AA2">
        <f>'Elec Use'!$E$17*'Elec Breakdown'!$B$13*('Building Projections'!AE$29/'Building Projections'!$G$29)*BTU_per_GWh</f>
        <v>353201486918404.31</v>
      </c>
      <c r="AB2">
        <f>'Elec Use'!$E$17*'Elec Breakdown'!$B$13*('Building Projections'!AF$29/'Building Projections'!$G$29)*BTU_per_GWh</f>
        <v>378506793423575.63</v>
      </c>
      <c r="AC2">
        <f>'Elec Use'!$E$17*'Elec Breakdown'!$B$13*('Building Projections'!AG$29/'Building Projections'!$G$29)*BTU_per_GWh</f>
        <v>410005349499134.75</v>
      </c>
      <c r="AD2">
        <f>'Elec Use'!$E$17*'Elec Breakdown'!$B$13*('Building Projections'!AH$29/'Building Projections'!$G$29)*BTU_per_GWh</f>
        <v>441503905574694</v>
      </c>
      <c r="AE2">
        <f>'Elec Use'!$E$17*'Elec Breakdown'!$B$13*('Building Projections'!AI$29/'Building Projections'!$G$29)*BTU_per_GWh</f>
        <v>473002461650253.19</v>
      </c>
      <c r="AF2">
        <f>'Elec Use'!$E$17*'Elec Breakdown'!$B$13*('Building Projections'!AJ$29/'Building Projections'!$G$29)*BTU_per_GWh</f>
        <v>504501017725812.31</v>
      </c>
      <c r="AG2">
        <f>'Elec Use'!$E$17*'Elec Breakdown'!$B$13*('Building Projections'!AK$29/'Building Projections'!$G$29)*BTU_per_GWh</f>
        <v>535999573801379.19</v>
      </c>
      <c r="AH2">
        <f>'Elec Use'!$E$17*'Elec Breakdown'!$B$13*('Building Projections'!AL$29/'Building Projections'!$G$29)*BTU_per_GWh</f>
        <v>567498129876938.38</v>
      </c>
      <c r="AI2">
        <f>'Elec Use'!$E$17*'Elec Breakdown'!$B$13*('Building Projections'!AM$29/'Building Projections'!$G$29)*BTU_per_GWh</f>
        <v>598996685952497.38</v>
      </c>
      <c r="AJ2">
        <f>'Elec Use'!$E$17*'Elec Breakdown'!$B$13*('Building Projections'!AN$29/'Building Projections'!$G$29)*BTU_per_GWh</f>
        <v>630495242028064.25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27</v>
      </c>
      <c r="B4">
        <f>'LPG, Kerosene Use'!$B$3*('Building Projections'!F$29/'Building Projections'!$G$29)*BTU_per_thousand_tons_LPG</f>
        <v>76374589958868.938</v>
      </c>
      <c r="C4">
        <f>'LPG, Kerosene Use'!$B$3*('Building Projections'!G$29/'Building Projections'!$G$29)*BTU_per_thousand_tons_LPG</f>
        <v>79581756888900</v>
      </c>
      <c r="D4">
        <f>'LPG, Kerosene Use'!$B$3*('Building Projections'!H$29/'Building Projections'!$G$29)*BTU_per_thousand_tons_LPG</f>
        <v>85150612083202.047</v>
      </c>
      <c r="E4">
        <f>'LPG, Kerosene Use'!$B$3*('Building Projections'!I$29/'Building Projections'!$G$29)*BTU_per_thousand_tons_LPG</f>
        <v>90719467277502.578</v>
      </c>
      <c r="F4">
        <f>'LPG, Kerosene Use'!$B$3*('Building Projections'!J$29/'Building Projections'!$G$29)*BTU_per_thousand_tons_LPG</f>
        <v>96288322471804.609</v>
      </c>
      <c r="G4">
        <f>'LPG, Kerosene Use'!$B$3*('Building Projections'!K$29/'Building Projections'!$G$29)*BTU_per_thousand_tons_LPG</f>
        <v>101857177666106.64</v>
      </c>
      <c r="H4">
        <f>'LPG, Kerosene Use'!$B$3*('Building Projections'!L$29/'Building Projections'!$G$29)*BTU_per_thousand_tons_LPG</f>
        <v>107426032860408.67</v>
      </c>
      <c r="I4">
        <f>'LPG, Kerosene Use'!$B$3*('Building Projections'!M$29/'Building Projections'!$G$29)*BTU_per_thousand_tons_LPG</f>
        <v>117142489977846.23</v>
      </c>
      <c r="J4">
        <f>'LPG, Kerosene Use'!$B$3*('Building Projections'!N$29/'Building Projections'!$G$29)*BTU_per_thousand_tons_LPG</f>
        <v>126858947095283.8</v>
      </c>
      <c r="K4">
        <f>'LPG, Kerosene Use'!$B$3*('Building Projections'!O$29/'Building Projections'!$G$29)*BTU_per_thousand_tons_LPG</f>
        <v>136575404212721.33</v>
      </c>
      <c r="L4">
        <f>'LPG, Kerosene Use'!$B$3*('Building Projections'!P$29/'Building Projections'!$G$29)*BTU_per_thousand_tons_LPG</f>
        <v>146291861330161.91</v>
      </c>
      <c r="M4">
        <f>'LPG, Kerosene Use'!$B$3*('Building Projections'!Q$29/'Building Projections'!$G$29)*BTU_per_thousand_tons_LPG</f>
        <v>156008318447599.47</v>
      </c>
      <c r="N4">
        <f>'LPG, Kerosene Use'!$B$3*('Building Projections'!R$29/'Building Projections'!$G$29)*BTU_per_thousand_tons_LPG</f>
        <v>173464708028235.31</v>
      </c>
      <c r="O4">
        <f>'LPG, Kerosene Use'!$B$3*('Building Projections'!S$29/'Building Projections'!$G$29)*BTU_per_thousand_tons_LPG</f>
        <v>190921097608874.19</v>
      </c>
      <c r="P4">
        <f>'LPG, Kerosene Use'!$B$3*('Building Projections'!T$29/'Building Projections'!$G$29)*BTU_per_thousand_tons_LPG</f>
        <v>208377487189513.13</v>
      </c>
      <c r="Q4">
        <f>'LPG, Kerosene Use'!$B$3*('Building Projections'!U$29/'Building Projections'!$G$29)*BTU_per_thousand_tons_LPG</f>
        <v>225833876770145.94</v>
      </c>
      <c r="R4">
        <f>'LPG, Kerosene Use'!$B$3*('Building Projections'!V$29/'Building Projections'!$G$29)*BTU_per_thousand_tons_LPG</f>
        <v>243290266350784.81</v>
      </c>
      <c r="S4">
        <f>'LPG, Kerosene Use'!$B$3*('Building Projections'!W$29/'Building Projections'!$G$29)*BTU_per_thousand_tons_LPG</f>
        <v>274320162142158.38</v>
      </c>
      <c r="T4">
        <f>'LPG, Kerosene Use'!$B$3*('Building Projections'!X$29/'Building Projections'!$G$29)*BTU_per_thousand_tons_LPG</f>
        <v>305350057933537.94</v>
      </c>
      <c r="U4">
        <f>'LPG, Kerosene Use'!$B$3*('Building Projections'!Y$29/'Building Projections'!$G$29)*BTU_per_thousand_tons_LPG</f>
        <v>336379953724917.5</v>
      </c>
      <c r="V4">
        <f>'LPG, Kerosene Use'!$B$3*('Building Projections'!Z$29/'Building Projections'!$G$29)*BTU_per_thousand_tons_LPG</f>
        <v>367409849516285.06</v>
      </c>
      <c r="W4">
        <f>'LPG, Kerosene Use'!$B$3*('Building Projections'!AA$29/'Building Projections'!$G$29)*BTU_per_thousand_tons_LPG</f>
        <v>398439745307664.56</v>
      </c>
      <c r="X4">
        <f>'LPG, Kerosene Use'!$B$3*('Building Projections'!AB$29/'Building Projections'!$G$29)*BTU_per_thousand_tons_LPG</f>
        <v>438453355274303.25</v>
      </c>
      <c r="Y4">
        <f>'LPG, Kerosene Use'!$B$3*('Building Projections'!AC$29/'Building Projections'!$G$29)*BTU_per_thousand_tons_LPG</f>
        <v>478466965240941.75</v>
      </c>
      <c r="Z4">
        <f>'LPG, Kerosene Use'!$B$3*('Building Projections'!AD$29/'Building Projections'!$G$29)*BTU_per_thousand_tons_LPG</f>
        <v>518480575207592.25</v>
      </c>
      <c r="AA4">
        <f>'LPG, Kerosene Use'!$B$3*('Building Projections'!AE$29/'Building Projections'!$G$29)*BTU_per_thousand_tons_LPG</f>
        <v>558494185174230.75</v>
      </c>
      <c r="AB4">
        <f>'LPG, Kerosene Use'!$B$3*('Building Projections'!AF$29/'Building Projections'!$G$29)*BTU_per_thousand_tons_LPG</f>
        <v>598507795140869.38</v>
      </c>
      <c r="AC4">
        <f>'LPG, Kerosene Use'!$B$3*('Building Projections'!AG$29/'Building Projections'!$G$29)*BTU_per_thousand_tons_LPG</f>
        <v>648314381639323.75</v>
      </c>
      <c r="AD4">
        <f>'LPG, Kerosene Use'!$B$3*('Building Projections'!AH$29/'Building Projections'!$G$29)*BTU_per_thousand_tons_LPG</f>
        <v>698120968137778.38</v>
      </c>
      <c r="AE4">
        <f>'LPG, Kerosene Use'!$B$3*('Building Projections'!AI$29/'Building Projections'!$G$29)*BTU_per_thousand_tons_LPG</f>
        <v>747927554636232.88</v>
      </c>
      <c r="AF4">
        <f>'LPG, Kerosene Use'!$B$3*('Building Projections'!AJ$29/'Building Projections'!$G$29)*BTU_per_thousand_tons_LPG</f>
        <v>797734141134687.25</v>
      </c>
      <c r="AG4">
        <f>'LPG, Kerosene Use'!$B$3*('Building Projections'!AK$29/'Building Projections'!$G$29)*BTU_per_thousand_tons_LPG</f>
        <v>847540727633153.75</v>
      </c>
      <c r="AH4">
        <f>'LPG, Kerosene Use'!$B$3*('Building Projections'!AL$29/'Building Projections'!$G$29)*BTU_per_thousand_tons_LPG</f>
        <v>897347314131608.25</v>
      </c>
      <c r="AI4">
        <f>'LPG, Kerosene Use'!$B$3*('Building Projections'!AM$29/'Building Projections'!$G$29)*BTU_per_thousand_tons_LPG</f>
        <v>947153900630062.75</v>
      </c>
      <c r="AJ4">
        <f>'LPG, Kerosene Use'!$B$3*('Building Projections'!AN$29/'Building Projections'!$G$29)*BTU_per_thousand_tons_LPG</f>
        <v>996960487128529.13</v>
      </c>
    </row>
    <row r="5" spans="1:38" x14ac:dyDescent="0.25">
      <c r="A5" s="1" t="s">
        <v>28</v>
      </c>
      <c r="B5">
        <f>'LPG, Kerosene Use'!$B$12*'LPG, Kerosene Use'!$B$23*('Building Projections'!F$29/'Building Projections'!$G$29)*BTU_per_thousand_tons_kerosene</f>
        <v>306675395806.09821</v>
      </c>
      <c r="C5">
        <f>'LPG, Kerosene Use'!$B$12*'LPG, Kerosene Use'!$B$23*('Building Projections'!G$29/'Building Projections'!$G$29)*BTU_per_thousand_tons_kerosene</f>
        <v>319553490316.5</v>
      </c>
      <c r="D5">
        <f>'LPG, Kerosene Use'!$B$12*'LPG, Kerosene Use'!$B$23*('Building Projections'!H$29/'Building Projections'!$G$29)*BTU_per_thousand_tons_kerosene</f>
        <v>341914734701.82715</v>
      </c>
      <c r="E5">
        <f>'LPG, Kerosene Use'!$B$12*'LPG, Kerosene Use'!$B$23*('Building Projections'!I$29/'Building Projections'!$G$29)*BTU_per_thousand_tons_kerosene</f>
        <v>364275979087.14838</v>
      </c>
      <c r="F5">
        <f>'LPG, Kerosene Use'!$B$12*'LPG, Kerosene Use'!$B$23*('Building Projections'!J$29/'Building Projections'!$G$29)*BTU_per_thousand_tons_kerosene</f>
        <v>386637223472.47546</v>
      </c>
      <c r="G5">
        <f>'LPG, Kerosene Use'!$B$12*'LPG, Kerosene Use'!$B$23*('Building Projections'!K$29/'Building Projections'!$G$29)*BTU_per_thousand_tons_kerosene</f>
        <v>408998467857.80261</v>
      </c>
      <c r="H5">
        <f>'LPG, Kerosene Use'!$B$12*'LPG, Kerosene Use'!$B$23*('Building Projections'!L$29/'Building Projections'!$G$29)*BTU_per_thousand_tons_kerosene</f>
        <v>431359712243.12976</v>
      </c>
      <c r="I5">
        <f>'LPG, Kerosene Use'!$B$12*'LPG, Kerosene Use'!$B$23*('Building Projections'!M$29/'Building Projections'!$G$29)*BTU_per_thousand_tons_kerosene</f>
        <v>470375284489.44751</v>
      </c>
      <c r="J5">
        <f>'LPG, Kerosene Use'!$B$12*'LPG, Kerosene Use'!$B$23*('Building Projections'!N$29/'Building Projections'!$G$29)*BTU_per_thousand_tons_kerosene</f>
        <v>509390856735.7652</v>
      </c>
      <c r="K5">
        <f>'LPG, Kerosene Use'!$B$12*'LPG, Kerosene Use'!$B$23*('Building Projections'!O$29/'Building Projections'!$G$29)*BTU_per_thousand_tons_kerosene</f>
        <v>548406428982.08282</v>
      </c>
      <c r="L5">
        <f>'LPG, Kerosene Use'!$B$12*'LPG, Kerosene Use'!$B$23*('Building Projections'!P$29/'Building Projections'!$G$29)*BTU_per_thousand_tons_kerosene</f>
        <v>587422001228.41272</v>
      </c>
      <c r="M5">
        <f>'LPG, Kerosene Use'!$B$12*'LPG, Kerosene Use'!$B$23*('Building Projections'!Q$29/'Building Projections'!$G$29)*BTU_per_thousand_tons_kerosene</f>
        <v>626437573474.73047</v>
      </c>
      <c r="N5">
        <f>'LPG, Kerosene Use'!$B$12*'LPG, Kerosene Use'!$B$23*('Building Projections'!R$29/'Building Projections'!$G$29)*BTU_per_thousand_tons_kerosene</f>
        <v>696532158425.95581</v>
      </c>
      <c r="O5">
        <f>'LPG, Kerosene Use'!$B$12*'LPG, Kerosene Use'!$B$23*('Building Projections'!S$29/'Building Projections'!$G$29)*BTU_per_thousand_tons_kerosene</f>
        <v>766626743377.19336</v>
      </c>
      <c r="P5">
        <f>'LPG, Kerosene Use'!$B$12*'LPG, Kerosene Use'!$B$23*('Building Projections'!T$29/'Building Projections'!$G$29)*BTU_per_thousand_tons_kerosene</f>
        <v>836721328328.43115</v>
      </c>
      <c r="Q5">
        <f>'LPG, Kerosene Use'!$B$12*'LPG, Kerosene Use'!$B$23*('Building Projections'!U$29/'Building Projections'!$G$29)*BTU_per_thousand_tons_kerosene</f>
        <v>906815913279.64441</v>
      </c>
      <c r="R5">
        <f>'LPG, Kerosene Use'!$B$12*'LPG, Kerosene Use'!$B$23*('Building Projections'!V$29/'Building Projections'!$G$29)*BTU_per_thousand_tons_kerosene</f>
        <v>976910498230.88196</v>
      </c>
      <c r="S5">
        <f>'LPG, Kerosene Use'!$B$12*'LPG, Kerosene Use'!$B$23*('Building Projections'!W$29/'Building Projections'!$G$29)*BTU_per_thousand_tons_kerosene</f>
        <v>1101508294157.0703</v>
      </c>
      <c r="T5">
        <f>'LPG, Kerosene Use'!$B$12*'LPG, Kerosene Use'!$B$23*('Building Projections'!X$29/'Building Projections'!$G$29)*BTU_per_thousand_tons_kerosene</f>
        <v>1226106090083.2827</v>
      </c>
      <c r="U5">
        <f>'LPG, Kerosene Use'!$B$12*'LPG, Kerosene Use'!$B$23*('Building Projections'!Y$29/'Building Projections'!$G$29)*BTU_per_thousand_tons_kerosene</f>
        <v>1350703886009.4954</v>
      </c>
      <c r="V5">
        <f>'LPG, Kerosene Use'!$B$12*'LPG, Kerosene Use'!$B$23*('Building Projections'!Z$29/'Building Projections'!$G$29)*BTU_per_thousand_tons_kerosene</f>
        <v>1475301681935.6594</v>
      </c>
      <c r="W5">
        <f>'LPG, Kerosene Use'!$B$12*'LPG, Kerosene Use'!$B$23*('Building Projections'!AA$29/'Building Projections'!$G$29)*BTU_per_thousand_tons_kerosene</f>
        <v>1599899477861.8718</v>
      </c>
      <c r="X5">
        <f>'LPG, Kerosene Use'!$B$12*'LPG, Kerosene Use'!$B$23*('Building Projections'!AB$29/'Building Projections'!$G$29)*BTU_per_thousand_tons_kerosene</f>
        <v>1760570581703.5854</v>
      </c>
      <c r="Y5">
        <f>'LPG, Kerosene Use'!$B$12*'LPG, Kerosene Use'!$B$23*('Building Projections'!AC$29/'Building Projections'!$G$29)*BTU_per_thousand_tons_kerosene</f>
        <v>1921241685545.2983</v>
      </c>
      <c r="Z5">
        <f>'LPG, Kerosene Use'!$B$12*'LPG, Kerosene Use'!$B$23*('Building Projections'!AD$29/'Building Projections'!$G$29)*BTU_per_thousand_tons_kerosene</f>
        <v>2081912789387.0601</v>
      </c>
      <c r="AA5">
        <f>'LPG, Kerosene Use'!$B$12*'LPG, Kerosene Use'!$B$23*('Building Projections'!AE$29/'Building Projections'!$G$29)*BTU_per_thousand_tons_kerosene</f>
        <v>2242583893228.7734</v>
      </c>
      <c r="AB5">
        <f>'LPG, Kerosene Use'!$B$12*'LPG, Kerosene Use'!$B$23*('Building Projections'!AF$29/'Building Projections'!$G$29)*BTU_per_thousand_tons_kerosene</f>
        <v>2403254997070.4868</v>
      </c>
      <c r="AC5">
        <f>'LPG, Kerosene Use'!$B$12*'LPG, Kerosene Use'!$B$23*('Building Projections'!AG$29/'Building Projections'!$G$29)*BTU_per_thousand_tons_kerosene</f>
        <v>2603248930083.9424</v>
      </c>
      <c r="AD5">
        <f>'LPG, Kerosene Use'!$B$12*'LPG, Kerosene Use'!$B$23*('Building Projections'!AH$29/'Building Projections'!$G$29)*BTU_per_thousand_tons_kerosene</f>
        <v>2803242863097.3989</v>
      </c>
      <c r="AE5">
        <f>'LPG, Kerosene Use'!$B$12*'LPG, Kerosene Use'!$B$23*('Building Projections'!AI$29/'Building Projections'!$G$29)*BTU_per_thousand_tons_kerosene</f>
        <v>3003236796110.8545</v>
      </c>
      <c r="AF5">
        <f>'LPG, Kerosene Use'!$B$12*'LPG, Kerosene Use'!$B$23*('Building Projections'!AJ$29/'Building Projections'!$G$29)*BTU_per_thousand_tons_kerosene</f>
        <v>3203230729124.3101</v>
      </c>
      <c r="AG5">
        <f>'LPG, Kerosene Use'!$B$12*'LPG, Kerosene Use'!$B$23*('Building Projections'!AK$29/'Building Projections'!$G$29)*BTU_per_thousand_tons_kerosene</f>
        <v>3403224662137.814</v>
      </c>
      <c r="AH5">
        <f>'LPG, Kerosene Use'!$B$12*'LPG, Kerosene Use'!$B$23*('Building Projections'!AL$29/'Building Projections'!$G$29)*BTU_per_thousand_tons_kerosene</f>
        <v>3603218595151.27</v>
      </c>
      <c r="AI5">
        <f>'LPG, Kerosene Use'!$B$12*'LPG, Kerosene Use'!$B$23*('Building Projections'!AM$29/'Building Projections'!$G$29)*BTU_per_thousand_tons_kerosene</f>
        <v>3803212528164.7251</v>
      </c>
      <c r="AJ5">
        <f>'LPG, Kerosene Use'!$B$12*'LPG, Kerosene Use'!$B$23*('Building Projections'!AN$29/'Building Projections'!$G$29)*BTU_per_thousand_tons_kerosene</f>
        <v>4003206461178.23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4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25.85546875" customWidth="1"/>
    <col min="2" max="2" width="14.7109375" customWidth="1"/>
    <col min="3" max="3" width="11" bestFit="1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Use'!$E$17*'Elec Breakdown'!$B$14*('Building Projections'!F$29/'Building Projections'!$G$29)*BTU_per_GWh</f>
        <v>16100208651734.063</v>
      </c>
      <c r="C2">
        <f>'Elec Use'!$E$17*'Elec Breakdown'!$B$14*('Building Projections'!G$29/'Building Projections'!$G$29)*BTU_per_GWh</f>
        <v>16776298131000.002</v>
      </c>
      <c r="D2">
        <f>'Elec Use'!$E$17*'Elec Breakdown'!$B$14*('Building Projections'!H$29/'Building Projections'!$G$29)*BTU_per_GWh</f>
        <v>17950245259591.352</v>
      </c>
      <c r="E2">
        <f>'Elec Use'!$E$17*'Elec Breakdown'!$B$14*('Building Projections'!I$29/'Building Projections'!$G$29)*BTU_per_GWh</f>
        <v>19124192388182.383</v>
      </c>
      <c r="F2">
        <f>'Elec Use'!$E$17*'Elec Breakdown'!$B$14*('Building Projections'!J$29/'Building Projections'!$G$29)*BTU_per_GWh</f>
        <v>20298139516773.727</v>
      </c>
      <c r="G2">
        <f>'Elec Use'!$E$17*'Elec Breakdown'!$B$14*('Building Projections'!K$29/'Building Projections'!$G$29)*BTU_per_GWh</f>
        <v>21472086645365.074</v>
      </c>
      <c r="H2">
        <f>'Elec Use'!$E$17*'Elec Breakdown'!$B$14*('Building Projections'!L$29/'Building Projections'!$G$29)*BTU_per_GWh</f>
        <v>22646033773956.426</v>
      </c>
      <c r="I2">
        <f>'Elec Use'!$E$17*'Elec Breakdown'!$B$14*('Building Projections'!M$29/'Building Projections'!$G$29)*BTU_per_GWh</f>
        <v>24694319558935.688</v>
      </c>
      <c r="J2">
        <f>'Elec Use'!$E$17*'Elec Breakdown'!$B$14*('Building Projections'!N$29/'Building Projections'!$G$29)*BTU_per_GWh</f>
        <v>26742605343914.949</v>
      </c>
      <c r="K2">
        <f>'Elec Use'!$E$17*'Elec Breakdown'!$B$14*('Building Projections'!O$29/'Building Projections'!$G$29)*BTU_per_GWh</f>
        <v>28790891128894.211</v>
      </c>
      <c r="L2">
        <f>'Elec Use'!$E$17*'Elec Breakdown'!$B$14*('Building Projections'!P$29/'Building Projections'!$G$29)*BTU_per_GWh</f>
        <v>30839176913874.105</v>
      </c>
      <c r="M2">
        <f>'Elec Use'!$E$17*'Elec Breakdown'!$B$14*('Building Projections'!Q$29/'Building Projections'!$G$29)*BTU_per_GWh</f>
        <v>32887462698853.367</v>
      </c>
      <c r="N2">
        <f>'Elec Use'!$E$17*'Elec Breakdown'!$B$14*('Building Projections'!R$29/'Building Projections'!$G$29)*BTU_per_GWh</f>
        <v>36567371353100.188</v>
      </c>
      <c r="O2">
        <f>'Elec Use'!$E$17*'Elec Breakdown'!$B$14*('Building Projections'!S$29/'Building Projections'!$G$29)*BTU_per_GWh</f>
        <v>40247280007347.633</v>
      </c>
      <c r="P2">
        <f>'Elec Use'!$E$17*'Elec Breakdown'!$B$14*('Building Projections'!T$29/'Building Projections'!$G$29)*BTU_per_GWh</f>
        <v>43927188661595.086</v>
      </c>
      <c r="Q2">
        <f>'Elec Use'!$E$17*'Elec Breakdown'!$B$14*('Building Projections'!U$29/'Building Projections'!$G$29)*BTU_per_GWh</f>
        <v>47607097315841.281</v>
      </c>
      <c r="R2">
        <f>'Elec Use'!$E$17*'Elec Breakdown'!$B$14*('Building Projections'!V$29/'Building Projections'!$G$29)*BTU_per_GWh</f>
        <v>51287005970088.727</v>
      </c>
      <c r="S2">
        <f>'Elec Use'!$E$17*'Elec Breakdown'!$B$14*('Building Projections'!W$29/'Building Projections'!$G$29)*BTU_per_GWh</f>
        <v>57828288835917.914</v>
      </c>
      <c r="T2">
        <f>'Elec Use'!$E$17*'Elec Breakdown'!$B$14*('Building Projections'!X$29/'Building Projections'!$G$29)*BTU_per_GWh</f>
        <v>64369571701748.352</v>
      </c>
      <c r="U2">
        <f>'Elec Use'!$E$17*'Elec Breakdown'!$B$14*('Building Projections'!Y$29/'Building Projections'!$G$29)*BTU_per_GWh</f>
        <v>70910854567578.813</v>
      </c>
      <c r="V2">
        <f>'Elec Use'!$E$17*'Elec Breakdown'!$B$14*('Building Projections'!Z$29/'Building Projections'!$G$29)*BTU_per_GWh</f>
        <v>77452137433406.719</v>
      </c>
      <c r="W2">
        <f>'Elec Use'!$E$17*'Elec Breakdown'!$B$14*('Building Projections'!AA$29/'Building Projections'!$G$29)*BTU_per_GWh</f>
        <v>83993420299237.172</v>
      </c>
      <c r="X2">
        <f>'Elec Use'!$E$17*'Elec Breakdown'!$B$14*('Building Projections'!AB$29/'Building Projections'!$G$29)*BTU_per_GWh</f>
        <v>92428522467627.609</v>
      </c>
      <c r="Y2">
        <f>'Elec Use'!$E$17*'Elec Breakdown'!$B$14*('Building Projections'!AC$29/'Building Projections'!$G$29)*BTU_per_GWh</f>
        <v>100863624636018.05</v>
      </c>
      <c r="Z2">
        <f>'Elec Use'!$E$17*'Elec Breakdown'!$B$14*('Building Projections'!AD$29/'Building Projections'!$G$29)*BTU_per_GWh</f>
        <v>109298726804411.03</v>
      </c>
      <c r="AA2">
        <f>'Elec Use'!$E$17*'Elec Breakdown'!$B$14*('Building Projections'!AE$29/'Building Projections'!$G$29)*BTU_per_GWh</f>
        <v>117733828972801.47</v>
      </c>
      <c r="AB2">
        <f>'Elec Use'!$E$17*'Elec Breakdown'!$B$14*('Building Projections'!AF$29/'Building Projections'!$G$29)*BTU_per_GWh</f>
        <v>126168931141191.91</v>
      </c>
      <c r="AC2">
        <f>'Elec Use'!$E$17*'Elec Breakdown'!$B$14*('Building Projections'!AG$29/'Building Projections'!$G$29)*BTU_per_GWh</f>
        <v>136668449833044.95</v>
      </c>
      <c r="AD2">
        <f>'Elec Use'!$E$17*'Elec Breakdown'!$B$14*('Building Projections'!AH$29/'Building Projections'!$G$29)*BTU_per_GWh</f>
        <v>147167968524898.03</v>
      </c>
      <c r="AE2">
        <f>'Elec Use'!$E$17*'Elec Breakdown'!$B$14*('Building Projections'!AI$29/'Building Projections'!$G$29)*BTU_per_GWh</f>
        <v>157667487216751.09</v>
      </c>
      <c r="AF2">
        <f>'Elec Use'!$E$17*'Elec Breakdown'!$B$14*('Building Projections'!AJ$29/'Building Projections'!$G$29)*BTU_per_GWh</f>
        <v>168167005908604.13</v>
      </c>
      <c r="AG2">
        <f>'Elec Use'!$E$17*'Elec Breakdown'!$B$14*('Building Projections'!AK$29/'Building Projections'!$G$29)*BTU_per_GWh</f>
        <v>178666524600459.75</v>
      </c>
      <c r="AH2">
        <f>'Elec Use'!$E$17*'Elec Breakdown'!$B$14*('Building Projections'!AL$29/'Building Projections'!$G$29)*BTU_per_GWh</f>
        <v>189166043292312.81</v>
      </c>
      <c r="AI2">
        <f>'Elec Use'!$E$17*'Elec Breakdown'!$B$14*('Building Projections'!AM$29/'Building Projections'!$G$29)*BTU_per_GWh</f>
        <v>199665561984165.88</v>
      </c>
      <c r="AJ2">
        <f>'Elec Use'!$E$17*'Elec Breakdown'!$B$14*('Building Projections'!AN$29/'Building Projections'!$G$29)*BTU_per_GWh</f>
        <v>210165080676021.44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0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2"/>
    </sheetView>
  </sheetViews>
  <sheetFormatPr defaultRowHeight="15" x14ac:dyDescent="0.25"/>
  <cols>
    <col min="1" max="1" width="10.85546875" customWidth="1"/>
    <col min="2" max="9" width="13.5703125" customWidth="1"/>
  </cols>
  <sheetData>
    <row r="1" spans="1:8" x14ac:dyDescent="0.25">
      <c r="A1" s="72" t="s">
        <v>149</v>
      </c>
      <c r="B1" s="72"/>
      <c r="C1" s="72"/>
      <c r="D1" s="72"/>
      <c r="E1" s="72"/>
      <c r="F1" s="72"/>
      <c r="G1" s="72"/>
      <c r="H1" s="72"/>
    </row>
    <row r="2" spans="1:8" x14ac:dyDescent="0.25">
      <c r="A2" s="72"/>
      <c r="B2" s="72"/>
      <c r="C2" s="72"/>
      <c r="D2" s="72"/>
      <c r="E2" s="72"/>
      <c r="F2" s="72"/>
      <c r="G2" s="72"/>
      <c r="H2" s="72"/>
    </row>
    <row r="3" spans="1:8" ht="16.5" x14ac:dyDescent="0.25">
      <c r="A3" s="73" t="s">
        <v>150</v>
      </c>
      <c r="B3" s="73"/>
      <c r="C3" s="73"/>
      <c r="D3" s="73"/>
      <c r="E3" s="73"/>
      <c r="F3" s="73"/>
      <c r="G3" s="73"/>
      <c r="H3" s="73"/>
    </row>
    <row r="4" spans="1:8" x14ac:dyDescent="0.25">
      <c r="A4" s="74" t="s">
        <v>4</v>
      </c>
      <c r="B4" s="77" t="s">
        <v>5</v>
      </c>
      <c r="C4" s="77" t="s">
        <v>6</v>
      </c>
      <c r="D4" s="77" t="s">
        <v>7</v>
      </c>
      <c r="E4" s="77" t="s">
        <v>8</v>
      </c>
      <c r="F4" s="46" t="s">
        <v>9</v>
      </c>
      <c r="G4" s="77" t="s">
        <v>10</v>
      </c>
      <c r="H4" s="47" t="s">
        <v>11</v>
      </c>
    </row>
    <row r="5" spans="1:8" x14ac:dyDescent="0.25">
      <c r="A5" s="75"/>
      <c r="B5" s="78"/>
      <c r="C5" s="78"/>
      <c r="D5" s="78"/>
      <c r="E5" s="78"/>
      <c r="F5" s="48" t="s">
        <v>12</v>
      </c>
      <c r="G5" s="78"/>
      <c r="H5" s="49" t="s">
        <v>13</v>
      </c>
    </row>
    <row r="6" spans="1:8" x14ac:dyDescent="0.25">
      <c r="A6" s="76"/>
      <c r="B6" s="79"/>
      <c r="C6" s="79"/>
      <c r="D6" s="79"/>
      <c r="E6" s="79"/>
      <c r="F6" s="50" t="s">
        <v>14</v>
      </c>
      <c r="G6" s="79"/>
      <c r="H6" s="51" t="s">
        <v>15</v>
      </c>
    </row>
    <row r="7" spans="1:8" x14ac:dyDescent="0.25">
      <c r="A7" s="53">
        <v>1</v>
      </c>
      <c r="B7" s="53">
        <v>2</v>
      </c>
      <c r="C7" s="53">
        <v>3</v>
      </c>
      <c r="D7" s="53">
        <v>4</v>
      </c>
      <c r="E7" s="53">
        <v>5</v>
      </c>
      <c r="F7" s="53">
        <v>6</v>
      </c>
      <c r="G7" s="53">
        <v>7</v>
      </c>
      <c r="H7" s="54" t="s">
        <v>151</v>
      </c>
    </row>
    <row r="8" spans="1:8" x14ac:dyDescent="0.25">
      <c r="A8" s="55" t="s">
        <v>16</v>
      </c>
      <c r="B8" s="56">
        <v>189424</v>
      </c>
      <c r="C8" s="56">
        <v>104182</v>
      </c>
      <c r="D8" s="56">
        <v>120918</v>
      </c>
      <c r="E8" s="56">
        <v>46685</v>
      </c>
      <c r="F8" s="56">
        <v>11108</v>
      </c>
      <c r="G8" s="56">
        <v>29660</v>
      </c>
      <c r="H8" s="52">
        <v>501977</v>
      </c>
    </row>
    <row r="9" spans="1:8" x14ac:dyDescent="0.25">
      <c r="A9" s="58" t="s">
        <v>17</v>
      </c>
      <c r="B9" s="56">
        <v>209474.12781608119</v>
      </c>
      <c r="C9" s="56">
        <v>109609.77877866759</v>
      </c>
      <c r="D9" s="56">
        <v>131719.81337273202</v>
      </c>
      <c r="E9" s="56">
        <v>54189.190079562402</v>
      </c>
      <c r="F9" s="56">
        <v>11424.783703703704</v>
      </c>
      <c r="G9" s="56">
        <v>37577.019349878268</v>
      </c>
      <c r="H9" s="52">
        <v>553995</v>
      </c>
    </row>
    <row r="10" spans="1:8" x14ac:dyDescent="0.25">
      <c r="A10" s="58" t="s">
        <v>152</v>
      </c>
      <c r="B10" s="56">
        <v>236752.19076651</v>
      </c>
      <c r="C10" s="56">
        <v>120208.7574092943</v>
      </c>
      <c r="D10" s="56">
        <v>146080.15510040961</v>
      </c>
      <c r="E10" s="56">
        <v>60600.284304184614</v>
      </c>
      <c r="F10" s="56">
        <v>12408.252614641995</v>
      </c>
      <c r="G10" s="56">
        <v>36595.349224177386</v>
      </c>
      <c r="H10" s="52">
        <v>612644.98941921792</v>
      </c>
    </row>
    <row r="11" spans="1:8" x14ac:dyDescent="0.25">
      <c r="A11" s="58" t="s">
        <v>18</v>
      </c>
      <c r="B11" s="56">
        <v>272589</v>
      </c>
      <c r="C11" s="56">
        <v>131967</v>
      </c>
      <c r="D11" s="56">
        <v>169326</v>
      </c>
      <c r="E11" s="56">
        <v>67289</v>
      </c>
      <c r="F11" s="56">
        <v>14003</v>
      </c>
      <c r="G11" s="56">
        <v>39218</v>
      </c>
      <c r="H11" s="52">
        <v>694392</v>
      </c>
    </row>
    <row r="12" spans="1:8" x14ac:dyDescent="0.25">
      <c r="A12" s="59" t="s">
        <v>19</v>
      </c>
      <c r="B12" s="56">
        <v>352291</v>
      </c>
      <c r="C12" s="56">
        <v>140960</v>
      </c>
      <c r="D12" s="56">
        <v>171104</v>
      </c>
      <c r="E12" s="56">
        <v>65381</v>
      </c>
      <c r="F12" s="56">
        <v>14206</v>
      </c>
      <c r="G12" s="56">
        <v>41252</v>
      </c>
      <c r="H12" s="52">
        <v>785194</v>
      </c>
    </row>
    <row r="13" spans="1:8" x14ac:dyDescent="0.25">
      <c r="A13" s="59" t="s">
        <v>20</v>
      </c>
      <c r="B13" s="56">
        <v>365988.99</v>
      </c>
      <c r="C13" s="56">
        <v>147462</v>
      </c>
      <c r="D13" s="56">
        <v>183700</v>
      </c>
      <c r="E13" s="56">
        <v>72794</v>
      </c>
      <c r="F13" s="56">
        <v>14100</v>
      </c>
      <c r="G13" s="56">
        <v>40256</v>
      </c>
      <c r="H13" s="52">
        <v>824300.99</v>
      </c>
    </row>
    <row r="14" spans="1:8" x14ac:dyDescent="0.25">
      <c r="A14" s="60" t="s">
        <v>21</v>
      </c>
      <c r="B14" s="56">
        <v>384418.2794984277</v>
      </c>
      <c r="C14" s="56">
        <v>152744.32570698805</v>
      </c>
      <c r="D14" s="56">
        <v>199841.78628002029</v>
      </c>
      <c r="E14" s="56">
        <v>74246.963235908886</v>
      </c>
      <c r="F14" s="56">
        <v>15539.688867794344</v>
      </c>
      <c r="G14" s="56">
        <v>47417.52291086076</v>
      </c>
      <c r="H14" s="57">
        <v>874208.56649999996</v>
      </c>
    </row>
    <row r="15" spans="1:8" x14ac:dyDescent="0.25">
      <c r="A15" s="60" t="s">
        <v>24</v>
      </c>
      <c r="B15" s="56">
        <v>418346.16624665877</v>
      </c>
      <c r="C15" s="56">
        <v>168913.45725601545</v>
      </c>
      <c r="D15" s="56">
        <v>217404.72234963675</v>
      </c>
      <c r="E15" s="56">
        <v>78391.386457368004</v>
      </c>
      <c r="F15" s="56">
        <v>16176.94</v>
      </c>
      <c r="G15" s="56">
        <v>49289</v>
      </c>
      <c r="H15" s="57">
        <v>948521.67230967898</v>
      </c>
    </row>
    <row r="16" spans="1:8" x14ac:dyDescent="0.25">
      <c r="A16" s="60" t="s">
        <v>153</v>
      </c>
      <c r="B16" s="56">
        <v>423522.94024919398</v>
      </c>
      <c r="C16" s="56">
        <v>173185.36546184841</v>
      </c>
      <c r="D16" s="56">
        <v>238875.69057048182</v>
      </c>
      <c r="E16" s="56">
        <v>86036.571008999075</v>
      </c>
      <c r="F16" s="56">
        <v>16594.330000000002</v>
      </c>
      <c r="G16" s="56">
        <v>62975.787018054529</v>
      </c>
      <c r="H16" s="52">
        <v>1001190.6843085778</v>
      </c>
    </row>
    <row r="17" spans="1:8" x14ac:dyDescent="0.25">
      <c r="A17" s="61" t="s">
        <v>154</v>
      </c>
      <c r="B17" s="57">
        <v>426665</v>
      </c>
      <c r="C17" s="62">
        <v>195473</v>
      </c>
      <c r="D17" s="56">
        <v>259311</v>
      </c>
      <c r="E17" s="56">
        <v>98333</v>
      </c>
      <c r="F17" s="56">
        <v>17217</v>
      </c>
      <c r="G17" s="56">
        <v>69269</v>
      </c>
      <c r="H17" s="63">
        <v>1066268</v>
      </c>
    </row>
    <row r="18" spans="1:8" ht="25.5" x14ac:dyDescent="0.25">
      <c r="A18" s="64" t="s">
        <v>155</v>
      </c>
      <c r="B18" s="65">
        <v>40.014799281231362</v>
      </c>
      <c r="C18" s="65">
        <v>18.332445501506186</v>
      </c>
      <c r="D18" s="65">
        <v>24.319495661503488</v>
      </c>
      <c r="E18" s="65">
        <v>9.2221655343684699</v>
      </c>
      <c r="F18" s="65">
        <v>1.6146972430946067</v>
      </c>
      <c r="G18" s="65">
        <v>6.4963967782958871</v>
      </c>
      <c r="H18" s="65">
        <v>100</v>
      </c>
    </row>
    <row r="19" spans="1:8" ht="51" x14ac:dyDescent="0.25">
      <c r="A19" s="66" t="s">
        <v>156</v>
      </c>
      <c r="B19" s="67">
        <v>0.74188655494252087</v>
      </c>
      <c r="C19" s="67">
        <v>12.86923665790999</v>
      </c>
      <c r="D19" s="67">
        <v>8.5547882167141687</v>
      </c>
      <c r="E19" s="67">
        <v>14.29209561328841</v>
      </c>
      <c r="F19" s="67">
        <v>3.7523057574484668</v>
      </c>
      <c r="G19" s="67">
        <v>9.9930676215944239</v>
      </c>
      <c r="H19" s="67">
        <v>6.4999921305065476</v>
      </c>
    </row>
    <row r="20" spans="1:8" ht="38.25" x14ac:dyDescent="0.25">
      <c r="A20" s="68" t="s">
        <v>157</v>
      </c>
      <c r="B20" s="69">
        <v>8.4589015126004909</v>
      </c>
      <c r="C20" s="69">
        <v>6.4950468127695116</v>
      </c>
      <c r="D20" s="69">
        <v>7.9277189790833313</v>
      </c>
      <c r="E20" s="69">
        <v>7.7338530831960961</v>
      </c>
      <c r="F20" s="69">
        <v>4.479758682294932</v>
      </c>
      <c r="G20" s="69">
        <v>8.8520912684069586</v>
      </c>
      <c r="H20" s="69">
        <v>7.8246993076618532</v>
      </c>
    </row>
    <row r="21" spans="1:8" x14ac:dyDescent="0.25">
      <c r="A21" s="70" t="s">
        <v>158</v>
      </c>
      <c r="B21" s="70"/>
      <c r="C21" s="70"/>
      <c r="D21" s="71"/>
      <c r="E21" s="71"/>
      <c r="F21" s="71"/>
      <c r="G21" s="71"/>
      <c r="H21" s="71"/>
    </row>
    <row r="22" spans="1:8" x14ac:dyDescent="0.25">
      <c r="A22" s="70" t="s">
        <v>159</v>
      </c>
      <c r="B22" s="70"/>
      <c r="C22" s="70"/>
      <c r="D22" s="70"/>
      <c r="E22" s="70"/>
      <c r="F22" s="70"/>
      <c r="G22" s="70"/>
      <c r="H22" s="70"/>
    </row>
  </sheetData>
  <mergeCells count="8">
    <mergeCell ref="A1:H2"/>
    <mergeCell ref="A3:H3"/>
    <mergeCell ref="A4:A6"/>
    <mergeCell ref="B4:B6"/>
    <mergeCell ref="C4:C6"/>
    <mergeCell ref="D4:D6"/>
    <mergeCell ref="E4:E6"/>
    <mergeCell ref="G4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43.85546875" customWidth="1"/>
    <col min="3" max="3" width="23.42578125" customWidth="1"/>
  </cols>
  <sheetData>
    <row r="1" spans="1:3" x14ac:dyDescent="0.25">
      <c r="A1" s="2" t="s">
        <v>41</v>
      </c>
      <c r="B1" s="12" t="s">
        <v>84</v>
      </c>
      <c r="C1" s="2" t="s">
        <v>79</v>
      </c>
    </row>
    <row r="2" spans="1:3" x14ac:dyDescent="0.25">
      <c r="A2" t="s">
        <v>34</v>
      </c>
      <c r="B2" s="9">
        <v>7.0000000000000007E-2</v>
      </c>
      <c r="C2" t="s">
        <v>80</v>
      </c>
    </row>
    <row r="3" spans="1:3" x14ac:dyDescent="0.25">
      <c r="A3" t="s">
        <v>35</v>
      </c>
      <c r="B3" s="9">
        <v>0.34</v>
      </c>
      <c r="C3" t="s">
        <v>80</v>
      </c>
    </row>
    <row r="4" spans="1:3" x14ac:dyDescent="0.25">
      <c r="A4" t="s">
        <v>36</v>
      </c>
      <c r="B4" s="9">
        <v>0.04</v>
      </c>
      <c r="C4" t="s">
        <v>80</v>
      </c>
    </row>
    <row r="5" spans="1:3" x14ac:dyDescent="0.25">
      <c r="A5" t="s">
        <v>37</v>
      </c>
      <c r="B5" s="9">
        <v>0.13</v>
      </c>
      <c r="C5" t="s">
        <v>81</v>
      </c>
    </row>
    <row r="6" spans="1:3" x14ac:dyDescent="0.25">
      <c r="A6" t="s">
        <v>38</v>
      </c>
      <c r="B6" s="9">
        <v>0.28000000000000003</v>
      </c>
      <c r="C6" t="s">
        <v>82</v>
      </c>
    </row>
    <row r="7" spans="1:3" x14ac:dyDescent="0.25">
      <c r="A7" t="s">
        <v>39</v>
      </c>
      <c r="B7" s="9">
        <v>0.04</v>
      </c>
      <c r="C7" t="s">
        <v>81</v>
      </c>
    </row>
    <row r="8" spans="1:3" x14ac:dyDescent="0.25">
      <c r="A8" t="s">
        <v>40</v>
      </c>
      <c r="B8" s="9">
        <v>0.1</v>
      </c>
      <c r="C8" t="s">
        <v>83</v>
      </c>
    </row>
    <row r="10" spans="1:3" x14ac:dyDescent="0.25">
      <c r="A10" s="2" t="s">
        <v>42</v>
      </c>
      <c r="B10" s="12" t="s">
        <v>84</v>
      </c>
      <c r="C10" s="2" t="s">
        <v>79</v>
      </c>
    </row>
    <row r="11" spans="1:3" x14ac:dyDescent="0.25">
      <c r="A11" t="s">
        <v>43</v>
      </c>
      <c r="B11" s="9">
        <v>0.55000000000000004</v>
      </c>
      <c r="C11" t="s">
        <v>80</v>
      </c>
    </row>
    <row r="12" spans="1:3" x14ac:dyDescent="0.25">
      <c r="A12" t="s">
        <v>38</v>
      </c>
      <c r="B12" s="9">
        <v>0.25</v>
      </c>
      <c r="C12" t="s">
        <v>82</v>
      </c>
    </row>
    <row r="13" spans="1:3" x14ac:dyDescent="0.25">
      <c r="A13" t="s">
        <v>44</v>
      </c>
      <c r="B13" s="9">
        <v>0.15</v>
      </c>
      <c r="C13" t="s">
        <v>81</v>
      </c>
    </row>
    <row r="14" spans="1:3" x14ac:dyDescent="0.25">
      <c r="A14" t="s">
        <v>40</v>
      </c>
      <c r="B14" s="9">
        <v>0.05</v>
      </c>
      <c r="C14" t="s">
        <v>83</v>
      </c>
    </row>
    <row r="16" spans="1:3" x14ac:dyDescent="0.25">
      <c r="A16" t="s">
        <v>45</v>
      </c>
    </row>
    <row r="17" spans="1:1" x14ac:dyDescent="0.25">
      <c r="A17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cols>
    <col min="1" max="1" width="27" customWidth="1"/>
    <col min="2" max="2" width="10.42578125" customWidth="1"/>
    <col min="3" max="3" width="21.140625" customWidth="1"/>
  </cols>
  <sheetData>
    <row r="1" spans="1:3" x14ac:dyDescent="0.25">
      <c r="A1" s="2" t="s">
        <v>88</v>
      </c>
      <c r="B1" s="13"/>
      <c r="C1" s="13"/>
    </row>
    <row r="2" spans="1:3" x14ac:dyDescent="0.25">
      <c r="A2" t="s">
        <v>85</v>
      </c>
      <c r="B2">
        <v>18871.400000000001</v>
      </c>
      <c r="C2" t="s">
        <v>86</v>
      </c>
    </row>
    <row r="3" spans="1:3" x14ac:dyDescent="0.25">
      <c r="A3" t="s">
        <v>87</v>
      </c>
      <c r="B3">
        <v>1775.9</v>
      </c>
      <c r="C3" t="s">
        <v>86</v>
      </c>
    </row>
    <row r="5" spans="1:3" x14ac:dyDescent="0.25">
      <c r="A5" t="s">
        <v>116</v>
      </c>
    </row>
    <row r="6" spans="1:3" x14ac:dyDescent="0.25">
      <c r="A6" t="s">
        <v>117</v>
      </c>
    </row>
    <row r="10" spans="1:3" x14ac:dyDescent="0.25">
      <c r="A10" s="2" t="s">
        <v>89</v>
      </c>
      <c r="B10" s="13"/>
      <c r="C10" s="13"/>
    </row>
    <row r="11" spans="1:3" x14ac:dyDescent="0.25">
      <c r="A11" t="s">
        <v>85</v>
      </c>
      <c r="B11">
        <v>5204.12</v>
      </c>
      <c r="C11" t="s">
        <v>86</v>
      </c>
    </row>
    <row r="12" spans="1:3" x14ac:dyDescent="0.25">
      <c r="A12" t="s">
        <v>87</v>
      </c>
      <c r="B12">
        <v>77.11</v>
      </c>
      <c r="C12" t="s">
        <v>86</v>
      </c>
    </row>
    <row r="14" spans="1:3" x14ac:dyDescent="0.25">
      <c r="A14" t="s">
        <v>126</v>
      </c>
    </row>
    <row r="15" spans="1:3" x14ac:dyDescent="0.25">
      <c r="A15" t="s">
        <v>127</v>
      </c>
    </row>
    <row r="17" spans="1:2" x14ac:dyDescent="0.25">
      <c r="A17" t="s">
        <v>125</v>
      </c>
    </row>
    <row r="18" spans="1:2" x14ac:dyDescent="0.25">
      <c r="A18" t="s">
        <v>128</v>
      </c>
    </row>
    <row r="19" spans="1:2" x14ac:dyDescent="0.25">
      <c r="A19" t="s">
        <v>113</v>
      </c>
    </row>
    <row r="20" spans="1:2" x14ac:dyDescent="0.25">
      <c r="A20" t="s">
        <v>114</v>
      </c>
    </row>
    <row r="21" spans="1:2" x14ac:dyDescent="0.25">
      <c r="A21" t="s">
        <v>115</v>
      </c>
    </row>
    <row r="22" spans="1:2" x14ac:dyDescent="0.25">
      <c r="A22" t="s">
        <v>82</v>
      </c>
      <c r="B22" s="9">
        <v>0.9</v>
      </c>
    </row>
    <row r="23" spans="1:2" x14ac:dyDescent="0.25">
      <c r="A23" t="s">
        <v>81</v>
      </c>
      <c r="B23" s="9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cols>
    <col min="2" max="2" width="12" bestFit="1" customWidth="1"/>
    <col min="3" max="3" width="10.7109375" customWidth="1"/>
  </cols>
  <sheetData>
    <row r="1" spans="1:3" x14ac:dyDescent="0.25">
      <c r="A1" s="1" t="s">
        <v>101</v>
      </c>
    </row>
    <row r="2" spans="1:3" x14ac:dyDescent="0.25">
      <c r="A2" s="6" t="s">
        <v>104</v>
      </c>
    </row>
    <row r="3" spans="1:3" x14ac:dyDescent="0.25">
      <c r="A3" t="s">
        <v>102</v>
      </c>
      <c r="B3" s="43">
        <v>0.23300000000000001</v>
      </c>
    </row>
    <row r="4" spans="1:3" x14ac:dyDescent="0.25">
      <c r="A4" t="s">
        <v>103</v>
      </c>
      <c r="B4" s="43">
        <v>0.35699999999999998</v>
      </c>
    </row>
    <row r="7" spans="1:3" x14ac:dyDescent="0.25">
      <c r="A7" s="1" t="s">
        <v>105</v>
      </c>
    </row>
    <row r="9" spans="1:3" x14ac:dyDescent="0.25">
      <c r="A9" t="s">
        <v>102</v>
      </c>
      <c r="B9">
        <v>118</v>
      </c>
      <c r="C9" t="s">
        <v>106</v>
      </c>
    </row>
    <row r="10" spans="1:3" x14ac:dyDescent="0.25">
      <c r="A10" t="s">
        <v>103</v>
      </c>
      <c r="B10">
        <v>121</v>
      </c>
      <c r="C10" t="s">
        <v>106</v>
      </c>
    </row>
    <row r="13" spans="1:3" x14ac:dyDescent="0.25">
      <c r="A13" s="1" t="s">
        <v>112</v>
      </c>
    </row>
    <row r="14" spans="1:3" x14ac:dyDescent="0.25">
      <c r="B14">
        <v>2017</v>
      </c>
    </row>
    <row r="15" spans="1:3" x14ac:dyDescent="0.25">
      <c r="A15" t="s">
        <v>102</v>
      </c>
      <c r="B15" s="44">
        <f>'Building Projections'!B10*10^6*'Biomass Use'!B3*'Biomass Use'!B9*12</f>
        <v>24511722507.803635</v>
      </c>
    </row>
    <row r="16" spans="1:3" x14ac:dyDescent="0.25">
      <c r="A16" t="s">
        <v>103</v>
      </c>
      <c r="B16" s="44">
        <f>'Building Projections'!B11*10^6*'Biomass Use'!B4*'Biomass Use'!B10*12</f>
        <v>89859971147.488373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defaultRowHeight="15" x14ac:dyDescent="0.25"/>
  <cols>
    <col min="1" max="1" width="26.140625" customWidth="1"/>
  </cols>
  <sheetData>
    <row r="1" spans="1:2" x14ac:dyDescent="0.25">
      <c r="A1" s="1" t="s">
        <v>100</v>
      </c>
    </row>
    <row r="2" spans="1:2" x14ac:dyDescent="0.25">
      <c r="A2" t="s">
        <v>99</v>
      </c>
    </row>
    <row r="3" spans="1:2" x14ac:dyDescent="0.25">
      <c r="A3" s="7">
        <f>3.41214*10^9</f>
        <v>3412140000</v>
      </c>
    </row>
    <row r="6" spans="1:2" x14ac:dyDescent="0.25">
      <c r="A6" s="1" t="s">
        <v>118</v>
      </c>
    </row>
    <row r="7" spans="1:2" x14ac:dyDescent="0.25">
      <c r="A7">
        <v>11300</v>
      </c>
      <c r="B7" t="s">
        <v>119</v>
      </c>
    </row>
    <row r="8" spans="1:2" x14ac:dyDescent="0.25">
      <c r="A8">
        <f>A7*1000</f>
        <v>11300000</v>
      </c>
      <c r="B8" t="s">
        <v>120</v>
      </c>
    </row>
    <row r="9" spans="1:2" x14ac:dyDescent="0.25">
      <c r="A9">
        <v>3.9656699999999998</v>
      </c>
      <c r="B9" t="s">
        <v>121</v>
      </c>
    </row>
    <row r="10" spans="1:2" x14ac:dyDescent="0.25">
      <c r="A10" s="7">
        <f>A8*A9</f>
        <v>44812071</v>
      </c>
      <c r="B10" t="s">
        <v>122</v>
      </c>
    </row>
    <row r="11" spans="1:2" x14ac:dyDescent="0.25">
      <c r="A11" s="7">
        <f>A10*1000</f>
        <v>44812071000</v>
      </c>
      <c r="B11" t="s">
        <v>123</v>
      </c>
    </row>
    <row r="13" spans="1:2" x14ac:dyDescent="0.25">
      <c r="A13" s="1" t="s">
        <v>124</v>
      </c>
    </row>
    <row r="14" spans="1:2" x14ac:dyDescent="0.25">
      <c r="A14">
        <v>10450</v>
      </c>
      <c r="B14" t="s">
        <v>119</v>
      </c>
    </row>
    <row r="15" spans="1:2" x14ac:dyDescent="0.25">
      <c r="A15">
        <f>A14*1000</f>
        <v>10450000</v>
      </c>
      <c r="B15" t="s">
        <v>120</v>
      </c>
    </row>
    <row r="16" spans="1:2" x14ac:dyDescent="0.25">
      <c r="A16">
        <v>3.9656699999999998</v>
      </c>
      <c r="B16" t="s">
        <v>121</v>
      </c>
    </row>
    <row r="17" spans="1:3" x14ac:dyDescent="0.25">
      <c r="A17" s="7">
        <f>A15*A16</f>
        <v>41441251.5</v>
      </c>
      <c r="B17" t="s">
        <v>122</v>
      </c>
    </row>
    <row r="18" spans="1:3" x14ac:dyDescent="0.25">
      <c r="A18" s="7">
        <f>A17*1000</f>
        <v>41441251500</v>
      </c>
      <c r="B18" t="s">
        <v>123</v>
      </c>
    </row>
    <row r="20" spans="1:3" x14ac:dyDescent="0.25">
      <c r="A20" s="1" t="s">
        <v>129</v>
      </c>
    </row>
    <row r="21" spans="1:3" x14ac:dyDescent="0.25">
      <c r="A21" t="s">
        <v>130</v>
      </c>
      <c r="B21">
        <f>AVERAGE(2500,3850)</f>
        <v>3175</v>
      </c>
      <c r="C21" t="s">
        <v>119</v>
      </c>
    </row>
    <row r="22" spans="1:3" x14ac:dyDescent="0.25">
      <c r="A22" t="s">
        <v>131</v>
      </c>
      <c r="B22">
        <f>AVERAGE(3140,3290)</f>
        <v>3215</v>
      </c>
      <c r="C22" t="s">
        <v>119</v>
      </c>
    </row>
    <row r="23" spans="1:3" x14ac:dyDescent="0.25">
      <c r="A23" t="s">
        <v>132</v>
      </c>
      <c r="B23">
        <f>AVERAGE(B21:B22)</f>
        <v>3195</v>
      </c>
      <c r="C23" t="s">
        <v>119</v>
      </c>
    </row>
    <row r="24" spans="1:3" x14ac:dyDescent="0.25">
      <c r="B24" s="11">
        <v>3.9656699999999998</v>
      </c>
      <c r="C24" t="s">
        <v>121</v>
      </c>
    </row>
    <row r="25" spans="1:3" x14ac:dyDescent="0.25">
      <c r="B25" s="45">
        <f>B23*B24</f>
        <v>12670.315649999999</v>
      </c>
      <c r="C25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85546875" customWidth="1"/>
    <col min="2" max="2" width="11.85546875" customWidth="1"/>
    <col min="27" max="27" width="9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85546875" customWidth="1"/>
    <col min="2" max="2" width="12.42578125" customWidth="1"/>
    <col min="3" max="3" width="11.28515625" customWidth="1"/>
  </cols>
  <sheetData>
    <row r="1" spans="1:38" x14ac:dyDescent="0.25">
      <c r="A1" s="1" t="s">
        <v>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25</v>
      </c>
      <c r="B2">
        <f>'Elec Use'!$D$17*'Building Projections'!F$13*SUM('Elec Breakdown'!$B$2:$B$4)*('Building Projections'!F$10/'Building Projections'!$G$10)*BTU_per_GWh</f>
        <v>124715415189864.31</v>
      </c>
      <c r="C2">
        <f>'Elec Use'!$D$17*'Building Projections'!G$13*SUM('Elec Breakdown'!$B$2:$B$4)*('Building Projections'!G$10/'Building Projections'!$G$10)*BTU_per_GWh</f>
        <v>131393607177689.47</v>
      </c>
      <c r="D2">
        <f>'Elec Use'!$D$17*'Building Projections'!H$13*SUM('Elec Breakdown'!$B$2:$B$4)*('Building Projections'!H$10/'Building Projections'!$G$10)*BTU_per_GWh</f>
        <v>139520985562779.77</v>
      </c>
      <c r="E2">
        <f>'Elec Use'!$D$17*'Building Projections'!I$13*SUM('Elec Breakdown'!$B$2:$B$4)*('Building Projections'!I$10/'Building Projections'!$G$10)*BTU_per_GWh</f>
        <v>147748211241357.47</v>
      </c>
      <c r="F2">
        <f>'Elec Use'!$D$17*'Building Projections'!J$13*SUM('Elec Breakdown'!$B$2:$B$4)*('Building Projections'!J$10/'Building Projections'!$G$10)*BTU_per_GWh</f>
        <v>156069304483397.66</v>
      </c>
      <c r="G2">
        <f>'Elec Use'!$D$17*'Building Projections'!K$13*SUM('Elec Breakdown'!$B$2:$B$4)*('Building Projections'!K$10/'Building Projections'!$G$10)*BTU_per_GWh</f>
        <v>164478753704759.91</v>
      </c>
      <c r="H2">
        <f>'Elec Use'!$D$17*'Building Projections'!L$13*SUM('Elec Breakdown'!$B$2:$B$4)*('Building Projections'!L$10/'Building Projections'!$G$10)*BTU_per_GWh</f>
        <v>172971470533416.13</v>
      </c>
      <c r="I2">
        <f>'Elec Use'!$D$17*'Building Projections'!M$13*SUM('Elec Breakdown'!$B$2:$B$4)*('Building Projections'!M$10/'Building Projections'!$G$10)*BTU_per_GWh</f>
        <v>182332403014633.91</v>
      </c>
      <c r="J2">
        <f>'Elec Use'!$D$17*'Building Projections'!N$13*SUM('Elec Breakdown'!$B$2:$B$4)*('Building Projections'!N$10/'Building Projections'!$G$10)*BTU_per_GWh</f>
        <v>191801277839530.63</v>
      </c>
      <c r="K2">
        <f>'Elec Use'!$D$17*'Building Projections'!O$13*SUM('Elec Breakdown'!$B$2:$B$4)*('Building Projections'!O$10/'Building Projections'!$G$10)*BTU_per_GWh</f>
        <v>201372699338166.66</v>
      </c>
      <c r="L2">
        <f>'Elec Use'!$D$17*'Building Projections'!P$13*SUM('Elec Breakdown'!$B$2:$B$4)*('Building Projections'!P$10/'Building Projections'!$G$10)*BTU_per_GWh</f>
        <v>211041625561709.19</v>
      </c>
      <c r="M2">
        <f>'Elec Use'!$D$17*'Building Projections'!Q$13*SUM('Elec Breakdown'!$B$2:$B$4)*('Building Projections'!Q$10/'Building Projections'!$G$10)*BTU_per_GWh</f>
        <v>220803339763923.47</v>
      </c>
      <c r="N2">
        <f>'Elec Use'!$D$17*'Building Projections'!R$13*SUM('Elec Breakdown'!$B$2:$B$4)*('Building Projections'!R$10/'Building Projections'!$G$10)*BTU_per_GWh</f>
        <v>232453525631689.38</v>
      </c>
      <c r="O2">
        <f>'Elec Use'!$D$17*'Building Projections'!S$13*SUM('Elec Breakdown'!$B$2:$B$4)*('Building Projections'!S$10/'Building Projections'!$G$10)*BTU_per_GWh</f>
        <v>244222064378918.03</v>
      </c>
      <c r="P2">
        <f>'Elec Use'!$D$17*'Building Projections'!T$13*SUM('Elec Breakdown'!$B$2:$B$4)*('Building Projections'!T$10/'Building Projections'!$G$10)*BTU_per_GWh</f>
        <v>256102630911981.56</v>
      </c>
      <c r="Q2">
        <f>'Elec Use'!$D$17*'Building Projections'!U$13*SUM('Elec Breakdown'!$B$2:$B$4)*('Building Projections'!U$10/'Building Projections'!$G$10)*BTU_per_GWh</f>
        <v>268089342955309.53</v>
      </c>
      <c r="R2">
        <f>'Elec Use'!$D$17*'Building Projections'!V$13*SUM('Elec Breakdown'!$B$2:$B$4)*('Building Projections'!V$10/'Building Projections'!$G$10)*BTU_per_GWh</f>
        <v>280176722966001.38</v>
      </c>
      <c r="S2">
        <f>'Elec Use'!$D$17*'Building Projections'!W$13*SUM('Elec Breakdown'!$B$2:$B$4)*('Building Projections'!W$10/'Building Projections'!$G$10)*BTU_per_GWh</f>
        <v>293210086127777.56</v>
      </c>
      <c r="T2">
        <f>'Elec Use'!$D$17*'Building Projections'!X$13*SUM('Elec Breakdown'!$B$2:$B$4)*('Building Projections'!X$10/'Building Projections'!$G$10)*BTU_per_GWh</f>
        <v>306370261277311.88</v>
      </c>
      <c r="U2">
        <f>'Elec Use'!$D$17*'Building Projections'!Y$13*SUM('Elec Breakdown'!$B$2:$B$4)*('Building Projections'!Y$10/'Building Projections'!$G$10)*BTU_per_GWh</f>
        <v>319651613876730.44</v>
      </c>
      <c r="V2">
        <f>'Elec Use'!$D$17*'Building Projections'!Z$13*SUM('Elec Breakdown'!$B$2:$B$4)*('Building Projections'!Z$10/'Building Projections'!$G$10)*BTU_per_GWh</f>
        <v>333048838323065.25</v>
      </c>
      <c r="W2">
        <f>'Elec Use'!$D$17*'Building Projections'!AA$13*SUM('Elec Breakdown'!$B$2:$B$4)*('Building Projections'!AA$10/'Building Projections'!$G$10)*BTU_per_GWh</f>
        <v>346556934290221.38</v>
      </c>
      <c r="X2">
        <f>'Elec Use'!$D$17*'Building Projections'!AB$13*SUM('Elec Breakdown'!$B$2:$B$4)*('Building Projections'!AB$10/'Building Projections'!$G$10)*BTU_per_GWh</f>
        <v>362439775816705.75</v>
      </c>
      <c r="Y2">
        <f>'Elec Use'!$D$17*'Building Projections'!AC$13*SUM('Elec Breakdown'!$B$2:$B$4)*('Building Projections'!AC$10/'Building Projections'!$G$10)*BTU_per_GWh</f>
        <v>378460324132183.13</v>
      </c>
      <c r="Z2">
        <f>'Elec Use'!$D$17*'Building Projections'!AD$13*SUM('Elec Breakdown'!$B$2:$B$4)*('Building Projections'!AD$10/'Building Projections'!$G$10)*BTU_per_GWh</f>
        <v>394611998790900</v>
      </c>
      <c r="AA2">
        <f>'Elec Use'!$D$17*'Building Projections'!AE$13*SUM('Elec Breakdown'!$B$2:$B$4)*('Building Projections'!AE$10/'Building Projections'!$G$10)*BTU_per_GWh</f>
        <v>410888632043631.19</v>
      </c>
      <c r="AB2">
        <f>'Elec Use'!$D$17*'Building Projections'!AF$13*SUM('Elec Breakdown'!$B$2:$B$4)*('Building Projections'!AF$10/'Building Projections'!$G$10)*BTU_per_GWh</f>
        <v>427284436983953</v>
      </c>
      <c r="AC2">
        <f>'Elec Use'!$D$17*'Building Projections'!AG$13*SUM('Elec Breakdown'!$B$2:$B$4)*('Building Projections'!AG$10/'Building Projections'!$G$10)*BTU_per_GWh</f>
        <v>444696925513640.75</v>
      </c>
      <c r="AD2">
        <f>'Elec Use'!$D$17*'Building Projections'!AH$13*SUM('Elec Breakdown'!$B$2:$B$4)*('Building Projections'!AH$10/'Building Projections'!$G$10)*BTU_per_GWh</f>
        <v>462255925256889.19</v>
      </c>
      <c r="AE2">
        <f>'Elec Use'!$D$17*'Building Projections'!AI$13*SUM('Elec Breakdown'!$B$2:$B$4)*('Building Projections'!AI$10/'Building Projections'!$G$10)*BTU_per_GWh</f>
        <v>479955593654019.06</v>
      </c>
      <c r="AF2">
        <f>'Elec Use'!$D$17*'Building Projections'!AJ$13*SUM('Elec Breakdown'!$B$2:$B$4)*('Building Projections'!AJ$10/'Building Projections'!$G$10)*BTU_per_GWh</f>
        <v>497790394722182.88</v>
      </c>
      <c r="AG2">
        <f>'Elec Use'!$D$17*'Building Projections'!AK$13*SUM('Elec Breakdown'!$B$2:$B$4)*('Building Projections'!AK$10/'Building Projections'!$G$10)*BTU_per_GWh</f>
        <v>515755079206926.06</v>
      </c>
      <c r="AH2">
        <f>'Elec Use'!$D$17*'Building Projections'!AL$13*SUM('Elec Breakdown'!$B$2:$B$4)*('Building Projections'!AL$10/'Building Projections'!$G$10)*BTU_per_GWh</f>
        <v>533844666256161.25</v>
      </c>
      <c r="AI2">
        <f>'Elec Use'!$D$17*'Building Projections'!AM$13*SUM('Elec Breakdown'!$B$2:$B$4)*('Building Projections'!AM$10/'Building Projections'!$G$10)*BTU_per_GWh</f>
        <v>552054426481872.13</v>
      </c>
      <c r="AJ2">
        <f>'Elec Use'!$D$17*'Building Projections'!AN$13*SUM('Elec Breakdown'!$B$2:$B$4)*('Building Projections'!AN$10/'Building Projections'!$G$10)*BTU_per_GWh</f>
        <v>570379866288610.13</v>
      </c>
    </row>
    <row r="3" spans="1:38" x14ac:dyDescent="0.25">
      <c r="A3" s="1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8" x14ac:dyDescent="0.25">
      <c r="A7" s="1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</vt:i4>
      </vt:variant>
    </vt:vector>
  </HeadingPairs>
  <TitlesOfParts>
    <vt:vector size="26" baseType="lpstr">
      <vt:lpstr>About</vt:lpstr>
      <vt:lpstr>Building Projections</vt:lpstr>
      <vt:lpstr>Elec Use</vt:lpstr>
      <vt:lpstr>Elec Breakdown</vt:lpstr>
      <vt:lpstr>LPG, Kerosene Use</vt:lpstr>
      <vt:lpstr>Biomass Use</vt:lpstr>
      <vt:lpstr>Conversion Factors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BTU_per_GWh</vt:lpstr>
      <vt:lpstr>BTU_per_kg_biomass</vt:lpstr>
      <vt:lpstr>BTU_per_thousand_tons_kerosene</vt:lpstr>
      <vt:lpstr>BTU_per_thousand_tons_LPG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Jeffrey Rissman</cp:lastModifiedBy>
  <cp:revision/>
  <dcterms:created xsi:type="dcterms:W3CDTF">2014-04-18T00:48:59Z</dcterms:created>
  <dcterms:modified xsi:type="dcterms:W3CDTF">2018-04-18T00:45:38Z</dcterms:modified>
  <cp:category/>
  <cp:contentStatus/>
</cp:coreProperties>
</file>