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HRbEF\"/>
    </mc:Choice>
  </mc:AlternateContent>
  <bookViews>
    <workbookView xWindow="0" yWindow="0" windowWidth="28800" windowHeight="13035"/>
  </bookViews>
  <sheets>
    <sheet name="About" sheetId="1" r:id="rId1"/>
    <sheet name="Calcs" sheetId="7" r:id="rId2"/>
    <sheet name="IESS" sheetId="9" r:id="rId3"/>
    <sheet name="Future Scaling" sheetId="10" r:id="rId4"/>
    <sheet name="BHRbEF" sheetId="3" r:id="rId5"/>
  </sheets>
  <externalReferences>
    <externalReference r:id="rId6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B12" i="3"/>
  <c r="D11" i="3"/>
  <c r="B11" i="3"/>
  <c r="B3" i="3"/>
  <c r="D3" i="3" s="1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H6" i="9"/>
  <c r="G6" i="9"/>
  <c r="F6" i="9"/>
  <c r="E6" i="9"/>
  <c r="D6" i="9"/>
  <c r="C6" i="9"/>
  <c r="B6" i="9"/>
  <c r="C13" i="7"/>
  <c r="B13" i="7"/>
  <c r="C12" i="7"/>
  <c r="C11" i="7"/>
  <c r="C9" i="7"/>
  <c r="B9" i="3" s="1"/>
  <c r="D9" i="3" s="1"/>
  <c r="C8" i="7"/>
  <c r="B4" i="3" s="1"/>
  <c r="D4" i="3" s="1"/>
  <c r="K7" i="7"/>
  <c r="K6" i="7"/>
  <c r="K5" i="7"/>
  <c r="K4" i="7"/>
  <c r="C4" i="7"/>
  <c r="B4" i="7"/>
  <c r="K3" i="7"/>
  <c r="C3" i="7"/>
  <c r="B13" i="3" s="1"/>
  <c r="D13" i="3" s="1"/>
  <c r="B3" i="7"/>
  <c r="C2" i="7"/>
  <c r="B2" i="3" s="1"/>
  <c r="D2" i="3" s="1"/>
</calcChain>
</file>

<file path=xl/sharedStrings.xml><?xml version="1.0" encoding="utf-8"?>
<sst xmlns="http://schemas.openxmlformats.org/spreadsheetml/2006/main" count="92" uniqueCount="69">
  <si>
    <t>BAU Heat Rate by Electricity Fuel</t>
  </si>
  <si>
    <t>Source:</t>
  </si>
  <si>
    <t>CERC</t>
  </si>
  <si>
    <t>http://www.cercind.gov.in/2013/whatsnew/Sop.pdf</t>
  </si>
  <si>
    <t>Lazard</t>
  </si>
  <si>
    <t>Notes:</t>
  </si>
  <si>
    <t>Nuclear</t>
  </si>
  <si>
    <t>preexisting</t>
  </si>
  <si>
    <t>preexisting nonretiring (not used in U.S. dataset)</t>
  </si>
  <si>
    <t>newly built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</si>
  <si>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</si>
  <si>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</si>
  <si>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</si>
  <si>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</si>
  <si>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</si>
  <si>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</si>
  <si>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</si>
  <si>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</si>
  <si>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</si>
  <si>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</si>
  <si>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</si>
  <si>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</si>
  <si>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</si>
  <si>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Hard coal</t>
  </si>
  <si>
    <t>kcal/kwh</t>
  </si>
  <si>
    <t>Lignite Stations</t>
  </si>
  <si>
    <t>Neyveli TPS-1</t>
  </si>
  <si>
    <t>Neyveli TPS-1 EXPN</t>
  </si>
  <si>
    <t>Neyveli TPS-II (stage I)</t>
  </si>
  <si>
    <t>Neyveli TPS-II (stage II)</t>
  </si>
  <si>
    <t>Barsingsar TPS</t>
  </si>
  <si>
    <t>Heat Rate</t>
  </si>
  <si>
    <t xml:space="preserve"> MW</t>
  </si>
  <si>
    <t>Gas Stations</t>
  </si>
  <si>
    <t>Anta</t>
  </si>
  <si>
    <t>Auraiya</t>
  </si>
  <si>
    <t>Kawas</t>
  </si>
  <si>
    <t>Gandhar</t>
  </si>
  <si>
    <t>Faridabad</t>
  </si>
  <si>
    <t>Dadri Gas</t>
  </si>
  <si>
    <t>Rajiv Gandhi</t>
  </si>
  <si>
    <t>Assam BGP</t>
  </si>
  <si>
    <t>Agartala (OC)</t>
  </si>
  <si>
    <t>MW</t>
  </si>
  <si>
    <t>n/a</t>
  </si>
  <si>
    <t>Type</t>
  </si>
  <si>
    <t>CC</t>
  </si>
  <si>
    <t>cc</t>
  </si>
  <si>
    <t>steam</t>
  </si>
  <si>
    <t>gt</t>
  </si>
  <si>
    <t>Thermal efficiency</t>
  </si>
  <si>
    <t>Biomass</t>
  </si>
  <si>
    <t>btu/kwh</t>
  </si>
  <si>
    <t>BTU/kcal</t>
  </si>
  <si>
    <t>BTU/kwh</t>
  </si>
  <si>
    <t>Hard Coal, Lignite, and Natural Gas Nonpeaker</t>
  </si>
  <si>
    <t>NITI Aayog</t>
  </si>
  <si>
    <t>India Energy Security Scenarios</t>
  </si>
  <si>
    <t>http://indiaenergy.gov.in/iess/docs/IESS_Version2.2.xlsx</t>
  </si>
  <si>
    <t>Nuclear, Biomass, and Scaling for New Plants</t>
  </si>
  <si>
    <t>Natural Gas Peaker and Petroleum</t>
  </si>
  <si>
    <t>Lazard's Levelized Cost of Energy Analysis - Version 11.0</t>
  </si>
  <si>
    <t>https://www.lazard.com/media/450337/lazard-levelized-cost-of-energy-version-110.pdf</t>
  </si>
  <si>
    <t>Specific Plant Data for Lignite and Natural Gas Nonpeakers</t>
  </si>
  <si>
    <t>CEA</t>
  </si>
  <si>
    <t>LIST OF THERMAL POWER STATIONS AS ON 31.03.2017</t>
  </si>
  <si>
    <t>http://www.cea.nic.in/reports/others/planning/pdm/list_power_stations_2017.pdf</t>
  </si>
  <si>
    <t>We use existing heat reats from CERC, NITI, and CEA. For new plants, take the average</t>
  </si>
  <si>
    <t>of the improvement rate in future years and multiply this by the exiting plant heat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</si>
</sst>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ont="1"/>
    <xf numFmtId="0" fontId="2" fillId="0" borderId="0" xfId="1" applyAlignme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India/India%20EPS/InputData%20UPDATE%20FOR%20INDIA/elec/BECF/BAU%20Expected%20Capacity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ESS"/>
      <sheetName val="CEA NEP"/>
      <sheetName val="Table 6.7.A"/>
      <sheetName val="BECF-pre-ret"/>
      <sheetName val="BECF-pre-nonret"/>
      <sheetName val="BECF-new"/>
    </sheetNames>
    <sheetDataSet>
      <sheetData sheetId="0" refreshError="1"/>
      <sheetData sheetId="1" refreshError="1"/>
      <sheetData sheetId="2">
        <row r="2">
          <cell r="F2">
            <v>0.5988</v>
          </cell>
        </row>
      </sheetData>
      <sheetData sheetId="3" refreshError="1"/>
      <sheetData sheetId="4">
        <row r="11">
          <cell r="B11">
            <v>0.10585714285714287</v>
          </cell>
          <cell r="C11">
            <v>0.10585714285714287</v>
          </cell>
          <cell r="D11">
            <v>0.10585714285714287</v>
          </cell>
          <cell r="E11">
            <v>0.10585714285714287</v>
          </cell>
          <cell r="F11">
            <v>0.10585714285714287</v>
          </cell>
          <cell r="G11">
            <v>0.10585714285714287</v>
          </cell>
          <cell r="H11">
            <v>0.10585714285714287</v>
          </cell>
        </row>
        <row r="12">
          <cell r="B12">
            <v>7.9428571428571418E-2</v>
          </cell>
          <cell r="C12">
            <v>7.9428571428571418E-2</v>
          </cell>
          <cell r="D12">
            <v>7.9428571428571418E-2</v>
          </cell>
          <cell r="E12">
            <v>7.9428571428571418E-2</v>
          </cell>
          <cell r="F12">
            <v>7.9428571428571418E-2</v>
          </cell>
          <cell r="G12">
            <v>7.9428571428571418E-2</v>
          </cell>
          <cell r="H12">
            <v>7.9428571428571418E-2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pti.in/Download/Renewable/POWERGEN%20PRSTN_Renewable%20April2012/Solar%20Resource%20CUF%20Assessment.pdf" TargetMode="External"/><Relationship Id="rId1" Type="http://schemas.openxmlformats.org/officeDocument/2006/relationships/hyperlink" Target="http://www.cercind.gov.in/2013/whatsnew/So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22" workbookViewId="0">
      <selection activeCell="B41" sqref="B41"/>
    </sheetView>
  </sheetViews>
  <sheetFormatPr defaultRowHeight="15" x14ac:dyDescent="0.25"/>
  <cols>
    <col min="2" max="2" width="63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55</v>
      </c>
    </row>
    <row r="4" spans="1:2" x14ac:dyDescent="0.25">
      <c r="B4" t="s">
        <v>2</v>
      </c>
    </row>
    <row r="5" spans="1:2" x14ac:dyDescent="0.25">
      <c r="B5" s="9">
        <v>2013</v>
      </c>
    </row>
    <row r="6" spans="1:2" x14ac:dyDescent="0.25">
      <c r="B6" s="8" t="s">
        <v>3</v>
      </c>
    </row>
    <row r="8" spans="1:2" x14ac:dyDescent="0.25">
      <c r="B8" s="2" t="s">
        <v>59</v>
      </c>
    </row>
    <row r="9" spans="1:2" x14ac:dyDescent="0.25">
      <c r="B9" s="3" t="s">
        <v>56</v>
      </c>
    </row>
    <row r="10" spans="1:2" x14ac:dyDescent="0.25">
      <c r="B10" s="3">
        <v>2015</v>
      </c>
    </row>
    <row r="11" spans="1:2" x14ac:dyDescent="0.25">
      <c r="B11" s="4" t="s">
        <v>57</v>
      </c>
    </row>
    <row r="12" spans="1:2" x14ac:dyDescent="0.25">
      <c r="B12" s="4" t="s">
        <v>58</v>
      </c>
    </row>
    <row r="14" spans="1:2" x14ac:dyDescent="0.25">
      <c r="B14" s="2" t="s">
        <v>60</v>
      </c>
    </row>
    <row r="15" spans="1:2" x14ac:dyDescent="0.25">
      <c r="B15" t="s">
        <v>4</v>
      </c>
    </row>
    <row r="16" spans="1:2" x14ac:dyDescent="0.25">
      <c r="B16" s="3">
        <v>2017</v>
      </c>
    </row>
    <row r="17" spans="1:2" x14ac:dyDescent="0.25">
      <c r="B17" t="s">
        <v>61</v>
      </c>
    </row>
    <row r="18" spans="1:2" x14ac:dyDescent="0.25">
      <c r="B18" s="7" t="s">
        <v>62</v>
      </c>
    </row>
    <row r="20" spans="1:2" x14ac:dyDescent="0.25">
      <c r="B20" s="2" t="s">
        <v>63</v>
      </c>
    </row>
    <row r="21" spans="1:2" x14ac:dyDescent="0.25">
      <c r="B21" t="s">
        <v>64</v>
      </c>
    </row>
    <row r="22" spans="1:2" x14ac:dyDescent="0.25">
      <c r="B22" s="3">
        <v>2017</v>
      </c>
    </row>
    <row r="23" spans="1:2" x14ac:dyDescent="0.25">
      <c r="B23" t="s">
        <v>65</v>
      </c>
    </row>
    <row r="24" spans="1:2" x14ac:dyDescent="0.25">
      <c r="B24" s="7" t="s">
        <v>66</v>
      </c>
    </row>
    <row r="27" spans="1:2" x14ac:dyDescent="0.25">
      <c r="A27" s="1" t="s">
        <v>5</v>
      </c>
    </row>
    <row r="28" spans="1:2" x14ac:dyDescent="0.25">
      <c r="A28" s="6" t="s">
        <v>67</v>
      </c>
    </row>
    <row r="29" spans="1:2" x14ac:dyDescent="0.25">
      <c r="A29" s="6" t="s">
        <v>68</v>
      </c>
    </row>
    <row r="30" spans="1:2" x14ac:dyDescent="0.25">
      <c r="A30" s="6"/>
    </row>
    <row r="31" spans="1:2" x14ac:dyDescent="0.25">
      <c r="A31" s="6"/>
    </row>
    <row r="32" spans="1:2" x14ac:dyDescent="0.25">
      <c r="A32">
        <v>3.9683207199999999</v>
      </c>
      <c r="B32" t="s">
        <v>53</v>
      </c>
    </row>
    <row r="33" spans="1:2" x14ac:dyDescent="0.25">
      <c r="A33">
        <v>3412.1416300000001</v>
      </c>
      <c r="B33" t="s">
        <v>54</v>
      </c>
    </row>
    <row r="34" spans="1:2" x14ac:dyDescent="0.25">
      <c r="A34" s="6"/>
    </row>
    <row r="35" spans="1:2" x14ac:dyDescent="0.25">
      <c r="A35" s="6"/>
    </row>
    <row r="36" spans="1:2" x14ac:dyDescent="0.25">
      <c r="A36" s="6"/>
    </row>
    <row r="37" spans="1:2" x14ac:dyDescent="0.25">
      <c r="A37" s="6"/>
    </row>
    <row r="38" spans="1:2" x14ac:dyDescent="0.25">
      <c r="A38" s="6"/>
    </row>
  </sheetData>
  <hyperlinks>
    <hyperlink ref="B6" r:id="rId1"/>
    <hyperlink ref="B11" r:id="rId2" display="http://www.npti.in/Download/Renewable/POWERGEN%20PRSTN_Renewable%20April2012/Solar%20Resource%20CUF%20Assessment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I22" sqref="I22"/>
    </sheetView>
  </sheetViews>
  <sheetFormatPr defaultRowHeight="15" x14ac:dyDescent="0.25"/>
  <cols>
    <col min="1" max="1" width="17" customWidth="1"/>
    <col min="8" max="8" width="22.42578125" customWidth="1"/>
  </cols>
  <sheetData>
    <row r="1" spans="1:11" x14ac:dyDescent="0.25">
      <c r="B1" t="s">
        <v>24</v>
      </c>
      <c r="C1" t="s">
        <v>52</v>
      </c>
    </row>
    <row r="2" spans="1:11" ht="14.25" customHeight="1" x14ac:dyDescent="0.25">
      <c r="A2" t="s">
        <v>23</v>
      </c>
      <c r="B2">
        <v>2396</v>
      </c>
      <c r="C2">
        <f>B2*About!$A$32</f>
        <v>9508.0964451199998</v>
      </c>
      <c r="H2" t="s">
        <v>25</v>
      </c>
      <c r="I2" t="s">
        <v>31</v>
      </c>
      <c r="J2" t="s">
        <v>32</v>
      </c>
    </row>
    <row r="3" spans="1:11" x14ac:dyDescent="0.25">
      <c r="A3" t="s">
        <v>21</v>
      </c>
      <c r="B3">
        <f>SUMPRODUCT(I3:I7,J3:J7)/SUM(J3:J7)</f>
        <v>3024.1574074074074</v>
      </c>
      <c r="C3">
        <f>B3*About!$A$32</f>
        <v>12000.826500356296</v>
      </c>
      <c r="H3" t="s">
        <v>26</v>
      </c>
      <c r="I3">
        <v>3897</v>
      </c>
      <c r="J3">
        <v>600</v>
      </c>
      <c r="K3">
        <f>I3*J3</f>
        <v>2338200</v>
      </c>
    </row>
    <row r="4" spans="1:11" x14ac:dyDescent="0.25">
      <c r="A4" t="s">
        <v>11</v>
      </c>
      <c r="B4">
        <f>SUMPRODUCT(I10:I16,J10:J16)/SUM(J10:J16)</f>
        <v>2018.2271633402979</v>
      </c>
      <c r="C4">
        <f>B4*About!$A$32</f>
        <v>8008.9726699501289</v>
      </c>
      <c r="H4" t="s">
        <v>27</v>
      </c>
      <c r="I4">
        <v>2737</v>
      </c>
      <c r="J4">
        <v>420</v>
      </c>
      <c r="K4">
        <f>I4*J4</f>
        <v>1149540</v>
      </c>
    </row>
    <row r="5" spans="1:11" x14ac:dyDescent="0.25">
      <c r="H5" t="s">
        <v>28</v>
      </c>
      <c r="I5">
        <v>2874</v>
      </c>
      <c r="J5">
        <v>1470</v>
      </c>
      <c r="K5">
        <f>I5*J5</f>
        <v>4224780</v>
      </c>
    </row>
    <row r="6" spans="1:11" x14ac:dyDescent="0.25">
      <c r="H6" t="s">
        <v>29</v>
      </c>
      <c r="I6">
        <v>2871</v>
      </c>
      <c r="J6">
        <v>500</v>
      </c>
      <c r="K6">
        <f>I6*J6</f>
        <v>1435500</v>
      </c>
    </row>
    <row r="7" spans="1:11" x14ac:dyDescent="0.25">
      <c r="B7" t="s">
        <v>50</v>
      </c>
      <c r="C7" t="s">
        <v>52</v>
      </c>
      <c r="H7" t="s">
        <v>30</v>
      </c>
      <c r="I7">
        <v>2601</v>
      </c>
      <c r="J7">
        <v>250</v>
      </c>
      <c r="K7">
        <f>I7*J7</f>
        <v>650250</v>
      </c>
    </row>
    <row r="8" spans="1:11" x14ac:dyDescent="0.25">
      <c r="A8" t="s">
        <v>6</v>
      </c>
      <c r="B8" s="10">
        <v>0.35</v>
      </c>
      <c r="C8">
        <f>About!$A$33/B8</f>
        <v>9748.9760857142865</v>
      </c>
    </row>
    <row r="9" spans="1:11" x14ac:dyDescent="0.25">
      <c r="A9" t="s">
        <v>51</v>
      </c>
      <c r="B9" s="10">
        <v>0.25</v>
      </c>
      <c r="C9">
        <f>About!$A$33/B9</f>
        <v>13648.56652</v>
      </c>
      <c r="H9" t="s">
        <v>33</v>
      </c>
      <c r="I9" t="s">
        <v>31</v>
      </c>
      <c r="J9" t="s">
        <v>43</v>
      </c>
      <c r="K9" t="s">
        <v>45</v>
      </c>
    </row>
    <row r="10" spans="1:11" x14ac:dyDescent="0.25">
      <c r="H10" t="s">
        <v>34</v>
      </c>
      <c r="I10">
        <v>2064</v>
      </c>
      <c r="J10">
        <v>419.33</v>
      </c>
      <c r="K10" t="s">
        <v>46</v>
      </c>
    </row>
    <row r="11" spans="1:11" x14ac:dyDescent="0.25">
      <c r="B11" t="s">
        <v>52</v>
      </c>
      <c r="C11" t="str">
        <f>B11</f>
        <v>btu/kwh</v>
      </c>
      <c r="H11" t="s">
        <v>35</v>
      </c>
      <c r="I11">
        <v>2115</v>
      </c>
      <c r="J11">
        <v>663.36</v>
      </c>
      <c r="K11" t="s">
        <v>46</v>
      </c>
    </row>
    <row r="12" spans="1:11" x14ac:dyDescent="0.25">
      <c r="A12" t="s">
        <v>19</v>
      </c>
      <c r="B12">
        <v>9750</v>
      </c>
      <c r="C12">
        <f>B12</f>
        <v>9750</v>
      </c>
      <c r="H12" t="s">
        <v>36</v>
      </c>
      <c r="I12">
        <v>2057</v>
      </c>
      <c r="J12">
        <v>656.2</v>
      </c>
      <c r="K12" t="s">
        <v>46</v>
      </c>
    </row>
    <row r="13" spans="1:11" x14ac:dyDescent="0.25">
      <c r="A13" t="s">
        <v>20</v>
      </c>
      <c r="B13">
        <f>AVERAGE(8000,9804)</f>
        <v>8902</v>
      </c>
      <c r="C13">
        <f>B13</f>
        <v>8902</v>
      </c>
      <c r="H13" t="s">
        <v>37</v>
      </c>
      <c r="I13">
        <v>2031</v>
      </c>
      <c r="J13">
        <v>657.39</v>
      </c>
      <c r="K13" t="s">
        <v>46</v>
      </c>
    </row>
    <row r="14" spans="1:11" x14ac:dyDescent="0.25">
      <c r="H14" t="s">
        <v>38</v>
      </c>
      <c r="I14">
        <v>1951</v>
      </c>
      <c r="J14">
        <v>431.59</v>
      </c>
      <c r="K14" t="s">
        <v>46</v>
      </c>
    </row>
    <row r="15" spans="1:11" x14ac:dyDescent="0.25">
      <c r="H15" t="s">
        <v>39</v>
      </c>
      <c r="I15">
        <v>1986</v>
      </c>
      <c r="J15">
        <v>829.78</v>
      </c>
      <c r="K15" t="s">
        <v>47</v>
      </c>
    </row>
    <row r="16" spans="1:11" x14ac:dyDescent="0.25">
      <c r="H16" t="s">
        <v>40</v>
      </c>
      <c r="I16">
        <v>1967</v>
      </c>
      <c r="J16">
        <v>1200</v>
      </c>
      <c r="K16" t="s">
        <v>48</v>
      </c>
    </row>
    <row r="17" spans="8:11" x14ac:dyDescent="0.25">
      <c r="H17" t="s">
        <v>41</v>
      </c>
      <c r="I17">
        <v>2689</v>
      </c>
      <c r="J17" t="s">
        <v>44</v>
      </c>
    </row>
    <row r="18" spans="8:11" x14ac:dyDescent="0.25">
      <c r="H18" t="s">
        <v>42</v>
      </c>
      <c r="I18">
        <v>3721</v>
      </c>
      <c r="J18">
        <v>135</v>
      </c>
      <c r="K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K45" sqref="K45"/>
    </sheetView>
  </sheetViews>
  <sheetFormatPr defaultRowHeight="15" x14ac:dyDescent="0.25"/>
  <cols>
    <col min="1" max="1" width="20.85546875" bestFit="1" customWidth="1"/>
  </cols>
  <sheetData>
    <row r="1" spans="1:8" x14ac:dyDescent="0.25"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8" x14ac:dyDescent="0.25">
      <c r="A2" t="s">
        <v>10</v>
      </c>
      <c r="B2">
        <v>0.34070259776669048</v>
      </c>
      <c r="C2">
        <v>0.35921172570395338</v>
      </c>
      <c r="D2">
        <v>0.37009127349902121</v>
      </c>
      <c r="E2">
        <v>0.37721293853201443</v>
      </c>
      <c r="F2">
        <v>0.38358500701982073</v>
      </c>
      <c r="G2">
        <v>0.38974928449650081</v>
      </c>
      <c r="H2">
        <v>0.39863808776695647</v>
      </c>
    </row>
    <row r="3" spans="1:8" x14ac:dyDescent="0.25">
      <c r="A3" t="s">
        <v>11</v>
      </c>
      <c r="B3">
        <v>0.58826000000000001</v>
      </c>
      <c r="C3">
        <v>0.59326000000000001</v>
      </c>
      <c r="D3">
        <v>0.59826000000000001</v>
      </c>
      <c r="E3">
        <v>0.60326000000000002</v>
      </c>
      <c r="F3">
        <v>0.60826000000000002</v>
      </c>
      <c r="G3">
        <v>0.61326000000000003</v>
      </c>
      <c r="H3">
        <v>0.61826000000000003</v>
      </c>
    </row>
    <row r="4" spans="1:8" x14ac:dyDescent="0.25">
      <c r="A4" t="s">
        <v>12</v>
      </c>
      <c r="B4">
        <v>0.35</v>
      </c>
      <c r="C4">
        <v>0.35</v>
      </c>
      <c r="D4">
        <v>0.35</v>
      </c>
      <c r="E4">
        <v>0.35</v>
      </c>
      <c r="F4">
        <v>0.35</v>
      </c>
      <c r="G4">
        <v>0.35</v>
      </c>
      <c r="H4">
        <v>0.35</v>
      </c>
    </row>
    <row r="5" spans="1:8" x14ac:dyDescent="0.25">
      <c r="A5" t="s">
        <v>17</v>
      </c>
      <c r="B5">
        <v>0.26250000000000001</v>
      </c>
      <c r="C5">
        <v>0.27500000000000002</v>
      </c>
      <c r="D5">
        <v>0.28750000000000003</v>
      </c>
      <c r="E5">
        <v>0.30000000000000004</v>
      </c>
      <c r="F5">
        <v>0.31250000000000006</v>
      </c>
      <c r="G5">
        <v>0.32500000000000007</v>
      </c>
      <c r="H5">
        <v>0.33750000000000008</v>
      </c>
    </row>
    <row r="6" spans="1:8" x14ac:dyDescent="0.25">
      <c r="A6" t="s">
        <v>21</v>
      </c>
      <c r="B6">
        <f t="shared" ref="B6:H6" si="0">B2</f>
        <v>0.34070259776669048</v>
      </c>
      <c r="C6">
        <f t="shared" si="0"/>
        <v>0.35921172570395338</v>
      </c>
      <c r="D6">
        <f t="shared" si="0"/>
        <v>0.37009127349902121</v>
      </c>
      <c r="E6">
        <f t="shared" si="0"/>
        <v>0.37721293853201443</v>
      </c>
      <c r="F6">
        <f t="shared" si="0"/>
        <v>0.38358500701982073</v>
      </c>
      <c r="G6">
        <f t="shared" si="0"/>
        <v>0.38974928449650081</v>
      </c>
      <c r="H6">
        <f t="shared" si="0"/>
        <v>0.39863808776695647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K45" sqref="K45"/>
    </sheetView>
  </sheetViews>
  <sheetFormatPr defaultRowHeight="15" x14ac:dyDescent="0.25"/>
  <cols>
    <col min="1" max="1" width="20.85546875" bestFit="1" customWidth="1"/>
    <col min="2" max="3" width="9.140625" customWidth="1"/>
  </cols>
  <sheetData>
    <row r="1" spans="1:37" x14ac:dyDescent="0.25">
      <c r="B1" s="4">
        <v>2017</v>
      </c>
      <c r="C1">
        <v>2018</v>
      </c>
      <c r="D1" s="4">
        <v>2019</v>
      </c>
      <c r="E1">
        <v>2020</v>
      </c>
      <c r="F1" s="4">
        <v>2021</v>
      </c>
      <c r="G1">
        <v>2022</v>
      </c>
      <c r="H1" s="4">
        <v>2023</v>
      </c>
      <c r="I1">
        <v>2024</v>
      </c>
      <c r="J1" s="4">
        <v>2025</v>
      </c>
      <c r="K1">
        <v>2026</v>
      </c>
      <c r="L1" s="4">
        <v>2027</v>
      </c>
      <c r="M1">
        <v>2028</v>
      </c>
      <c r="N1" s="4">
        <v>2029</v>
      </c>
      <c r="O1">
        <v>2030</v>
      </c>
      <c r="P1" s="4">
        <v>2031</v>
      </c>
      <c r="Q1">
        <v>2032</v>
      </c>
      <c r="R1" s="4">
        <v>2033</v>
      </c>
      <c r="S1">
        <v>2034</v>
      </c>
      <c r="T1" s="4">
        <v>2035</v>
      </c>
      <c r="U1">
        <v>2036</v>
      </c>
      <c r="V1" s="4">
        <v>2037</v>
      </c>
      <c r="W1">
        <v>2038</v>
      </c>
      <c r="X1" s="4">
        <v>2039</v>
      </c>
      <c r="Y1">
        <v>2040</v>
      </c>
      <c r="Z1" s="4">
        <v>2041</v>
      </c>
      <c r="AA1">
        <v>2042</v>
      </c>
      <c r="AB1" s="4">
        <v>2043</v>
      </c>
      <c r="AC1">
        <v>2044</v>
      </c>
      <c r="AD1" s="4">
        <v>2045</v>
      </c>
      <c r="AE1">
        <v>2046</v>
      </c>
      <c r="AF1" s="4">
        <v>2047</v>
      </c>
      <c r="AG1">
        <v>2048</v>
      </c>
      <c r="AH1" s="4">
        <v>2049</v>
      </c>
      <c r="AI1">
        <v>2050</v>
      </c>
    </row>
    <row r="2" spans="1:37" x14ac:dyDescent="0.25">
      <c r="A2" t="s">
        <v>10</v>
      </c>
      <c r="B2" s="11">
        <f>'[1]CEA NEP'!F2</f>
        <v>0.5988</v>
      </c>
      <c r="C2" s="11">
        <f t="shared" ref="C2:F8" si="0">($G2-$B2)/5+B2</f>
        <v>0.60530612345282009</v>
      </c>
      <c r="D2" s="11">
        <f t="shared" si="0"/>
        <v>0.61181224690564018</v>
      </c>
      <c r="E2" s="11">
        <f t="shared" si="0"/>
        <v>0.61831837035846027</v>
      </c>
      <c r="F2" s="11">
        <f t="shared" si="0"/>
        <v>0.62482449381128036</v>
      </c>
      <c r="G2" s="11">
        <f>B2*IESS!C2/IESS!B2</f>
        <v>0.63133061726410056</v>
      </c>
      <c r="H2" s="11">
        <f t="shared" ref="H2:K8" si="1">($L2-$G2)/5+G2</f>
        <v>0.63515487528995085</v>
      </c>
      <c r="I2" s="11">
        <f t="shared" si="1"/>
        <v>0.63897913331580114</v>
      </c>
      <c r="J2" s="11">
        <f t="shared" si="1"/>
        <v>0.64280339134165143</v>
      </c>
      <c r="K2" s="11">
        <f t="shared" si="1"/>
        <v>0.64662764936750172</v>
      </c>
      <c r="L2" s="11">
        <f>G2*IESS!D2/IESS!C2</f>
        <v>0.65045190739335224</v>
      </c>
      <c r="M2" s="11">
        <f t="shared" ref="M2:P8" si="2">($Q2-$L2)/5+L2</f>
        <v>0.65295523613208795</v>
      </c>
      <c r="N2" s="11">
        <f t="shared" si="2"/>
        <v>0.65545856487082366</v>
      </c>
      <c r="O2" s="11">
        <f t="shared" si="2"/>
        <v>0.65796189360955937</v>
      </c>
      <c r="P2" s="11">
        <f t="shared" si="2"/>
        <v>0.66046522234829508</v>
      </c>
      <c r="Q2" s="11">
        <f>L2*IESS!E2/IESS!D2</f>
        <v>0.66296855108703079</v>
      </c>
      <c r="R2" s="11">
        <f t="shared" ref="R2:U8" si="3">($V2-$Q2)/5+Q2</f>
        <v>0.66520838995853315</v>
      </c>
      <c r="S2" s="11">
        <f t="shared" si="3"/>
        <v>0.66744822883003552</v>
      </c>
      <c r="T2" s="11">
        <f t="shared" si="3"/>
        <v>0.66968806770153788</v>
      </c>
      <c r="U2" s="11">
        <f t="shared" si="3"/>
        <v>0.67192790657304025</v>
      </c>
      <c r="V2" s="11">
        <f>Q2*IESS!F2/IESS!E2</f>
        <v>0.67416774544454283</v>
      </c>
      <c r="W2" s="11">
        <f t="shared" ref="W2:Z8" si="4">($AA2-$V2)/5+V2</f>
        <v>0.67633454392346948</v>
      </c>
      <c r="X2" s="11">
        <f t="shared" si="4"/>
        <v>0.67850134240239612</v>
      </c>
      <c r="Y2" s="11">
        <f t="shared" si="4"/>
        <v>0.68066814088132277</v>
      </c>
      <c r="Z2" s="11">
        <f t="shared" si="4"/>
        <v>0.68283493936024942</v>
      </c>
      <c r="AA2" s="11">
        <f>V2*IESS!G2/IESS!F2</f>
        <v>0.68500173783917584</v>
      </c>
      <c r="AB2" s="11">
        <f t="shared" ref="AB2:AE8" si="5">($AF2-$AA2)/5+AA2</f>
        <v>0.68812623141993434</v>
      </c>
      <c r="AC2" s="11">
        <f t="shared" si="5"/>
        <v>0.69125072500069284</v>
      </c>
      <c r="AD2" s="11">
        <f t="shared" si="5"/>
        <v>0.69437521858145135</v>
      </c>
      <c r="AE2" s="11">
        <f t="shared" si="5"/>
        <v>0.69749971216220985</v>
      </c>
      <c r="AF2" s="11">
        <f>AA2*IESS!H2/IESS!G2</f>
        <v>0.70062420574296835</v>
      </c>
      <c r="AG2" s="11">
        <f t="shared" ref="AG2:AI8" si="6">($AF2-$AA2)/5+AF2</f>
        <v>0.70374869932372686</v>
      </c>
      <c r="AH2" s="11">
        <f t="shared" si="6"/>
        <v>0.70687319290448536</v>
      </c>
      <c r="AI2" s="11">
        <f t="shared" si="6"/>
        <v>0.70999768648524386</v>
      </c>
      <c r="AJ2" s="11"/>
      <c r="AK2" s="11"/>
    </row>
    <row r="3" spans="1:37" x14ac:dyDescent="0.25">
      <c r="A3" t="s">
        <v>11</v>
      </c>
      <c r="B3" s="11">
        <f>IESS!B3</f>
        <v>0.58826000000000001</v>
      </c>
      <c r="C3" s="11">
        <f t="shared" si="0"/>
        <v>0.58926000000000001</v>
      </c>
      <c r="D3" s="11">
        <f t="shared" si="0"/>
        <v>0.59026000000000001</v>
      </c>
      <c r="E3" s="11">
        <f t="shared" si="0"/>
        <v>0.59126000000000001</v>
      </c>
      <c r="F3" s="11">
        <f t="shared" si="0"/>
        <v>0.59226000000000001</v>
      </c>
      <c r="G3" s="11">
        <f>IESS!C3</f>
        <v>0.59326000000000001</v>
      </c>
      <c r="H3" s="11">
        <f t="shared" si="1"/>
        <v>0.59426000000000001</v>
      </c>
      <c r="I3" s="11">
        <f t="shared" si="1"/>
        <v>0.59526000000000001</v>
      </c>
      <c r="J3" s="11">
        <f t="shared" si="1"/>
        <v>0.59626000000000001</v>
      </c>
      <c r="K3" s="11">
        <f t="shared" si="1"/>
        <v>0.59726000000000001</v>
      </c>
      <c r="L3" s="11">
        <f>IESS!D3</f>
        <v>0.59826000000000001</v>
      </c>
      <c r="M3" s="11">
        <f t="shared" si="2"/>
        <v>0.59926000000000001</v>
      </c>
      <c r="N3" s="11">
        <f t="shared" si="2"/>
        <v>0.60026000000000002</v>
      </c>
      <c r="O3" s="11">
        <f t="shared" si="2"/>
        <v>0.60126000000000002</v>
      </c>
      <c r="P3" s="11">
        <f t="shared" si="2"/>
        <v>0.60226000000000002</v>
      </c>
      <c r="Q3" s="11">
        <f>IESS!E3</f>
        <v>0.60326000000000002</v>
      </c>
      <c r="R3" s="11">
        <f t="shared" si="3"/>
        <v>0.60426000000000002</v>
      </c>
      <c r="S3" s="11">
        <f t="shared" si="3"/>
        <v>0.60526000000000002</v>
      </c>
      <c r="T3" s="11">
        <f t="shared" si="3"/>
        <v>0.60626000000000002</v>
      </c>
      <c r="U3" s="11">
        <f t="shared" si="3"/>
        <v>0.60726000000000002</v>
      </c>
      <c r="V3" s="11">
        <f>IESS!F3</f>
        <v>0.60826000000000002</v>
      </c>
      <c r="W3" s="11">
        <f t="shared" si="4"/>
        <v>0.60926000000000002</v>
      </c>
      <c r="X3" s="11">
        <f t="shared" si="4"/>
        <v>0.61026000000000002</v>
      </c>
      <c r="Y3" s="11">
        <f t="shared" si="4"/>
        <v>0.61126000000000003</v>
      </c>
      <c r="Z3" s="11">
        <f t="shared" si="4"/>
        <v>0.61226000000000003</v>
      </c>
      <c r="AA3" s="11">
        <f>IESS!G3</f>
        <v>0.61326000000000003</v>
      </c>
      <c r="AB3" s="11">
        <f t="shared" si="5"/>
        <v>0.61426000000000003</v>
      </c>
      <c r="AC3" s="11">
        <f t="shared" si="5"/>
        <v>0.61526000000000003</v>
      </c>
      <c r="AD3" s="11">
        <f t="shared" si="5"/>
        <v>0.61626000000000003</v>
      </c>
      <c r="AE3" s="11">
        <f t="shared" si="5"/>
        <v>0.61726000000000003</v>
      </c>
      <c r="AF3" s="11">
        <f>IESS!H3</f>
        <v>0.61826000000000003</v>
      </c>
      <c r="AG3" s="11">
        <f t="shared" si="6"/>
        <v>0.61926000000000003</v>
      </c>
      <c r="AH3" s="11">
        <f t="shared" si="6"/>
        <v>0.62026000000000003</v>
      </c>
      <c r="AI3" s="11">
        <f t="shared" si="6"/>
        <v>0.62126000000000003</v>
      </c>
      <c r="AJ3" s="11"/>
      <c r="AK3" s="11"/>
    </row>
    <row r="4" spans="1:37" x14ac:dyDescent="0.25">
      <c r="A4" t="s">
        <v>12</v>
      </c>
      <c r="B4" s="11">
        <f>IESS!B4</f>
        <v>0.35</v>
      </c>
      <c r="C4" s="11">
        <f t="shared" si="0"/>
        <v>0.35</v>
      </c>
      <c r="D4" s="11">
        <f t="shared" si="0"/>
        <v>0.35</v>
      </c>
      <c r="E4" s="11">
        <f t="shared" si="0"/>
        <v>0.35</v>
      </c>
      <c r="F4" s="11">
        <f t="shared" si="0"/>
        <v>0.35</v>
      </c>
      <c r="G4" s="11">
        <f>IESS!C4</f>
        <v>0.35</v>
      </c>
      <c r="H4" s="11">
        <f t="shared" si="1"/>
        <v>0.35</v>
      </c>
      <c r="I4" s="11">
        <f t="shared" si="1"/>
        <v>0.35</v>
      </c>
      <c r="J4" s="11">
        <f t="shared" si="1"/>
        <v>0.35</v>
      </c>
      <c r="K4" s="11">
        <f t="shared" si="1"/>
        <v>0.35</v>
      </c>
      <c r="L4" s="11">
        <f>IESS!D4</f>
        <v>0.35</v>
      </c>
      <c r="M4" s="11">
        <f t="shared" si="2"/>
        <v>0.35</v>
      </c>
      <c r="N4" s="11">
        <f t="shared" si="2"/>
        <v>0.35</v>
      </c>
      <c r="O4" s="11">
        <f t="shared" si="2"/>
        <v>0.35</v>
      </c>
      <c r="P4" s="11">
        <f t="shared" si="2"/>
        <v>0.35</v>
      </c>
      <c r="Q4" s="11">
        <f>IESS!E4</f>
        <v>0.35</v>
      </c>
      <c r="R4" s="11">
        <f t="shared" si="3"/>
        <v>0.35</v>
      </c>
      <c r="S4" s="11">
        <f t="shared" si="3"/>
        <v>0.35</v>
      </c>
      <c r="T4" s="11">
        <f t="shared" si="3"/>
        <v>0.35</v>
      </c>
      <c r="U4" s="11">
        <f t="shared" si="3"/>
        <v>0.35</v>
      </c>
      <c r="V4" s="11">
        <f>IESS!F4</f>
        <v>0.35</v>
      </c>
      <c r="W4" s="11">
        <f t="shared" si="4"/>
        <v>0.35</v>
      </c>
      <c r="X4" s="11">
        <f t="shared" si="4"/>
        <v>0.35</v>
      </c>
      <c r="Y4" s="11">
        <f t="shared" si="4"/>
        <v>0.35</v>
      </c>
      <c r="Z4" s="11">
        <f t="shared" si="4"/>
        <v>0.35</v>
      </c>
      <c r="AA4" s="11">
        <f>IESS!G4</f>
        <v>0.35</v>
      </c>
      <c r="AB4" s="11">
        <f t="shared" si="5"/>
        <v>0.35</v>
      </c>
      <c r="AC4" s="11">
        <f t="shared" si="5"/>
        <v>0.35</v>
      </c>
      <c r="AD4" s="11">
        <f t="shared" si="5"/>
        <v>0.35</v>
      </c>
      <c r="AE4" s="11">
        <f t="shared" si="5"/>
        <v>0.35</v>
      </c>
      <c r="AF4" s="11">
        <f>IESS!H4</f>
        <v>0.35</v>
      </c>
      <c r="AG4" s="11">
        <f t="shared" si="6"/>
        <v>0.35</v>
      </c>
      <c r="AH4" s="11">
        <f t="shared" si="6"/>
        <v>0.35</v>
      </c>
      <c r="AI4" s="11">
        <f t="shared" si="6"/>
        <v>0.35</v>
      </c>
      <c r="AJ4" s="11"/>
      <c r="AK4" s="11"/>
    </row>
    <row r="5" spans="1:37" x14ac:dyDescent="0.25">
      <c r="A5" t="s">
        <v>17</v>
      </c>
      <c r="B5" s="11">
        <f>IESS!B5</f>
        <v>0.26250000000000001</v>
      </c>
      <c r="C5" s="11">
        <f t="shared" si="0"/>
        <v>0.26500000000000001</v>
      </c>
      <c r="D5" s="11">
        <f t="shared" si="0"/>
        <v>0.26750000000000002</v>
      </c>
      <c r="E5" s="11">
        <f t="shared" si="0"/>
        <v>0.27</v>
      </c>
      <c r="F5" s="11">
        <f t="shared" si="0"/>
        <v>0.27250000000000002</v>
      </c>
      <c r="G5" s="11">
        <f>IESS!C5</f>
        <v>0.27500000000000002</v>
      </c>
      <c r="H5" s="11">
        <f t="shared" si="1"/>
        <v>0.27750000000000002</v>
      </c>
      <c r="I5" s="11">
        <f t="shared" si="1"/>
        <v>0.28000000000000003</v>
      </c>
      <c r="J5" s="11">
        <f t="shared" si="1"/>
        <v>0.28250000000000003</v>
      </c>
      <c r="K5" s="11">
        <f t="shared" si="1"/>
        <v>0.28500000000000003</v>
      </c>
      <c r="L5" s="11">
        <f>IESS!D5</f>
        <v>0.28750000000000003</v>
      </c>
      <c r="M5" s="11">
        <f t="shared" si="2"/>
        <v>0.29000000000000004</v>
      </c>
      <c r="N5" s="11">
        <f t="shared" si="2"/>
        <v>0.29250000000000004</v>
      </c>
      <c r="O5" s="11">
        <f t="shared" si="2"/>
        <v>0.29500000000000004</v>
      </c>
      <c r="P5" s="11">
        <f t="shared" si="2"/>
        <v>0.29750000000000004</v>
      </c>
      <c r="Q5" s="11">
        <f>IESS!E5</f>
        <v>0.30000000000000004</v>
      </c>
      <c r="R5" s="11">
        <f t="shared" si="3"/>
        <v>0.30250000000000005</v>
      </c>
      <c r="S5" s="11">
        <f t="shared" si="3"/>
        <v>0.30500000000000005</v>
      </c>
      <c r="T5" s="11">
        <f t="shared" si="3"/>
        <v>0.30750000000000005</v>
      </c>
      <c r="U5" s="11">
        <f t="shared" si="3"/>
        <v>0.31000000000000005</v>
      </c>
      <c r="V5" s="11">
        <f>IESS!F5</f>
        <v>0.31250000000000006</v>
      </c>
      <c r="W5" s="11">
        <f t="shared" si="4"/>
        <v>0.31500000000000006</v>
      </c>
      <c r="X5" s="11">
        <f t="shared" si="4"/>
        <v>0.31750000000000006</v>
      </c>
      <c r="Y5" s="11">
        <f t="shared" si="4"/>
        <v>0.32000000000000006</v>
      </c>
      <c r="Z5" s="11">
        <f t="shared" si="4"/>
        <v>0.32250000000000006</v>
      </c>
      <c r="AA5" s="11">
        <f>IESS!G5</f>
        <v>0.32500000000000007</v>
      </c>
      <c r="AB5" s="11">
        <f t="shared" si="5"/>
        <v>0.32750000000000007</v>
      </c>
      <c r="AC5" s="11">
        <f t="shared" si="5"/>
        <v>0.33000000000000007</v>
      </c>
      <c r="AD5" s="11">
        <f t="shared" si="5"/>
        <v>0.33250000000000007</v>
      </c>
      <c r="AE5" s="11">
        <f t="shared" si="5"/>
        <v>0.33500000000000008</v>
      </c>
      <c r="AF5" s="11">
        <f>IESS!H5</f>
        <v>0.33750000000000008</v>
      </c>
      <c r="AG5" s="11">
        <f t="shared" si="6"/>
        <v>0.34000000000000008</v>
      </c>
      <c r="AH5" s="11">
        <f t="shared" si="6"/>
        <v>0.34250000000000008</v>
      </c>
      <c r="AI5" s="11">
        <f t="shared" si="6"/>
        <v>0.34500000000000008</v>
      </c>
      <c r="AJ5" s="11"/>
      <c r="AK5" s="11"/>
    </row>
    <row r="6" spans="1:37" x14ac:dyDescent="0.25">
      <c r="A6" t="s">
        <v>19</v>
      </c>
      <c r="B6" s="11">
        <f>'[1]BECF-pre-ret'!B11</f>
        <v>0.10585714285714287</v>
      </c>
      <c r="C6" s="11">
        <f t="shared" si="0"/>
        <v>0.10585714285714287</v>
      </c>
      <c r="D6" s="11">
        <f t="shared" si="0"/>
        <v>0.10585714285714287</v>
      </c>
      <c r="E6" s="11">
        <f t="shared" si="0"/>
        <v>0.10585714285714287</v>
      </c>
      <c r="F6" s="11">
        <f t="shared" si="0"/>
        <v>0.10585714285714287</v>
      </c>
      <c r="G6" s="11">
        <f>'[1]BECF-pre-ret'!C11</f>
        <v>0.10585714285714287</v>
      </c>
      <c r="H6" s="11">
        <f t="shared" si="1"/>
        <v>0.10585714285714287</v>
      </c>
      <c r="I6" s="11">
        <f t="shared" si="1"/>
        <v>0.10585714285714287</v>
      </c>
      <c r="J6" s="11">
        <f t="shared" si="1"/>
        <v>0.10585714285714287</v>
      </c>
      <c r="K6" s="11">
        <f t="shared" si="1"/>
        <v>0.10585714285714287</v>
      </c>
      <c r="L6" s="11">
        <f>'[1]BECF-pre-ret'!D11</f>
        <v>0.10585714285714287</v>
      </c>
      <c r="M6" s="11">
        <f t="shared" si="2"/>
        <v>0.10585714285714287</v>
      </c>
      <c r="N6" s="11">
        <f t="shared" si="2"/>
        <v>0.10585714285714287</v>
      </c>
      <c r="O6" s="11">
        <f t="shared" si="2"/>
        <v>0.10585714285714287</v>
      </c>
      <c r="P6" s="11">
        <f t="shared" si="2"/>
        <v>0.10585714285714287</v>
      </c>
      <c r="Q6" s="11">
        <f>'[1]BECF-pre-ret'!E11</f>
        <v>0.10585714285714287</v>
      </c>
      <c r="R6" s="11">
        <f t="shared" si="3"/>
        <v>0.10585714285714287</v>
      </c>
      <c r="S6" s="11">
        <f t="shared" si="3"/>
        <v>0.10585714285714287</v>
      </c>
      <c r="T6" s="11">
        <f t="shared" si="3"/>
        <v>0.10585714285714287</v>
      </c>
      <c r="U6" s="11">
        <f t="shared" si="3"/>
        <v>0.10585714285714287</v>
      </c>
      <c r="V6" s="11">
        <f>'[1]BECF-pre-ret'!F11</f>
        <v>0.10585714285714287</v>
      </c>
      <c r="W6" s="11">
        <f t="shared" si="4"/>
        <v>0.10585714285714287</v>
      </c>
      <c r="X6" s="11">
        <f t="shared" si="4"/>
        <v>0.10585714285714287</v>
      </c>
      <c r="Y6" s="11">
        <f t="shared" si="4"/>
        <v>0.10585714285714287</v>
      </c>
      <c r="Z6" s="11">
        <f t="shared" si="4"/>
        <v>0.10585714285714287</v>
      </c>
      <c r="AA6" s="11">
        <f>'[1]BECF-pre-ret'!G11</f>
        <v>0.10585714285714287</v>
      </c>
      <c r="AB6" s="11">
        <f t="shared" si="5"/>
        <v>0.10585714285714287</v>
      </c>
      <c r="AC6" s="11">
        <f t="shared" si="5"/>
        <v>0.10585714285714287</v>
      </c>
      <c r="AD6" s="11">
        <f t="shared" si="5"/>
        <v>0.10585714285714287</v>
      </c>
      <c r="AE6" s="11">
        <f t="shared" si="5"/>
        <v>0.10585714285714287</v>
      </c>
      <c r="AF6" s="11">
        <f>'[1]BECF-pre-ret'!H11</f>
        <v>0.10585714285714287</v>
      </c>
      <c r="AG6" s="11">
        <f t="shared" si="6"/>
        <v>0.10585714285714287</v>
      </c>
      <c r="AH6" s="11">
        <f t="shared" si="6"/>
        <v>0.10585714285714287</v>
      </c>
      <c r="AI6" s="11">
        <f t="shared" si="6"/>
        <v>0.10585714285714287</v>
      </c>
      <c r="AJ6" s="11"/>
      <c r="AK6" s="11"/>
    </row>
    <row r="7" spans="1:37" x14ac:dyDescent="0.25">
      <c r="A7" t="s">
        <v>20</v>
      </c>
      <c r="B7" s="11">
        <f>'[1]BECF-pre-ret'!B12</f>
        <v>7.9428571428571418E-2</v>
      </c>
      <c r="C7" s="11">
        <f t="shared" si="0"/>
        <v>7.9428571428571418E-2</v>
      </c>
      <c r="D7" s="11">
        <f t="shared" si="0"/>
        <v>7.9428571428571418E-2</v>
      </c>
      <c r="E7" s="11">
        <f t="shared" si="0"/>
        <v>7.9428571428571418E-2</v>
      </c>
      <c r="F7" s="11">
        <f t="shared" si="0"/>
        <v>7.9428571428571418E-2</v>
      </c>
      <c r="G7" s="11">
        <f>'[1]BECF-pre-ret'!C12</f>
        <v>7.9428571428571418E-2</v>
      </c>
      <c r="H7" s="11">
        <f t="shared" si="1"/>
        <v>7.9428571428571418E-2</v>
      </c>
      <c r="I7" s="11">
        <f t="shared" si="1"/>
        <v>7.9428571428571418E-2</v>
      </c>
      <c r="J7" s="11">
        <f t="shared" si="1"/>
        <v>7.9428571428571418E-2</v>
      </c>
      <c r="K7" s="11">
        <f t="shared" si="1"/>
        <v>7.9428571428571418E-2</v>
      </c>
      <c r="L7" s="11">
        <f>'[1]BECF-pre-ret'!D12</f>
        <v>7.9428571428571418E-2</v>
      </c>
      <c r="M7" s="11">
        <f t="shared" si="2"/>
        <v>7.9428571428571418E-2</v>
      </c>
      <c r="N7" s="11">
        <f t="shared" si="2"/>
        <v>7.9428571428571418E-2</v>
      </c>
      <c r="O7" s="11">
        <f t="shared" si="2"/>
        <v>7.9428571428571418E-2</v>
      </c>
      <c r="P7" s="11">
        <f t="shared" si="2"/>
        <v>7.9428571428571418E-2</v>
      </c>
      <c r="Q7" s="11">
        <f>'[1]BECF-pre-ret'!E12</f>
        <v>7.9428571428571418E-2</v>
      </c>
      <c r="R7" s="11">
        <f t="shared" si="3"/>
        <v>7.9428571428571418E-2</v>
      </c>
      <c r="S7" s="11">
        <f t="shared" si="3"/>
        <v>7.9428571428571418E-2</v>
      </c>
      <c r="T7" s="11">
        <f t="shared" si="3"/>
        <v>7.9428571428571418E-2</v>
      </c>
      <c r="U7" s="11">
        <f t="shared" si="3"/>
        <v>7.9428571428571418E-2</v>
      </c>
      <c r="V7" s="11">
        <f>'[1]BECF-pre-ret'!F12</f>
        <v>7.9428571428571418E-2</v>
      </c>
      <c r="W7" s="11">
        <f t="shared" si="4"/>
        <v>7.9428571428571418E-2</v>
      </c>
      <c r="X7" s="11">
        <f t="shared" si="4"/>
        <v>7.9428571428571418E-2</v>
      </c>
      <c r="Y7" s="11">
        <f t="shared" si="4"/>
        <v>7.9428571428571418E-2</v>
      </c>
      <c r="Z7" s="11">
        <f t="shared" si="4"/>
        <v>7.9428571428571418E-2</v>
      </c>
      <c r="AA7" s="11">
        <f>'[1]BECF-pre-ret'!G12</f>
        <v>7.9428571428571418E-2</v>
      </c>
      <c r="AB7" s="11">
        <f t="shared" si="5"/>
        <v>7.9428571428571418E-2</v>
      </c>
      <c r="AC7" s="11">
        <f t="shared" si="5"/>
        <v>7.9428571428571418E-2</v>
      </c>
      <c r="AD7" s="11">
        <f t="shared" si="5"/>
        <v>7.9428571428571418E-2</v>
      </c>
      <c r="AE7" s="11">
        <f t="shared" si="5"/>
        <v>7.9428571428571418E-2</v>
      </c>
      <c r="AF7" s="11">
        <f>'[1]BECF-pre-ret'!H12</f>
        <v>7.9428571428571418E-2</v>
      </c>
      <c r="AG7" s="11">
        <f t="shared" si="6"/>
        <v>7.9428571428571418E-2</v>
      </c>
      <c r="AH7" s="11">
        <f t="shared" si="6"/>
        <v>7.9428571428571418E-2</v>
      </c>
      <c r="AI7" s="11">
        <f t="shared" si="6"/>
        <v>7.9428571428571418E-2</v>
      </c>
      <c r="AJ7" s="11"/>
      <c r="AK7" s="11"/>
    </row>
    <row r="8" spans="1:37" x14ac:dyDescent="0.25">
      <c r="A8" t="s">
        <v>21</v>
      </c>
      <c r="B8" s="11">
        <f>B2</f>
        <v>0.5988</v>
      </c>
      <c r="C8" s="11">
        <f t="shared" si="0"/>
        <v>0.60530612345282009</v>
      </c>
      <c r="D8" s="11">
        <f t="shared" si="0"/>
        <v>0.61181224690564018</v>
      </c>
      <c r="E8" s="11">
        <f t="shared" si="0"/>
        <v>0.61831837035846027</v>
      </c>
      <c r="F8" s="11">
        <f t="shared" si="0"/>
        <v>0.62482449381128036</v>
      </c>
      <c r="G8" s="11">
        <f>G2</f>
        <v>0.63133061726410056</v>
      </c>
      <c r="H8" s="11">
        <f t="shared" si="1"/>
        <v>0.63515487528995085</v>
      </c>
      <c r="I8" s="11">
        <f t="shared" si="1"/>
        <v>0.63897913331580114</v>
      </c>
      <c r="J8" s="11">
        <f t="shared" si="1"/>
        <v>0.64280339134165143</v>
      </c>
      <c r="K8" s="11">
        <f t="shared" si="1"/>
        <v>0.64662764936750172</v>
      </c>
      <c r="L8" s="11">
        <f>L2</f>
        <v>0.65045190739335224</v>
      </c>
      <c r="M8" s="11">
        <f t="shared" si="2"/>
        <v>0.65295523613208795</v>
      </c>
      <c r="N8" s="11">
        <f t="shared" si="2"/>
        <v>0.65545856487082366</v>
      </c>
      <c r="O8" s="11">
        <f t="shared" si="2"/>
        <v>0.65796189360955937</v>
      </c>
      <c r="P8" s="11">
        <f t="shared" si="2"/>
        <v>0.66046522234829508</v>
      </c>
      <c r="Q8" s="11">
        <f>Q2</f>
        <v>0.66296855108703079</v>
      </c>
      <c r="R8" s="11">
        <f t="shared" si="3"/>
        <v>0.66520838995853315</v>
      </c>
      <c r="S8" s="11">
        <f t="shared" si="3"/>
        <v>0.66744822883003552</v>
      </c>
      <c r="T8" s="11">
        <f t="shared" si="3"/>
        <v>0.66968806770153788</v>
      </c>
      <c r="U8" s="11">
        <f t="shared" si="3"/>
        <v>0.67192790657304025</v>
      </c>
      <c r="V8" s="11">
        <f>V2</f>
        <v>0.67416774544454283</v>
      </c>
      <c r="W8" s="11">
        <f t="shared" si="4"/>
        <v>0.67633454392346948</v>
      </c>
      <c r="X8" s="11">
        <f t="shared" si="4"/>
        <v>0.67850134240239612</v>
      </c>
      <c r="Y8" s="11">
        <f t="shared" si="4"/>
        <v>0.68066814088132277</v>
      </c>
      <c r="Z8" s="11">
        <f t="shared" si="4"/>
        <v>0.68283493936024942</v>
      </c>
      <c r="AA8" s="11">
        <f>AA2</f>
        <v>0.68500173783917584</v>
      </c>
      <c r="AB8" s="11">
        <f t="shared" si="5"/>
        <v>0.68812623141993434</v>
      </c>
      <c r="AC8" s="11">
        <f t="shared" si="5"/>
        <v>0.69125072500069284</v>
      </c>
      <c r="AD8" s="11">
        <f t="shared" si="5"/>
        <v>0.69437521858145135</v>
      </c>
      <c r="AE8" s="11">
        <f t="shared" si="5"/>
        <v>0.69749971216220985</v>
      </c>
      <c r="AF8" s="11">
        <f>AF2</f>
        <v>0.70062420574296835</v>
      </c>
      <c r="AG8" s="11">
        <f t="shared" si="6"/>
        <v>0.70374869932372686</v>
      </c>
      <c r="AH8" s="11">
        <f t="shared" si="6"/>
        <v>0.70687319290448536</v>
      </c>
      <c r="AI8" s="11">
        <f t="shared" si="6"/>
        <v>0.70999768648524386</v>
      </c>
      <c r="AJ8" s="11"/>
      <c r="AK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workbookViewId="0">
      <selection activeCell="F37" sqref="F37:F38"/>
    </sheetView>
  </sheetViews>
  <sheetFormatPr defaultRowHeight="15" x14ac:dyDescent="0.25"/>
  <cols>
    <col min="1" max="1" width="20.42578125" customWidth="1"/>
    <col min="2" max="2" width="12" bestFit="1" customWidth="1"/>
    <col min="3" max="3" width="24.140625" customWidth="1"/>
    <col min="4" max="4" width="11" bestFit="1" customWidth="1"/>
  </cols>
  <sheetData>
    <row r="1" spans="1:4" ht="30" x14ac:dyDescent="0.25">
      <c r="B1" t="s">
        <v>7</v>
      </c>
      <c r="C1" s="4" t="s">
        <v>8</v>
      </c>
      <c r="D1" t="s">
        <v>9</v>
      </c>
    </row>
    <row r="2" spans="1:4" x14ac:dyDescent="0.25">
      <c r="A2" t="s">
        <v>10</v>
      </c>
      <c r="B2" s="5">
        <f>Calcs!C2*10^3</f>
        <v>9508096.4451199993</v>
      </c>
      <c r="C2" s="5">
        <v>0</v>
      </c>
      <c r="D2" s="5">
        <f>B2/(AVERAGE('Future Scaling'!B2:AI2)/'Future Scaling'!B2)</f>
        <v>8588738.3883471228</v>
      </c>
    </row>
    <row r="3" spans="1:4" x14ac:dyDescent="0.25">
      <c r="A3" t="s">
        <v>11</v>
      </c>
      <c r="B3" s="5">
        <f>Calcs!C4*10^3</f>
        <v>8008972.6699501285</v>
      </c>
      <c r="C3" s="5">
        <v>0</v>
      </c>
      <c r="D3" s="5">
        <f>B3/(AVERAGE('Future Scaling'!B3:AI3)/'Future Scaling'!B3)</f>
        <v>7790459.4596614549</v>
      </c>
    </row>
    <row r="4" spans="1:4" x14ac:dyDescent="0.25">
      <c r="A4" t="s">
        <v>12</v>
      </c>
      <c r="B4" s="5">
        <f>Calcs!C8*10^3</f>
        <v>9748976.0857142862</v>
      </c>
      <c r="C4" s="5">
        <v>0</v>
      </c>
      <c r="D4" s="5">
        <f>B4/(AVERAGE('Future Scaling'!B4:AI4)/'Future Scaling'!B4)</f>
        <v>9748976.0857142899</v>
      </c>
    </row>
    <row r="5" spans="1:4" x14ac:dyDescent="0.25">
      <c r="A5" t="s">
        <v>13</v>
      </c>
      <c r="B5">
        <v>0</v>
      </c>
      <c r="C5" s="5">
        <v>0</v>
      </c>
      <c r="D5">
        <v>0</v>
      </c>
    </row>
    <row r="6" spans="1:4" x14ac:dyDescent="0.25">
      <c r="A6" t="s">
        <v>14</v>
      </c>
      <c r="B6">
        <v>0</v>
      </c>
      <c r="C6" s="5">
        <v>0</v>
      </c>
      <c r="D6">
        <v>0</v>
      </c>
    </row>
    <row r="7" spans="1:4" x14ac:dyDescent="0.25">
      <c r="A7" t="s">
        <v>15</v>
      </c>
      <c r="B7">
        <v>0</v>
      </c>
      <c r="C7" s="5">
        <v>0</v>
      </c>
      <c r="D7">
        <v>0</v>
      </c>
    </row>
    <row r="8" spans="1:4" x14ac:dyDescent="0.25">
      <c r="A8" t="s">
        <v>16</v>
      </c>
      <c r="B8">
        <v>0</v>
      </c>
      <c r="C8" s="5">
        <v>0</v>
      </c>
      <c r="D8">
        <v>0</v>
      </c>
    </row>
    <row r="9" spans="1:4" x14ac:dyDescent="0.25">
      <c r="A9" t="s">
        <v>17</v>
      </c>
      <c r="B9" s="5">
        <f>Calcs!C9*10^3</f>
        <v>13648566.52</v>
      </c>
      <c r="C9" s="5">
        <v>0</v>
      </c>
      <c r="D9" s="5">
        <f>B9/(AVERAGE('Future Scaling'!B5:AI5)/'Future Scaling'!B5)</f>
        <v>11795057.486419749</v>
      </c>
    </row>
    <row r="10" spans="1:4" x14ac:dyDescent="0.25">
      <c r="A10" t="s">
        <v>18</v>
      </c>
      <c r="B10">
        <v>0</v>
      </c>
      <c r="C10" s="5">
        <v>0</v>
      </c>
      <c r="D10">
        <v>0</v>
      </c>
    </row>
    <row r="11" spans="1:4" x14ac:dyDescent="0.25">
      <c r="A11" t="s">
        <v>19</v>
      </c>
      <c r="B11" s="5">
        <f>Calcs!C12*10^3</f>
        <v>9750000</v>
      </c>
      <c r="C11" s="5">
        <v>0</v>
      </c>
      <c r="D11" s="5">
        <f>B11/(AVERAGE('Future Scaling'!B6:AI6)/'Future Scaling'!B6)</f>
        <v>9750000</v>
      </c>
    </row>
    <row r="12" spans="1:4" x14ac:dyDescent="0.25">
      <c r="A12" t="s">
        <v>20</v>
      </c>
      <c r="B12" s="5">
        <f>Calcs!C13*10^3</f>
        <v>8902000</v>
      </c>
      <c r="C12" s="5">
        <v>0</v>
      </c>
      <c r="D12" s="5">
        <f>B12/(AVERAGE('Future Scaling'!B7:AI7)/'Future Scaling'!B7)</f>
        <v>8901999.9999999944</v>
      </c>
    </row>
    <row r="13" spans="1:4" x14ac:dyDescent="0.25">
      <c r="A13" t="s">
        <v>21</v>
      </c>
      <c r="B13" s="5">
        <f>Calcs!C3*10^3</f>
        <v>12000826.500356296</v>
      </c>
      <c r="C13" s="5">
        <v>0</v>
      </c>
      <c r="D13" s="5">
        <f>B13/(AVERAGE('Future Scaling'!B8:AI8)/'Future Scaling'!B8)</f>
        <v>10840441.075711314</v>
      </c>
    </row>
    <row r="14" spans="1:4" x14ac:dyDescent="0.25">
      <c r="A14" t="s">
        <v>22</v>
      </c>
      <c r="B14">
        <v>0</v>
      </c>
      <c r="C14" s="5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Calcs</vt:lpstr>
      <vt:lpstr>IESS</vt:lpstr>
      <vt:lpstr>Future Scaling</vt:lpstr>
      <vt:lpstr>BHRbEF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Robbie</cp:lastModifiedBy>
  <cp:revision/>
  <dcterms:created xsi:type="dcterms:W3CDTF">2016-02-26T23:55:43Z</dcterms:created>
  <dcterms:modified xsi:type="dcterms:W3CDTF">2018-04-13T19:06:27Z</dcterms:modified>
  <cp:category/>
  <cp:contentStatus/>
</cp:coreProperties>
</file>