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trans\BESP\"/>
    </mc:Choice>
  </mc:AlternateContent>
  <bookViews>
    <workbookView xWindow="120" yWindow="120" windowWidth="25872" windowHeight="13368"/>
  </bookViews>
  <sheets>
    <sheet name="About" sheetId="1" r:id="rId1"/>
    <sheet name="India Subsidy Values" sheetId="5" r:id="rId2"/>
    <sheet name="India data from BNVP" sheetId="6" r:id="rId3"/>
    <sheet name="Data" sheetId="2" r:id="rId4"/>
    <sheet name="BESP-passengers" sheetId="3" r:id="rId5"/>
    <sheet name="BESP-freight" sheetId="4" r:id="rId6"/>
  </sheets>
  <calcPr calcId="162913"/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7" i="4"/>
  <c r="B7" i="4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C2" i="3"/>
  <c r="B2" i="3"/>
  <c r="C81" i="5"/>
  <c r="D81" i="5"/>
  <c r="E81" i="5"/>
  <c r="B81" i="5"/>
  <c r="C80" i="5"/>
  <c r="B80" i="5"/>
  <c r="E80" i="5"/>
  <c r="D80" i="5"/>
  <c r="A22" i="2" l="1"/>
  <c r="A25" i="2"/>
  <c r="A31" i="2"/>
  <c r="A34" i="2"/>
  <c r="L44" i="2"/>
  <c r="C44" i="2"/>
  <c r="D44" i="2"/>
  <c r="E44" i="2"/>
  <c r="F44" i="2"/>
  <c r="G44" i="2"/>
  <c r="H44" i="2"/>
  <c r="I44" i="2"/>
  <c r="J44" i="2"/>
  <c r="K44" i="2"/>
  <c r="B44" i="2"/>
  <c r="C19" i="2"/>
</calcChain>
</file>

<file path=xl/sharedStrings.xml><?xml version="1.0" encoding="utf-8"?>
<sst xmlns="http://schemas.openxmlformats.org/spreadsheetml/2006/main" count="87" uniqueCount="75">
  <si>
    <t>BESP BAU EV Subsidy Percentage</t>
  </si>
  <si>
    <t>Sources:</t>
  </si>
  <si>
    <t>http://www.fame-india.gov.in/ViewNotificationDetails.aspx?RowId=5</t>
  </si>
  <si>
    <t>2017 Nissan Leaf</t>
  </si>
  <si>
    <t>Notes</t>
  </si>
  <si>
    <t>Federal EV Subsidy Amount</t>
  </si>
  <si>
    <t>This is the value for all-electric vehicles, not plug-in hybrids.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</si>
  <si>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</si>
  <si>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</si>
  <si>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</si>
  <si>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Rebate</t>
  </si>
  <si>
    <t>State</t>
  </si>
  <si>
    <t>Population (July 1, 2016)</t>
  </si>
  <si>
    <t>California</t>
  </si>
  <si>
    <t>Colorado</t>
  </si>
  <si>
    <t>Delaware</t>
  </si>
  <si>
    <t>Louisiana</t>
  </si>
  <si>
    <t>Massachusetts</t>
  </si>
  <si>
    <t>Oklahoma</t>
  </si>
  <si>
    <t>Rhode Island</t>
  </si>
  <si>
    <t>Note: Pennsylvania offers a $1750 rebate, but only to the first 250 qualified applicants.</t>
  </si>
  <si>
    <t>50 States + DC</t>
  </si>
  <si>
    <t>Uncovered Pop</t>
  </si>
  <si>
    <t>Pop-Weighted State Avg Tax Credit</t>
  </si>
  <si>
    <t>Total Tax Credit</t>
  </si>
  <si>
    <t>Mid-2017 Prices of Popular, Low-Cost Battery EVs</t>
  </si>
  <si>
    <t>Tesla Model 3 (projected)</t>
  </si>
  <si>
    <t>2017 Chevrolet (GM) Bolt</t>
  </si>
  <si>
    <t>Average</t>
  </si>
  <si>
    <t>Approximate EV Subsidy Percentage</t>
  </si>
  <si>
    <t>The federal U.S. tax credit for Evs has a limited quantity (by manufacturer), and some</t>
  </si>
  <si>
    <t>manufacturers will exhaust their credits before the model run's last year (2050).  However,</t>
  </si>
  <si>
    <t>we don’t know when manufacturers will exhaust their credits, nor what share of new</t>
  </si>
  <si>
    <t>care sales in future years will be for vehicles made by each manufacturer.</t>
  </si>
  <si>
    <t>We make the simplifying assumption that the credit will phase out linearly over 10 years starting in 2016.</t>
  </si>
  <si>
    <t>Subsidy Perc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</si>
  <si>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</si>
  <si>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</si>
  <si>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</si>
  <si>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</si>
  <si>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</si>
  <si>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</si>
  <si>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</si>
  <si>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</si>
  <si>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</si>
  <si>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</si>
  <si>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</si>
  <si>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</si>
  <si>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Psgr LDVs</t>
  </si>
  <si>
    <t>Frgt LDVs</t>
  </si>
  <si>
    <t>Psgr HDVs</t>
  </si>
  <si>
    <t>Psgr Mtrbk</t>
  </si>
  <si>
    <t>Frgt Mtrbk</t>
  </si>
  <si>
    <t>BAU New Vehicle Price (2012 USD)</t>
  </si>
  <si>
    <t>Currency Conversion</t>
  </si>
  <si>
    <t>We convert to 2012 USD, the currency input unit for the model.</t>
  </si>
  <si>
    <t>We convert back to Indian currency in the model's output area.</t>
  </si>
  <si>
    <t>Ruppees per dollar</t>
  </si>
  <si>
    <t>Ruppees per Crore</t>
  </si>
  <si>
    <t>Ruppees per Lakh</t>
  </si>
  <si>
    <t>(This is necessary to match the units of BNVP, even though this variable is simply a ratio.)</t>
  </si>
  <si>
    <t>We average the values for "variants" of various ICE engines, since we are only looking at</t>
  </si>
  <si>
    <t>BEV subsidies (none of which have combustion engines), and we assume the diffeerence in</t>
  </si>
  <si>
    <t>subsidy rate is based on other properties of the analog non-electric vehicle (such as chassis</t>
  </si>
  <si>
    <t>size, etc.)</t>
  </si>
  <si>
    <t>Two-wheeler</t>
  </si>
  <si>
    <t>Three-wheeler</t>
  </si>
  <si>
    <t>BEV Subsidies</t>
  </si>
  <si>
    <t>We also average subsidies for conventional and advanced batteries in BEVs, where available.</t>
  </si>
  <si>
    <t>Ministry of Industry and Public Enterprises</t>
  </si>
  <si>
    <t>Incentives for BEVs</t>
  </si>
  <si>
    <t>FAME legislative text, Gazette of India: Extraordinary</t>
  </si>
  <si>
    <t>Pages 38-39, Tables 1 to 4</t>
  </si>
  <si>
    <t>Ruppees</t>
  </si>
  <si>
    <t>2012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</si>
</sst>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2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Fill="1"/>
    <xf numFmtId="0" fontId="2" fillId="2" borderId="0" xfId="0" applyFont="1" applyFill="1"/>
    <xf numFmtId="0" fontId="0" fillId="2" borderId="0" xfId="0" applyFill="1"/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5" fillId="0" borderId="0" xfId="2" applyFont="1" applyAlignment="1">
      <alignment horizontal="left"/>
    </xf>
    <xf numFmtId="0" fontId="2" fillId="0" borderId="0" xfId="0" applyFont="1" applyFill="1"/>
    <xf numFmtId="0" fontId="0" fillId="0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602461</xdr:colOff>
      <xdr:row>29</xdr:row>
      <xdr:rowOff>107149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55461" cy="5410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4</xdr:col>
      <xdr:colOff>571979</xdr:colOff>
      <xdr:row>68</xdr:row>
      <xdr:rowOff>38706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0"/>
          <a:ext cx="5524979" cy="6988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me-india.gov.in/ViewNotificationDetails.aspx?Row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4.4" x14ac:dyDescent="0.3"/>
  <cols>
    <col min="2" max="2" width="70.88671875" style="3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4" t="s">
        <v>70</v>
      </c>
    </row>
    <row r="4" spans="1:2" x14ac:dyDescent="0.3">
      <c r="B4" s="3" t="s">
        <v>69</v>
      </c>
    </row>
    <row r="5" spans="1:2" x14ac:dyDescent="0.3">
      <c r="B5" s="3">
        <v>2015</v>
      </c>
    </row>
    <row r="6" spans="1:2" x14ac:dyDescent="0.3">
      <c r="B6" s="3" t="s">
        <v>71</v>
      </c>
    </row>
    <row r="7" spans="1:2" x14ac:dyDescent="0.3">
      <c r="B7" s="16" t="s">
        <v>2</v>
      </c>
    </row>
    <row r="8" spans="1:2" x14ac:dyDescent="0.3">
      <c r="B8" s="25" t="s">
        <v>72</v>
      </c>
    </row>
    <row r="9" spans="1:2" x14ac:dyDescent="0.3">
      <c r="A9" s="6"/>
    </row>
    <row r="10" spans="1:2" x14ac:dyDescent="0.3">
      <c r="A10" s="1" t="s">
        <v>4</v>
      </c>
    </row>
    <row r="12" spans="1:2" x14ac:dyDescent="0.3">
      <c r="A12" s="26" t="s">
        <v>54</v>
      </c>
      <c r="B12" s="27"/>
    </row>
    <row r="13" spans="1:2" x14ac:dyDescent="0.3">
      <c r="A13" t="s">
        <v>55</v>
      </c>
      <c r="B13"/>
    </row>
    <row r="14" spans="1:2" x14ac:dyDescent="0.3">
      <c r="A14" t="s">
        <v>56</v>
      </c>
      <c r="B14"/>
    </row>
    <row r="15" spans="1:2" x14ac:dyDescent="0.3">
      <c r="A15" t="s">
        <v>60</v>
      </c>
      <c r="B15"/>
    </row>
    <row r="16" spans="1:2" x14ac:dyDescent="0.3">
      <c r="B16"/>
    </row>
    <row r="17" spans="1:2" x14ac:dyDescent="0.3">
      <c r="A17" s="1" t="s">
        <v>57</v>
      </c>
      <c r="B17"/>
    </row>
    <row r="18" spans="1:2" x14ac:dyDescent="0.3">
      <c r="A18">
        <v>54.77</v>
      </c>
      <c r="B18" s="3">
        <v>2012</v>
      </c>
    </row>
    <row r="19" spans="1:2" x14ac:dyDescent="0.3">
      <c r="B19"/>
    </row>
    <row r="20" spans="1:2" x14ac:dyDescent="0.3">
      <c r="A20" s="1" t="s">
        <v>58</v>
      </c>
      <c r="B20"/>
    </row>
    <row r="21" spans="1:2" x14ac:dyDescent="0.3">
      <c r="A21">
        <v>10000000</v>
      </c>
      <c r="B21"/>
    </row>
    <row r="22" spans="1:2" x14ac:dyDescent="0.3">
      <c r="B22"/>
    </row>
    <row r="23" spans="1:2" x14ac:dyDescent="0.3">
      <c r="A23" s="1" t="s">
        <v>59</v>
      </c>
      <c r="B23"/>
    </row>
    <row r="24" spans="1:2" x14ac:dyDescent="0.3">
      <c r="A24">
        <v>100000</v>
      </c>
      <c r="B24"/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0:F81"/>
  <sheetViews>
    <sheetView topLeftCell="A64" zoomScale="115" zoomScaleNormal="115" workbookViewId="0">
      <selection activeCell="C81" sqref="C81"/>
    </sheetView>
  </sheetViews>
  <sheetFormatPr defaultRowHeight="14.4" x14ac:dyDescent="0.3"/>
  <cols>
    <col min="1" max="1" width="23.77734375" customWidth="1"/>
    <col min="2" max="6" width="16.109375" style="17" customWidth="1"/>
  </cols>
  <sheetData>
    <row r="70" spans="1:6" x14ac:dyDescent="0.3">
      <c r="A70" t="s">
        <v>61</v>
      </c>
    </row>
    <row r="71" spans="1:6" x14ac:dyDescent="0.3">
      <c r="A71" t="s">
        <v>62</v>
      </c>
    </row>
    <row r="72" spans="1:6" x14ac:dyDescent="0.3">
      <c r="A72" t="s">
        <v>63</v>
      </c>
    </row>
    <row r="73" spans="1:6" x14ac:dyDescent="0.3">
      <c r="A73" t="s">
        <v>64</v>
      </c>
    </row>
    <row r="75" spans="1:6" x14ac:dyDescent="0.3">
      <c r="A75" t="s">
        <v>68</v>
      </c>
    </row>
    <row r="77" spans="1:6" x14ac:dyDescent="0.3">
      <c r="A77" s="19" t="s">
        <v>67</v>
      </c>
      <c r="B77" s="23"/>
      <c r="C77" s="23"/>
      <c r="D77" s="23"/>
      <c r="E77" s="23"/>
      <c r="F77" s="24"/>
    </row>
    <row r="78" spans="1:6" x14ac:dyDescent="0.3">
      <c r="D78" s="22" t="s">
        <v>65</v>
      </c>
      <c r="E78" s="22" t="s">
        <v>66</v>
      </c>
      <c r="F78"/>
    </row>
    <row r="79" spans="1:6" x14ac:dyDescent="0.3">
      <c r="A79" s="17"/>
      <c r="B79" s="17" t="s">
        <v>48</v>
      </c>
      <c r="C79" s="17" t="s">
        <v>49</v>
      </c>
      <c r="D79" s="17" t="s">
        <v>51</v>
      </c>
      <c r="E79" s="17" t="s">
        <v>52</v>
      </c>
      <c r="F79"/>
    </row>
    <row r="80" spans="1:6" x14ac:dyDescent="0.3">
      <c r="A80" t="s">
        <v>42</v>
      </c>
      <c r="B80" s="21">
        <f>AVERAGE(76000,124000,60000,138000)</f>
        <v>99500</v>
      </c>
      <c r="C80" s="21">
        <f>AVERAGE(102000,122000,156000,187000)</f>
        <v>141750</v>
      </c>
      <c r="D80" s="21">
        <f>AVERAGE(7500,9400,9600,12000)</f>
        <v>9625</v>
      </c>
      <c r="E80" s="21">
        <f>AVERAGE(11000,13000,21000,25000)</f>
        <v>17500</v>
      </c>
      <c r="F80" s="17" t="s">
        <v>73</v>
      </c>
    </row>
    <row r="81" spans="1:6" x14ac:dyDescent="0.3">
      <c r="A81" t="s">
        <v>42</v>
      </c>
      <c r="B81" s="21">
        <f>B80/About!$A$18</f>
        <v>1816.6879678656198</v>
      </c>
      <c r="C81" s="21">
        <f>C80/About!$A$18</f>
        <v>2588.0956728135839</v>
      </c>
      <c r="D81" s="21">
        <f>D80/About!$A$18</f>
        <v>175.73489136388534</v>
      </c>
      <c r="E81" s="21">
        <f>E80/About!$A$18</f>
        <v>319.51798429797333</v>
      </c>
      <c r="F81" s="17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3" sqref="C3"/>
    </sheetView>
  </sheetViews>
  <sheetFormatPr defaultRowHeight="14.4" x14ac:dyDescent="0.3"/>
  <cols>
    <col min="1" max="1" width="22.21875" customWidth="1"/>
    <col min="2" max="7" width="13.88671875" customWidth="1"/>
  </cols>
  <sheetData>
    <row r="1" spans="1:6" x14ac:dyDescent="0.3">
      <c r="A1" s="19" t="s">
        <v>53</v>
      </c>
      <c r="B1" s="20"/>
      <c r="C1" s="20"/>
      <c r="D1" s="20"/>
      <c r="E1" s="20"/>
      <c r="F1" s="20"/>
    </row>
    <row r="2" spans="1:6" s="17" customFormat="1" x14ac:dyDescent="0.3">
      <c r="B2" s="17" t="s">
        <v>48</v>
      </c>
      <c r="C2" s="17" t="s">
        <v>49</v>
      </c>
      <c r="D2" s="17" t="s">
        <v>50</v>
      </c>
      <c r="E2" t="s">
        <v>51</v>
      </c>
      <c r="F2" s="17" t="s">
        <v>52</v>
      </c>
    </row>
    <row r="3" spans="1:6" x14ac:dyDescent="0.3">
      <c r="A3" t="s">
        <v>42</v>
      </c>
      <c r="B3" s="15">
        <v>17893.007120686503</v>
      </c>
      <c r="C3" s="15">
        <v>0</v>
      </c>
      <c r="D3" s="15">
        <v>293956.54555413552</v>
      </c>
      <c r="E3" s="15">
        <v>791.14478729231325</v>
      </c>
      <c r="F3" s="15">
        <v>2026.6569289757167</v>
      </c>
    </row>
    <row r="4" spans="1:6" x14ac:dyDescent="0.3">
      <c r="A4" t="s">
        <v>43</v>
      </c>
      <c r="B4" s="15">
        <v>10545.919298886249</v>
      </c>
      <c r="C4" s="15">
        <v>13040.898301990141</v>
      </c>
      <c r="D4" s="15">
        <v>133616.61161551613</v>
      </c>
      <c r="E4" s="15">
        <v>0</v>
      </c>
      <c r="F4" s="15">
        <v>3834.2158115756797</v>
      </c>
    </row>
    <row r="5" spans="1:6" x14ac:dyDescent="0.3">
      <c r="A5" t="s">
        <v>44</v>
      </c>
      <c r="B5" s="15">
        <v>10671.900675552311</v>
      </c>
      <c r="C5" s="15">
        <v>0</v>
      </c>
      <c r="D5" s="15">
        <v>133616.61161551613</v>
      </c>
      <c r="E5" s="18">
        <v>1402.5251049844805</v>
      </c>
      <c r="F5" s="15">
        <v>3514.6978272777064</v>
      </c>
    </row>
    <row r="6" spans="1:6" x14ac:dyDescent="0.3">
      <c r="A6" t="s">
        <v>45</v>
      </c>
      <c r="B6" s="15">
        <v>13808.654372831843</v>
      </c>
      <c r="C6" s="15">
        <v>9870.8234434909646</v>
      </c>
      <c r="D6" s="15">
        <v>133616.61161551613</v>
      </c>
      <c r="E6" s="15">
        <v>0</v>
      </c>
      <c r="F6" s="15">
        <v>3021.7272229322616</v>
      </c>
    </row>
    <row r="7" spans="1:6" x14ac:dyDescent="0.3">
      <c r="A7" t="s">
        <v>46</v>
      </c>
      <c r="B7" s="15">
        <v>97524.192075953979</v>
      </c>
      <c r="C7" s="15">
        <v>0</v>
      </c>
      <c r="D7" s="15">
        <v>293956.54555413552</v>
      </c>
      <c r="E7" s="15">
        <v>0</v>
      </c>
      <c r="F7" s="15">
        <v>0</v>
      </c>
    </row>
    <row r="8" spans="1:6" x14ac:dyDescent="0.3">
      <c r="A8" t="s">
        <v>47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4.4" x14ac:dyDescent="0.3"/>
  <cols>
    <col min="1" max="1" width="18.44140625" customWidth="1"/>
    <col min="2" max="2" width="15.6640625" customWidth="1"/>
    <col min="3" max="3" width="19.109375" customWidth="1"/>
  </cols>
  <sheetData>
    <row r="1" spans="1:3" x14ac:dyDescent="0.3">
      <c r="A1" s="1" t="s">
        <v>5</v>
      </c>
    </row>
    <row r="2" spans="1:3" x14ac:dyDescent="0.3">
      <c r="A2" s="6" t="s">
        <v>6</v>
      </c>
    </row>
    <row r="3" spans="1:3" x14ac:dyDescent="0.3">
      <c r="A3" s="2">
        <v>7500</v>
      </c>
    </row>
    <row r="4" spans="1:3" x14ac:dyDescent="0.3">
      <c r="A4" s="2"/>
    </row>
    <row r="5" spans="1:3" x14ac:dyDescent="0.3">
      <c r="A5" s="7" t="s">
        <v>7</v>
      </c>
    </row>
    <row r="6" spans="1:3" x14ac:dyDescent="0.3">
      <c r="A6" s="8" t="s">
        <v>8</v>
      </c>
    </row>
    <row r="7" spans="1:3" x14ac:dyDescent="0.3">
      <c r="A7" s="8" t="s">
        <v>9</v>
      </c>
    </row>
    <row r="8" spans="1:3" x14ac:dyDescent="0.3">
      <c r="A8" s="7" t="s">
        <v>10</v>
      </c>
      <c r="B8" s="1" t="s">
        <v>11</v>
      </c>
      <c r="C8" s="1" t="s">
        <v>12</v>
      </c>
    </row>
    <row r="9" spans="1:3" x14ac:dyDescent="0.3">
      <c r="A9" s="2">
        <v>2500</v>
      </c>
      <c r="B9" t="s">
        <v>13</v>
      </c>
      <c r="C9">
        <v>39250017</v>
      </c>
    </row>
    <row r="10" spans="1:3" x14ac:dyDescent="0.3">
      <c r="A10" s="2">
        <v>5000</v>
      </c>
      <c r="B10" t="s">
        <v>14</v>
      </c>
      <c r="C10">
        <v>5540545</v>
      </c>
    </row>
    <row r="11" spans="1:3" x14ac:dyDescent="0.3">
      <c r="A11" s="2">
        <v>3500</v>
      </c>
      <c r="B11" t="s">
        <v>15</v>
      </c>
      <c r="C11">
        <v>952065</v>
      </c>
    </row>
    <row r="12" spans="1:3" x14ac:dyDescent="0.3">
      <c r="A12" s="5">
        <v>1500</v>
      </c>
      <c r="B12" t="s">
        <v>16</v>
      </c>
      <c r="C12">
        <v>4681666</v>
      </c>
    </row>
    <row r="13" spans="1:3" x14ac:dyDescent="0.3">
      <c r="A13" s="2">
        <v>2500</v>
      </c>
      <c r="B13" t="s">
        <v>17</v>
      </c>
      <c r="C13">
        <v>6811779</v>
      </c>
    </row>
    <row r="14" spans="1:3" x14ac:dyDescent="0.3">
      <c r="A14" s="2">
        <v>1500</v>
      </c>
      <c r="B14" t="s">
        <v>18</v>
      </c>
      <c r="C14">
        <v>3923561</v>
      </c>
    </row>
    <row r="15" spans="1:3" x14ac:dyDescent="0.3">
      <c r="A15" s="2">
        <v>2500</v>
      </c>
      <c r="B15" t="s">
        <v>19</v>
      </c>
      <c r="C15">
        <v>1056426</v>
      </c>
    </row>
    <row r="16" spans="1:3" x14ac:dyDescent="0.3">
      <c r="A16" s="9" t="s">
        <v>20</v>
      </c>
    </row>
    <row r="17" spans="1:3" x14ac:dyDescent="0.3">
      <c r="A17" s="2"/>
    </row>
    <row r="18" spans="1:3" x14ac:dyDescent="0.3">
      <c r="B18" s="2" t="s">
        <v>21</v>
      </c>
      <c r="C18">
        <v>323127513</v>
      </c>
    </row>
    <row r="19" spans="1:3" x14ac:dyDescent="0.3">
      <c r="A19" s="2"/>
      <c r="B19" t="s">
        <v>22</v>
      </c>
      <c r="C19">
        <f>C18-SUM(C9:C15)</f>
        <v>260911454</v>
      </c>
    </row>
    <row r="20" spans="1:3" x14ac:dyDescent="0.3">
      <c r="A20" s="2"/>
    </row>
    <row r="21" spans="1:3" x14ac:dyDescent="0.3">
      <c r="A21" s="2" t="s">
        <v>23</v>
      </c>
    </row>
    <row r="22" spans="1:3" x14ac:dyDescent="0.3">
      <c r="A22" s="2">
        <f>SUMPRODUCT(A9:A15,C9:C15)/C18</f>
        <v>500.54031765472104</v>
      </c>
    </row>
    <row r="23" spans="1:3" x14ac:dyDescent="0.3">
      <c r="A23" s="2"/>
    </row>
    <row r="24" spans="1:3" x14ac:dyDescent="0.3">
      <c r="A24" s="2" t="s">
        <v>24</v>
      </c>
    </row>
    <row r="25" spans="1:3" x14ac:dyDescent="0.3">
      <c r="A25" s="2">
        <f>A3+A22</f>
        <v>8000.5403176547206</v>
      </c>
    </row>
    <row r="27" spans="1:3" x14ac:dyDescent="0.3">
      <c r="A27" t="s">
        <v>25</v>
      </c>
    </row>
    <row r="28" spans="1:3" x14ac:dyDescent="0.3">
      <c r="A28" s="2">
        <v>35000</v>
      </c>
      <c r="B28" t="s">
        <v>26</v>
      </c>
    </row>
    <row r="29" spans="1:3" x14ac:dyDescent="0.3">
      <c r="A29" s="2">
        <v>37495</v>
      </c>
      <c r="B29" t="s">
        <v>27</v>
      </c>
    </row>
    <row r="30" spans="1:3" x14ac:dyDescent="0.3">
      <c r="A30" s="2">
        <v>30680</v>
      </c>
      <c r="B30" t="s">
        <v>3</v>
      </c>
    </row>
    <row r="31" spans="1:3" x14ac:dyDescent="0.3">
      <c r="A31" s="7">
        <f>AVERAGE(A28:A30)</f>
        <v>34391.666666666664</v>
      </c>
      <c r="B31" s="1" t="s">
        <v>28</v>
      </c>
    </row>
    <row r="33" spans="1:12" x14ac:dyDescent="0.3">
      <c r="A33" s="6" t="s">
        <v>29</v>
      </c>
    </row>
    <row r="34" spans="1:12" x14ac:dyDescent="0.3">
      <c r="A34" s="12">
        <f>A25/A31</f>
        <v>0.23263020065872705</v>
      </c>
    </row>
    <row r="36" spans="1:12" x14ac:dyDescent="0.3">
      <c r="A36" t="s">
        <v>30</v>
      </c>
    </row>
    <row r="37" spans="1:12" x14ac:dyDescent="0.3">
      <c r="A37" t="s">
        <v>31</v>
      </c>
    </row>
    <row r="38" spans="1:12" x14ac:dyDescent="0.3">
      <c r="A38" t="s">
        <v>32</v>
      </c>
    </row>
    <row r="39" spans="1:12" x14ac:dyDescent="0.3">
      <c r="A39" t="s">
        <v>33</v>
      </c>
    </row>
    <row r="41" spans="1:12" x14ac:dyDescent="0.3">
      <c r="A41" t="s">
        <v>34</v>
      </c>
    </row>
    <row r="43" spans="1:12" x14ac:dyDescent="0.3">
      <c r="B43">
        <v>2016</v>
      </c>
      <c r="C43">
        <v>2017</v>
      </c>
      <c r="D43">
        <v>2018</v>
      </c>
      <c r="E43">
        <v>2019</v>
      </c>
      <c r="F43">
        <v>2020</v>
      </c>
      <c r="G43">
        <v>2021</v>
      </c>
      <c r="H43">
        <v>2022</v>
      </c>
      <c r="I43">
        <v>2023</v>
      </c>
      <c r="J43">
        <v>2024</v>
      </c>
      <c r="K43">
        <v>2025</v>
      </c>
      <c r="L43">
        <v>2026</v>
      </c>
    </row>
    <row r="44" spans="1:12" x14ac:dyDescent="0.3">
      <c r="A44" t="s">
        <v>35</v>
      </c>
      <c r="B44" s="14">
        <f>A34</f>
        <v>0.23263020065872705</v>
      </c>
      <c r="C44" s="11">
        <f>$A34*(1-0.1*(C43-$B43))</f>
        <v>0.20936718059285436</v>
      </c>
      <c r="D44" s="11">
        <f t="shared" ref="D44:L44" si="0">$A34*(1-0.1*(D43-$B43))</f>
        <v>0.18610416052698164</v>
      </c>
      <c r="E44" s="11">
        <f t="shared" si="0"/>
        <v>0.16284114046110892</v>
      </c>
      <c r="F44" s="11">
        <f t="shared" si="0"/>
        <v>0.13957812039523623</v>
      </c>
      <c r="G44" s="11">
        <f t="shared" si="0"/>
        <v>0.11631510032936353</v>
      </c>
      <c r="H44" s="11">
        <f t="shared" si="0"/>
        <v>9.3052080263490808E-2</v>
      </c>
      <c r="I44" s="11">
        <f t="shared" si="0"/>
        <v>6.9789060197618102E-2</v>
      </c>
      <c r="J44" s="11">
        <f t="shared" si="0"/>
        <v>4.6526040131745404E-2</v>
      </c>
      <c r="K44" s="11">
        <f t="shared" si="0"/>
        <v>2.3263020065872702E-2</v>
      </c>
      <c r="L44" s="10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 x14ac:dyDescent="0.3"/>
  <cols>
    <col min="1" max="1" width="13.1093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36</v>
      </c>
      <c r="B2" s="13">
        <f>'India Subsidy Values'!B81/'India data from BNVP'!B3</f>
        <v>0.10153061224489798</v>
      </c>
      <c r="C2" s="13">
        <f>$B2</f>
        <v>0.10153061224489798</v>
      </c>
      <c r="D2" s="13">
        <f t="shared" ref="D2:AJ2" si="0">$B2</f>
        <v>0.10153061224489798</v>
      </c>
      <c r="E2" s="13">
        <f t="shared" si="0"/>
        <v>0.10153061224489798</v>
      </c>
      <c r="F2" s="13">
        <f t="shared" si="0"/>
        <v>0.10153061224489798</v>
      </c>
      <c r="G2" s="13">
        <f t="shared" si="0"/>
        <v>0.10153061224489798</v>
      </c>
      <c r="H2" s="13">
        <f t="shared" si="0"/>
        <v>0.10153061224489798</v>
      </c>
      <c r="I2" s="13">
        <f t="shared" si="0"/>
        <v>0.10153061224489798</v>
      </c>
      <c r="J2" s="13">
        <f t="shared" si="0"/>
        <v>0.10153061224489798</v>
      </c>
      <c r="K2" s="13">
        <f t="shared" si="0"/>
        <v>0.10153061224489798</v>
      </c>
      <c r="L2" s="13">
        <f t="shared" si="0"/>
        <v>0.10153061224489798</v>
      </c>
      <c r="M2" s="13">
        <f t="shared" si="0"/>
        <v>0.10153061224489798</v>
      </c>
      <c r="N2" s="13">
        <f t="shared" si="0"/>
        <v>0.10153061224489798</v>
      </c>
      <c r="O2" s="13">
        <f t="shared" si="0"/>
        <v>0.10153061224489798</v>
      </c>
      <c r="P2" s="13">
        <f t="shared" si="0"/>
        <v>0.10153061224489798</v>
      </c>
      <c r="Q2" s="13">
        <f t="shared" si="0"/>
        <v>0.10153061224489798</v>
      </c>
      <c r="R2" s="13">
        <f t="shared" si="0"/>
        <v>0.10153061224489798</v>
      </c>
      <c r="S2" s="13">
        <f t="shared" si="0"/>
        <v>0.10153061224489798</v>
      </c>
      <c r="T2" s="13">
        <f t="shared" si="0"/>
        <v>0.10153061224489798</v>
      </c>
      <c r="U2" s="13">
        <f t="shared" si="0"/>
        <v>0.10153061224489798</v>
      </c>
      <c r="V2" s="13">
        <f t="shared" si="0"/>
        <v>0.10153061224489798</v>
      </c>
      <c r="W2" s="13">
        <f t="shared" si="0"/>
        <v>0.10153061224489798</v>
      </c>
      <c r="X2" s="13">
        <f t="shared" si="0"/>
        <v>0.10153061224489798</v>
      </c>
      <c r="Y2" s="13">
        <f t="shared" si="0"/>
        <v>0.10153061224489798</v>
      </c>
      <c r="Z2" s="13">
        <f t="shared" si="0"/>
        <v>0.10153061224489798</v>
      </c>
      <c r="AA2" s="13">
        <f t="shared" si="0"/>
        <v>0.10153061224489798</v>
      </c>
      <c r="AB2" s="13">
        <f t="shared" si="0"/>
        <v>0.10153061224489798</v>
      </c>
      <c r="AC2" s="13">
        <f t="shared" si="0"/>
        <v>0.10153061224489798</v>
      </c>
      <c r="AD2" s="13">
        <f t="shared" si="0"/>
        <v>0.10153061224489798</v>
      </c>
      <c r="AE2" s="13">
        <f t="shared" si="0"/>
        <v>0.10153061224489798</v>
      </c>
      <c r="AF2" s="13">
        <f t="shared" si="0"/>
        <v>0.10153061224489798</v>
      </c>
      <c r="AG2" s="13">
        <f t="shared" si="0"/>
        <v>0.10153061224489798</v>
      </c>
      <c r="AH2" s="13">
        <f t="shared" si="0"/>
        <v>0.10153061224489798</v>
      </c>
      <c r="AI2" s="13">
        <f t="shared" si="0"/>
        <v>0.10153061224489798</v>
      </c>
      <c r="AJ2" s="13">
        <f t="shared" si="0"/>
        <v>0.10153061224489798</v>
      </c>
    </row>
    <row r="3" spans="1:36" x14ac:dyDescent="0.3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41</v>
      </c>
      <c r="B7" s="13">
        <f>'India Subsidy Values'!D81/'India data from BNVP'!E3</f>
        <v>0.2221273453185941</v>
      </c>
      <c r="C7" s="13">
        <f>$B7</f>
        <v>0.2221273453185941</v>
      </c>
      <c r="D7" s="13">
        <f t="shared" ref="D7:AJ7" si="1">$B7</f>
        <v>0.2221273453185941</v>
      </c>
      <c r="E7" s="13">
        <f t="shared" si="1"/>
        <v>0.2221273453185941</v>
      </c>
      <c r="F7" s="13">
        <f t="shared" si="1"/>
        <v>0.2221273453185941</v>
      </c>
      <c r="G7" s="13">
        <f t="shared" si="1"/>
        <v>0.2221273453185941</v>
      </c>
      <c r="H7" s="13">
        <f t="shared" si="1"/>
        <v>0.2221273453185941</v>
      </c>
      <c r="I7" s="13">
        <f t="shared" si="1"/>
        <v>0.2221273453185941</v>
      </c>
      <c r="J7" s="13">
        <f t="shared" si="1"/>
        <v>0.2221273453185941</v>
      </c>
      <c r="K7" s="13">
        <f t="shared" si="1"/>
        <v>0.2221273453185941</v>
      </c>
      <c r="L7" s="13">
        <f t="shared" si="1"/>
        <v>0.2221273453185941</v>
      </c>
      <c r="M7" s="13">
        <f t="shared" si="1"/>
        <v>0.2221273453185941</v>
      </c>
      <c r="N7" s="13">
        <f t="shared" si="1"/>
        <v>0.2221273453185941</v>
      </c>
      <c r="O7" s="13">
        <f t="shared" si="1"/>
        <v>0.2221273453185941</v>
      </c>
      <c r="P7" s="13">
        <f t="shared" si="1"/>
        <v>0.2221273453185941</v>
      </c>
      <c r="Q7" s="13">
        <f t="shared" si="1"/>
        <v>0.2221273453185941</v>
      </c>
      <c r="R7" s="13">
        <f t="shared" si="1"/>
        <v>0.2221273453185941</v>
      </c>
      <c r="S7" s="13">
        <f t="shared" si="1"/>
        <v>0.2221273453185941</v>
      </c>
      <c r="T7" s="13">
        <f t="shared" si="1"/>
        <v>0.2221273453185941</v>
      </c>
      <c r="U7" s="13">
        <f t="shared" si="1"/>
        <v>0.2221273453185941</v>
      </c>
      <c r="V7" s="13">
        <f t="shared" si="1"/>
        <v>0.2221273453185941</v>
      </c>
      <c r="W7" s="13">
        <f t="shared" si="1"/>
        <v>0.2221273453185941</v>
      </c>
      <c r="X7" s="13">
        <f t="shared" si="1"/>
        <v>0.2221273453185941</v>
      </c>
      <c r="Y7" s="13">
        <f t="shared" si="1"/>
        <v>0.2221273453185941</v>
      </c>
      <c r="Z7" s="13">
        <f t="shared" si="1"/>
        <v>0.2221273453185941</v>
      </c>
      <c r="AA7" s="13">
        <f t="shared" si="1"/>
        <v>0.2221273453185941</v>
      </c>
      <c r="AB7" s="13">
        <f t="shared" si="1"/>
        <v>0.2221273453185941</v>
      </c>
      <c r="AC7" s="13">
        <f t="shared" si="1"/>
        <v>0.2221273453185941</v>
      </c>
      <c r="AD7" s="13">
        <f t="shared" si="1"/>
        <v>0.2221273453185941</v>
      </c>
      <c r="AE7" s="13">
        <f t="shared" si="1"/>
        <v>0.2221273453185941</v>
      </c>
      <c r="AF7" s="13">
        <f t="shared" si="1"/>
        <v>0.2221273453185941</v>
      </c>
      <c r="AG7" s="13">
        <f t="shared" si="1"/>
        <v>0.2221273453185941</v>
      </c>
      <c r="AH7" s="13">
        <f t="shared" si="1"/>
        <v>0.2221273453185941</v>
      </c>
      <c r="AI7" s="13">
        <f t="shared" si="1"/>
        <v>0.2221273453185941</v>
      </c>
      <c r="AJ7" s="13">
        <f t="shared" si="1"/>
        <v>0.2221273453185941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 x14ac:dyDescent="0.3"/>
  <cols>
    <col min="1" max="1" width="13.1093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41</v>
      </c>
      <c r="B7" s="13">
        <f>'India Subsidy Values'!E81/'India data from BNVP'!F3</f>
        <v>0.15765765765765766</v>
      </c>
      <c r="C7" s="13">
        <f>$B7</f>
        <v>0.15765765765765766</v>
      </c>
      <c r="D7" s="13">
        <f>$B7</f>
        <v>0.15765765765765766</v>
      </c>
      <c r="E7" s="13">
        <f>$B7</f>
        <v>0.15765765765765766</v>
      </c>
      <c r="F7" s="13">
        <f>$B7</f>
        <v>0.15765765765765766</v>
      </c>
      <c r="G7" s="13">
        <f>$B7</f>
        <v>0.15765765765765766</v>
      </c>
      <c r="H7" s="13">
        <f>$B7</f>
        <v>0.15765765765765766</v>
      </c>
      <c r="I7" s="13">
        <f>$B7</f>
        <v>0.15765765765765766</v>
      </c>
      <c r="J7" s="13">
        <f>$B7</f>
        <v>0.15765765765765766</v>
      </c>
      <c r="K7" s="13">
        <f>$B7</f>
        <v>0.15765765765765766</v>
      </c>
      <c r="L7" s="13">
        <f>$B7</f>
        <v>0.15765765765765766</v>
      </c>
      <c r="M7" s="13">
        <f>$B7</f>
        <v>0.15765765765765766</v>
      </c>
      <c r="N7" s="13">
        <f>$B7</f>
        <v>0.15765765765765766</v>
      </c>
      <c r="O7" s="13">
        <f>$B7</f>
        <v>0.15765765765765766</v>
      </c>
      <c r="P7" s="13">
        <f>$B7</f>
        <v>0.15765765765765766</v>
      </c>
      <c r="Q7" s="13">
        <f>$B7</f>
        <v>0.15765765765765766</v>
      </c>
      <c r="R7" s="13">
        <f>$B7</f>
        <v>0.15765765765765766</v>
      </c>
      <c r="S7" s="13">
        <f>$B7</f>
        <v>0.15765765765765766</v>
      </c>
      <c r="T7" s="13">
        <f>$B7</f>
        <v>0.15765765765765766</v>
      </c>
      <c r="U7" s="13">
        <f>$B7</f>
        <v>0.15765765765765766</v>
      </c>
      <c r="V7" s="13">
        <f>$B7</f>
        <v>0.15765765765765766</v>
      </c>
      <c r="W7" s="13">
        <f>$B7</f>
        <v>0.15765765765765766</v>
      </c>
      <c r="X7" s="13">
        <f>$B7</f>
        <v>0.15765765765765766</v>
      </c>
      <c r="Y7" s="13">
        <f>$B7</f>
        <v>0.15765765765765766</v>
      </c>
      <c r="Z7" s="13">
        <f>$B7</f>
        <v>0.15765765765765766</v>
      </c>
      <c r="AA7" s="13">
        <f>$B7</f>
        <v>0.15765765765765766</v>
      </c>
      <c r="AB7" s="13">
        <f>$B7</f>
        <v>0.15765765765765766</v>
      </c>
      <c r="AC7" s="13">
        <f>$B7</f>
        <v>0.15765765765765766</v>
      </c>
      <c r="AD7" s="13">
        <f>$B7</f>
        <v>0.15765765765765766</v>
      </c>
      <c r="AE7" s="13">
        <f>$B7</f>
        <v>0.15765765765765766</v>
      </c>
      <c r="AF7" s="13">
        <f>$B7</f>
        <v>0.15765765765765766</v>
      </c>
      <c r="AG7" s="13">
        <f>$B7</f>
        <v>0.15765765765765766</v>
      </c>
      <c r="AH7" s="13">
        <f>$B7</f>
        <v>0.15765765765765766</v>
      </c>
      <c r="AI7" s="13">
        <f>$B7</f>
        <v>0.15765765765765766</v>
      </c>
      <c r="AJ7" s="13">
        <f>$B7</f>
        <v>0.15765765765765766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India Subsidy Values</vt:lpstr>
      <vt:lpstr>India data from BNVP</vt:lpstr>
      <vt:lpstr>Data</vt:lpstr>
      <vt:lpstr>BESP-passengers</vt:lpstr>
      <vt:lpstr>BESP-freight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Jeffrey Rissman</cp:lastModifiedBy>
  <cp:revision/>
  <dcterms:created xsi:type="dcterms:W3CDTF">2017-06-20T00:56:40Z</dcterms:created>
  <dcterms:modified xsi:type="dcterms:W3CDTF">2018-04-10T00:48:20Z</dcterms:modified>
  <cp:category/>
  <cp:contentStatus/>
</cp:coreProperties>
</file>