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ocuments\eps-india\InputData\ctrl-settings\EoSEUwGDPiR\"/>
    </mc:Choice>
  </mc:AlternateContent>
  <bookViews>
    <workbookView xWindow="-120" yWindow="-120" windowWidth="20730" windowHeight="11160"/>
  </bookViews>
  <sheets>
    <sheet name="About" sheetId="1" r:id="rId1"/>
    <sheet name="Calculations-India" sheetId="19" r:id="rId2"/>
    <sheet name="Conversion Factors" sheetId="20" r:id="rId3"/>
    <sheet name="BCEU-India" sheetId="17" r:id="rId4"/>
    <sheet name="BIFUbC-India" sheetId="18" r:id="rId5"/>
    <sheet name="Coal" sheetId="16" r:id="rId6"/>
    <sheet name="Natural Gas" sheetId="15" r:id="rId7"/>
    <sheet name="Electricity" sheetId="11" r:id="rId8"/>
    <sheet name="POSOCO data" sheetId="13" r:id="rId9"/>
    <sheet name="Petroleum Products" sheetId="14" r:id="rId10"/>
    <sheet name="EoSEUwGDPiR" sheetId="7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2" i="19" l="1"/>
  <c r="C32" i="19" l="1"/>
  <c r="P34" i="14"/>
  <c r="G75" i="14"/>
  <c r="F75" i="14"/>
  <c r="H75" i="14" l="1"/>
  <c r="B31" i="14" s="1"/>
  <c r="D31" i="14"/>
  <c r="E31" i="14" s="1"/>
  <c r="F49" i="19"/>
  <c r="B3" i="7" s="1"/>
  <c r="F47" i="19"/>
  <c r="I39" i="19"/>
  <c r="I38" i="19"/>
  <c r="I37" i="19"/>
  <c r="I35" i="19"/>
  <c r="I36" i="19" s="1"/>
  <c r="F35" i="19"/>
  <c r="F36" i="19" s="1"/>
  <c r="F37" i="19" s="1"/>
  <c r="F38" i="19" s="1"/>
  <c r="F39" i="19" s="1"/>
  <c r="B35" i="19"/>
  <c r="B36" i="19" s="1"/>
  <c r="B37" i="19" s="1"/>
  <c r="B38" i="19" s="1"/>
  <c r="B39" i="19" s="1"/>
  <c r="B32" i="14" l="1"/>
  <c r="D32" i="14"/>
  <c r="E32" i="14" s="1"/>
  <c r="F32" i="14"/>
  <c r="B31" i="19"/>
  <c r="B30" i="19"/>
  <c r="G32" i="14" l="1"/>
  <c r="H32" i="14" s="1"/>
  <c r="I32" i="14" s="1"/>
  <c r="B27" i="19"/>
  <c r="B26" i="19"/>
  <c r="B25" i="19"/>
  <c r="B24" i="19"/>
  <c r="B23" i="19"/>
  <c r="B22" i="19"/>
  <c r="B21" i="19"/>
  <c r="B12" i="19"/>
  <c r="C22" i="19"/>
  <c r="C23" i="19"/>
  <c r="C21" i="19"/>
  <c r="B18" i="19"/>
  <c r="B17" i="19"/>
  <c r="B16" i="19"/>
  <c r="B15" i="19"/>
  <c r="B13" i="19"/>
  <c r="B14" i="19"/>
  <c r="C14" i="19"/>
  <c r="C13" i="19"/>
  <c r="C12" i="19"/>
  <c r="B9" i="19"/>
  <c r="B8" i="19"/>
  <c r="B7" i="19"/>
  <c r="B6" i="19"/>
  <c r="B5" i="19"/>
  <c r="B4" i="19"/>
  <c r="C6" i="19"/>
  <c r="C5" i="19"/>
  <c r="C4" i="19"/>
  <c r="B25" i="16" l="1"/>
  <c r="B64" i="16"/>
  <c r="B65" i="16" s="1"/>
  <c r="B76" i="16" s="1"/>
  <c r="B55" i="16"/>
  <c r="C55" i="16" s="1"/>
  <c r="B56" i="16"/>
  <c r="C56" i="16" s="1"/>
  <c r="B57" i="16"/>
  <c r="C57" i="16" s="1"/>
  <c r="B58" i="16"/>
  <c r="C58" i="16" s="1"/>
  <c r="B59" i="16"/>
  <c r="C59" i="16" s="1"/>
  <c r="B60" i="16"/>
  <c r="C60" i="16" s="1"/>
  <c r="B61" i="16"/>
  <c r="C61" i="16" s="1"/>
  <c r="B62" i="16"/>
  <c r="C62" i="16" s="1"/>
  <c r="B63" i="16"/>
  <c r="C63" i="16" s="1"/>
  <c r="B54" i="16"/>
  <c r="C54" i="16" s="1"/>
  <c r="B26" i="16"/>
  <c r="B23" i="16"/>
  <c r="B24" i="16"/>
  <c r="B68" i="16" l="1"/>
  <c r="D73" i="16" s="1"/>
  <c r="B22" i="15"/>
  <c r="A9" i="11"/>
  <c r="D12" i="14"/>
  <c r="L12" i="14" s="1"/>
  <c r="M12" i="14" s="1"/>
  <c r="N12" i="14" s="1"/>
  <c r="O12" i="14" s="1"/>
  <c r="P12" i="14" s="1"/>
  <c r="Q12" i="14" s="1"/>
  <c r="D13" i="14"/>
  <c r="L13" i="14" s="1"/>
  <c r="D14" i="14"/>
  <c r="L14" i="14" s="1"/>
  <c r="D15" i="14"/>
  <c r="L15" i="14" s="1"/>
  <c r="D16" i="14"/>
  <c r="D17" i="14"/>
  <c r="D18" i="14"/>
  <c r="L18" i="14" s="1"/>
  <c r="D19" i="14"/>
  <c r="K19" i="14" s="1"/>
  <c r="D20" i="14"/>
  <c r="L20" i="14" s="1"/>
  <c r="M20" i="14" s="1"/>
  <c r="N20" i="14" s="1"/>
  <c r="O20" i="14" s="1"/>
  <c r="P20" i="14" s="1"/>
  <c r="Q20" i="14" s="1"/>
  <c r="D21" i="14"/>
  <c r="L21" i="14" s="1"/>
  <c r="D22" i="14"/>
  <c r="L22" i="14" s="1"/>
  <c r="D11" i="14"/>
  <c r="L11" i="14" s="1"/>
  <c r="M11" i="14" s="1"/>
  <c r="N11" i="14" s="1"/>
  <c r="O11" i="14" s="1"/>
  <c r="P11" i="14" s="1"/>
  <c r="Q11" i="14" s="1"/>
  <c r="I16" i="14" l="1"/>
  <c r="J16" i="14"/>
  <c r="K16" i="14"/>
  <c r="H16" i="14"/>
  <c r="R16" i="14" s="1"/>
  <c r="S16" i="14" s="1"/>
  <c r="L16" i="14"/>
  <c r="M16" i="14" s="1"/>
  <c r="N16" i="14" s="1"/>
  <c r="O16" i="14" s="1"/>
  <c r="P16" i="14" s="1"/>
  <c r="Q16" i="14" s="1"/>
  <c r="J19" i="14"/>
  <c r="L19" i="14"/>
  <c r="M19" i="14" s="1"/>
  <c r="H19" i="14"/>
  <c r="J15" i="14"/>
  <c r="I11" i="14"/>
  <c r="K11" i="14"/>
  <c r="C32" i="14"/>
  <c r="C31" i="14"/>
  <c r="H17" i="14"/>
  <c r="L17" i="14"/>
  <c r="M17" i="14" s="1"/>
  <c r="N17" i="14" s="1"/>
  <c r="O17" i="14" s="1"/>
  <c r="P17" i="14" s="1"/>
  <c r="Q17" i="14" s="1"/>
  <c r="I17" i="14"/>
  <c r="J17" i="14"/>
  <c r="K17" i="14"/>
  <c r="I15" i="14"/>
  <c r="K15" i="14"/>
  <c r="H22" i="14"/>
  <c r="H14" i="14"/>
  <c r="I18" i="14"/>
  <c r="H18" i="14"/>
  <c r="I22" i="14"/>
  <c r="I14" i="14"/>
  <c r="H11" i="14"/>
  <c r="H15" i="14"/>
  <c r="I19" i="14"/>
  <c r="J11" i="14"/>
  <c r="I73" i="16"/>
  <c r="M73" i="16"/>
  <c r="J73" i="16"/>
  <c r="N73" i="16"/>
  <c r="C73" i="16"/>
  <c r="K73" i="16"/>
  <c r="E73" i="16"/>
  <c r="B73" i="16"/>
  <c r="H73" i="16"/>
  <c r="L73" i="16"/>
  <c r="F73" i="16"/>
  <c r="G73" i="16"/>
  <c r="M18" i="15"/>
  <c r="J22" i="14"/>
  <c r="J18" i="14"/>
  <c r="J14" i="14"/>
  <c r="K22" i="14"/>
  <c r="K18" i="14"/>
  <c r="K14" i="14"/>
  <c r="H21" i="14"/>
  <c r="H13" i="14"/>
  <c r="I21" i="14"/>
  <c r="I13" i="14"/>
  <c r="J21" i="14"/>
  <c r="J13" i="14"/>
  <c r="K21" i="14"/>
  <c r="K13" i="14"/>
  <c r="H20" i="14"/>
  <c r="H12" i="14"/>
  <c r="I20" i="14"/>
  <c r="I12" i="14"/>
  <c r="J20" i="14"/>
  <c r="J12" i="14"/>
  <c r="K20" i="14"/>
  <c r="K12" i="14"/>
  <c r="M15" i="14"/>
  <c r="M22" i="14"/>
  <c r="M18" i="14"/>
  <c r="M14" i="14"/>
  <c r="M21" i="14"/>
  <c r="M13" i="14"/>
  <c r="A4" i="13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3" i="13"/>
  <c r="R17" i="14" l="1"/>
  <c r="S17" i="14" s="1"/>
  <c r="I31" i="14"/>
  <c r="J31" i="14"/>
  <c r="K31" i="14" s="1"/>
  <c r="L31" i="14" s="1"/>
  <c r="M31" i="14" s="1"/>
  <c r="N31" i="14" s="1"/>
  <c r="O31" i="14" s="1"/>
  <c r="F31" i="14"/>
  <c r="G31" i="14"/>
  <c r="H31" i="14"/>
  <c r="K32" i="14"/>
  <c r="L32" i="14"/>
  <c r="N32" i="14"/>
  <c r="O32" i="14" s="1"/>
  <c r="M32" i="14"/>
  <c r="J32" i="14"/>
  <c r="R11" i="14"/>
  <c r="S11" i="14" s="1"/>
  <c r="C9" i="19" s="1"/>
  <c r="C18" i="19" s="1"/>
  <c r="C27" i="19" s="1"/>
  <c r="R12" i="14"/>
  <c r="S12" i="14" s="1"/>
  <c r="C16" i="19" s="1"/>
  <c r="C25" i="19" s="1"/>
  <c r="R20" i="14"/>
  <c r="S20" i="14" s="1"/>
  <c r="B75" i="16"/>
  <c r="B77" i="16" s="1"/>
  <c r="C29" i="15"/>
  <c r="B23" i="15" s="1"/>
  <c r="B29" i="15"/>
  <c r="B32" i="15"/>
  <c r="D29" i="15"/>
  <c r="N18" i="14"/>
  <c r="O18" i="14" s="1"/>
  <c r="P18" i="14" s="1"/>
  <c r="Q18" i="14" s="1"/>
  <c r="N21" i="14"/>
  <c r="O21" i="14" s="1"/>
  <c r="P21" i="14" s="1"/>
  <c r="Q21" i="14" s="1"/>
  <c r="N22" i="14"/>
  <c r="O22" i="14" s="1"/>
  <c r="P22" i="14" s="1"/>
  <c r="Q22" i="14" s="1"/>
  <c r="R22" i="14"/>
  <c r="S22" i="14" s="1"/>
  <c r="N15" i="14"/>
  <c r="O15" i="14" s="1"/>
  <c r="P15" i="14" s="1"/>
  <c r="Q15" i="14" s="1"/>
  <c r="N13" i="14"/>
  <c r="O13" i="14" s="1"/>
  <c r="P13" i="14" s="1"/>
  <c r="Q13" i="14" s="1"/>
  <c r="N14" i="14"/>
  <c r="O14" i="14" s="1"/>
  <c r="P14" i="14" s="1"/>
  <c r="Q14" i="14" s="1"/>
  <c r="N19" i="14"/>
  <c r="O19" i="14" s="1"/>
  <c r="P19" i="14" s="1"/>
  <c r="Q19" i="14" s="1"/>
  <c r="P32" i="14" l="1"/>
  <c r="P31" i="14"/>
  <c r="P33" i="14" s="1"/>
  <c r="R13" i="14"/>
  <c r="S13" i="14" s="1"/>
  <c r="C30" i="19" s="1"/>
  <c r="R19" i="14"/>
  <c r="S19" i="14" s="1"/>
  <c r="C8" i="19" s="1"/>
  <c r="C17" i="19" s="1"/>
  <c r="C26" i="19" s="1"/>
  <c r="R18" i="14"/>
  <c r="S18" i="14" s="1"/>
  <c r="G29" i="15"/>
  <c r="E29" i="15"/>
  <c r="F29" i="15"/>
  <c r="I29" i="15"/>
  <c r="J29" i="15" s="1"/>
  <c r="K29" i="15" s="1"/>
  <c r="L29" i="15" s="1"/>
  <c r="M29" i="15" s="1"/>
  <c r="N29" i="15" s="1"/>
  <c r="H29" i="15"/>
  <c r="R14" i="14"/>
  <c r="S14" i="14" s="1"/>
  <c r="R15" i="14"/>
  <c r="S15" i="14" s="1"/>
  <c r="C7" i="19" s="1"/>
  <c r="R21" i="14"/>
  <c r="S21" i="14" s="1"/>
  <c r="D47" i="19" l="1"/>
  <c r="D49" i="19" s="1"/>
  <c r="B6" i="7" s="1"/>
  <c r="C15" i="19"/>
  <c r="B31" i="15"/>
  <c r="B34" i="15" s="1"/>
  <c r="B47" i="19" l="1"/>
  <c r="B49" i="19" s="1"/>
  <c r="B4" i="7" s="1"/>
  <c r="C24" i="19"/>
  <c r="C47" i="19" l="1"/>
  <c r="C49" i="19" s="1"/>
  <c r="B5" i="7" s="1"/>
  <c r="C31" i="19"/>
  <c r="E47" i="19" s="1"/>
  <c r="E49" i="19" s="1"/>
  <c r="B2" i="7" s="1"/>
</calcChain>
</file>

<file path=xl/comments1.xml><?xml version="1.0" encoding="utf-8"?>
<comments xmlns="http://schemas.openxmlformats.org/spreadsheetml/2006/main">
  <authors>
    <author>tc={9BCD9485-F1A4-40FD-BB58-F0A0A7E87A67}</author>
    <author>tc={3173A2DD-4786-4F52-86ED-8AE93DDEE36B}</author>
    <author>tc={4E216A21-C86C-4DEA-9464-D11AEE4E2E6E}</author>
  </authors>
  <commentList>
    <comment ref="B73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22% reduction - lockdown week 1</t>
        </r>
      </text>
    </comment>
    <comment ref="C73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22% reduction - lockdown month 1</t>
        </r>
      </text>
    </comment>
    <comment ref="D73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4% reduction - lockdown with partial easing</t>
        </r>
      </text>
    </comment>
  </commentList>
</comments>
</file>

<file path=xl/comments2.xml><?xml version="1.0" encoding="utf-8"?>
<comments xmlns="http://schemas.openxmlformats.org/spreadsheetml/2006/main">
  <authors>
    <author>tc={20DA70A6-C6CE-4F37-9D74-6058D5AB5411}</author>
    <author>tc={E5905FA1-553E-42BB-91D1-79C691547478}</author>
  </authors>
  <commentList>
    <comment ref="B23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Difference between counterfactual (trend-based) monthly estimate and the Apr-May '20 (20% reduced) estimate</t>
        </r>
      </text>
    </comment>
    <comment ref="C29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20% reduction - S&amp;P Global</t>
        </r>
      </text>
    </comment>
  </commentList>
</comments>
</file>

<file path=xl/sharedStrings.xml><?xml version="1.0" encoding="utf-8"?>
<sst xmlns="http://schemas.openxmlformats.org/spreadsheetml/2006/main" count="677" uniqueCount="568">
  <si>
    <t>About</t>
  </si>
  <si>
    <t>Energy Use by Sector</t>
  </si>
  <si>
    <t>Industry</t>
  </si>
  <si>
    <t>Transport</t>
  </si>
  <si>
    <t>Electricity</t>
  </si>
  <si>
    <t>% Change</t>
  </si>
  <si>
    <t>Residential Buildings</t>
  </si>
  <si>
    <t>Commercial Buildings</t>
  </si>
  <si>
    <t>Sensitivity to GDP Cng</t>
  </si>
  <si>
    <t>transportation sector</t>
  </si>
  <si>
    <t>residential buildings sector</t>
  </si>
  <si>
    <t>commercial buildings sector</t>
  </si>
  <si>
    <t>industry sector</t>
  </si>
  <si>
    <t>district heat and hydrogen sector (NOT USED)</t>
  </si>
  <si>
    <t>geoengineering sector (NOT USED)</t>
  </si>
  <si>
    <t>LULUCF sector (NOT USED)</t>
  </si>
  <si>
    <t>electricity sector</t>
  </si>
  <si>
    <t>Note that the Electricity Sector energy use multiplier is only used to adjust imports and</t>
  </si>
  <si>
    <t>Elasticity</t>
  </si>
  <si>
    <t>for products and energy-using services).  This relationship ought to be determined</t>
  </si>
  <si>
    <t>during an economic expansion.</t>
  </si>
  <si>
    <t>Unit: dimensionless</t>
  </si>
  <si>
    <t>EoSEUwGDPiR Elasticity of Sectoral Energy Use with respect to GDP in Recession</t>
  </si>
  <si>
    <t>This variable sets the relationship between a recession-driven drop in GDP</t>
  </si>
  <si>
    <t>and resulting drops in sectoral energy use (e.g. due to reductions in demand</t>
  </si>
  <si>
    <t>based on data for a recession, because the relationship between a drop in GDP</t>
  </si>
  <si>
    <t>during a recession and energy use may be governed by a different elasticity</t>
  </si>
  <si>
    <t>than the relationship between an increase in GDP and energy use</t>
  </si>
  <si>
    <t>Source:</t>
  </si>
  <si>
    <t>Natural Gas</t>
  </si>
  <si>
    <t>Coal</t>
  </si>
  <si>
    <t>Residential</t>
  </si>
  <si>
    <t>Commercial</t>
  </si>
  <si>
    <t>Time (Year)</t>
  </si>
  <si>
    <t>BCEU BAU Components Energy Use[urban residential,electricity bf,heating] : MostRecentRun</t>
  </si>
  <si>
    <t>BCEU BAU Components Energy Use[urban residential,electricity bf,cooling and ventilation] : MostRecentRun</t>
  </si>
  <si>
    <t>BCEU BAU Components Energy Use[urban residential,electricity bf,envelope] : MostRecentRun</t>
  </si>
  <si>
    <t>BCEU BAU Components Energy Use[urban residential,electricity bf,lighting] : MostRecentRun</t>
  </si>
  <si>
    <t>BCEU BAU Components Energy Use[urban residential,electricity bf,appliances] : MostRecentRun</t>
  </si>
  <si>
    <t>BCEU BAU Components Energy Use[urban residential,electricity bf,other component] : MostRecentRun</t>
  </si>
  <si>
    <t>BCEU BAU Components Energy Use[urban residential,hard coal bf,heating] : MostRecentRun</t>
  </si>
  <si>
    <t>BCEU BAU Components Energy Use[urban residential,hard coal bf,cooling and ventilation] : MostRecentRun</t>
  </si>
  <si>
    <t>BCEU BAU Components Energy Use[urban residential,hard coal bf,envelope] : MostRecentRun</t>
  </si>
  <si>
    <t>BCEU BAU Components Energy Use[urban residential,hard coal bf,lighting] : MostRecentRun</t>
  </si>
  <si>
    <t>BCEU BAU Components Energy Use[urban residential,hard coal bf,appliances] : MostRecentRun</t>
  </si>
  <si>
    <t>BCEU BAU Components Energy Use[urban residential,hard coal bf,other component] : MostRecentRun</t>
  </si>
  <si>
    <t>BCEU BAU Components Energy Use[urban residential,natural gas bf,heating] : MostRecentRun</t>
  </si>
  <si>
    <t>BCEU BAU Components Energy Use[urban residential,natural gas bf,cooling and ventilation] : MostRecentRun</t>
  </si>
  <si>
    <t>BCEU BAU Components Energy Use[urban residential,natural gas bf,envelope] : MostRecentRun</t>
  </si>
  <si>
    <t>BCEU BAU Components Energy Use[urban residential,natural gas bf,lighting] : MostRecentRun</t>
  </si>
  <si>
    <t>BCEU BAU Components Energy Use[urban residential,natural gas bf,appliances] : MostRecentRun</t>
  </si>
  <si>
    <t>BCEU BAU Components Energy Use[urban residential,natural gas bf,other component] : MostRecentRun</t>
  </si>
  <si>
    <t>BCEU BAU Components Energy Use[urban residential,petroleum diesel bf,heating] : MostRecentRun</t>
  </si>
  <si>
    <t>BCEU BAU Components Energy Use[urban residential,petroleum diesel bf,cooling and ventilation] : MostRecentRun</t>
  </si>
  <si>
    <t>BCEU BAU Components Energy Use[urban residential,petroleum diesel bf,envelope] : MostRecentRun</t>
  </si>
  <si>
    <t>BCEU BAU Components Energy Use[urban residential,petroleum diesel bf,lighting] : MostRecentRun</t>
  </si>
  <si>
    <t>BCEU BAU Components Energy Use[urban residential,petroleum diesel bf,appliances] : MostRecentRun</t>
  </si>
  <si>
    <t>BCEU BAU Components Energy Use[urban residential,petroleum diesel bf,other component] : MostRecentRun</t>
  </si>
  <si>
    <t>BCEU BAU Components Energy Use[urban residential,heat bf,heating] : MostRecentRun</t>
  </si>
  <si>
    <t>BCEU BAU Components Energy Use[urban residential,heat bf,cooling and ventilation] : MostRecentRun</t>
  </si>
  <si>
    <t>BCEU BAU Components Energy Use[urban residential,heat bf,envelope] : MostRecentRun</t>
  </si>
  <si>
    <t>BCEU BAU Components Energy Use[urban residential,heat bf,lighting] : MostRecentRun</t>
  </si>
  <si>
    <t>BCEU BAU Components Energy Use[urban residential,heat bf,appliances] : MostRecentRun</t>
  </si>
  <si>
    <t>BCEU BAU Components Energy Use[urban residential,heat bf,other component] : MostRecentRun</t>
  </si>
  <si>
    <t>BCEU BAU Components Energy Use[urban residential,biomass bf,heating] : MostRecentRun</t>
  </si>
  <si>
    <t>BCEU BAU Components Energy Use[urban residential,biomass bf,cooling and ventilation] : MostRecentRun</t>
  </si>
  <si>
    <t>BCEU BAU Components Energy Use[urban residential,biomass bf,envelope] : MostRecentRun</t>
  </si>
  <si>
    <t>BCEU BAU Components Energy Use[urban residential,biomass bf,lighting] : MostRecentRun</t>
  </si>
  <si>
    <t>BCEU BAU Components Energy Use[urban residential,biomass bf,appliances] : MostRecentRun</t>
  </si>
  <si>
    <t>BCEU BAU Components Energy Use[urban residential,biomass bf,other component] : MostRecentRun</t>
  </si>
  <si>
    <t>BCEU BAU Components Energy Use[urban residential,kerosene bf,heating] : MostRecentRun</t>
  </si>
  <si>
    <t>BCEU BAU Components Energy Use[urban residential,kerosene bf,cooling and ventilation] : MostRecentRun</t>
  </si>
  <si>
    <t>BCEU BAU Components Energy Use[urban residential,kerosene bf,envelope] : MostRecentRun</t>
  </si>
  <si>
    <t>BCEU BAU Components Energy Use[urban residential,kerosene bf,lighting] : MostRecentRun</t>
  </si>
  <si>
    <t>BCEU BAU Components Energy Use[urban residential,kerosene bf,appliances] : MostRecentRun</t>
  </si>
  <si>
    <t>BCEU BAU Components Energy Use[urban residential,kerosene bf,other component] : MostRecentRun</t>
  </si>
  <si>
    <t>BCEU BAU Components Energy Use[urban residential,heavy or residual fuel oil bf,heating] : MostRecentRun</t>
  </si>
  <si>
    <t>BCEU BAU Components Energy Use[urban residential,heavy or residual fuel oil bf,cooling and ventilation] : MostRecentRun</t>
  </si>
  <si>
    <t>BCEU BAU Components Energy Use[urban residential,heavy or residual fuel oil bf,envelope] : MostRecentRun</t>
  </si>
  <si>
    <t>BCEU BAU Components Energy Use[urban residential,heavy or residual fuel oil bf,lighting] : MostRecentRun</t>
  </si>
  <si>
    <t>BCEU BAU Components Energy Use[urban residential,heavy or residual fuel oil bf,appliances] : MostRecentRun</t>
  </si>
  <si>
    <t>BCEU BAU Components Energy Use[urban residential,heavy or residual fuel oil bf,other component] : MostRecentRun</t>
  </si>
  <si>
    <t>BCEU BAU Components Energy Use[urban residential,LPG propane or butane bf,heating] : MostRecentRun</t>
  </si>
  <si>
    <t>BCEU BAU Components Energy Use[urban residential,LPG propane or butane bf,cooling and ventilation] : MostRecentRun</t>
  </si>
  <si>
    <t>BCEU BAU Components Energy Use[urban residential,LPG propane or butane bf,envelope] : MostRecentRun</t>
  </si>
  <si>
    <t>BCEU BAU Components Energy Use[urban residential,LPG propane or butane bf,lighting] : MostRecentRun</t>
  </si>
  <si>
    <t>BCEU BAU Components Energy Use[urban residential,LPG propane or butane bf,appliances] : MostRecentRun</t>
  </si>
  <si>
    <t>BCEU BAU Components Energy Use[urban residential,LPG propane or butane bf,other component] : MostRecentRun</t>
  </si>
  <si>
    <t>BCEU BAU Components Energy Use[urban residential,hydrogen bf,heating] : MostRecentRun</t>
  </si>
  <si>
    <t>BCEU BAU Components Energy Use[urban residential,hydrogen bf,cooling and ventilation] : MostRecentRun</t>
  </si>
  <si>
    <t>BCEU BAU Components Energy Use[urban residential,hydrogen bf,envelope] : MostRecentRun</t>
  </si>
  <si>
    <t>BCEU BAU Components Energy Use[urban residential,hydrogen bf,lighting] : MostRecentRun</t>
  </si>
  <si>
    <t>BCEU BAU Components Energy Use[urban residential,hydrogen bf,appliances] : MostRecentRun</t>
  </si>
  <si>
    <t>BCEU BAU Components Energy Use[urban residential,hydrogen bf,other component] : MostRecentRun</t>
  </si>
  <si>
    <t>BCEU BAU Components Energy Use[rural residential,electricity bf,heating] : MostRecentRun</t>
  </si>
  <si>
    <t>BCEU BAU Components Energy Use[rural residential,electricity bf,cooling and ventilation] : MostRecentRun</t>
  </si>
  <si>
    <t>BCEU BAU Components Energy Use[rural residential,electricity bf,envelope] : MostRecentRun</t>
  </si>
  <si>
    <t>BCEU BAU Components Energy Use[rural residential,electricity bf,lighting] : MostRecentRun</t>
  </si>
  <si>
    <t>BCEU BAU Components Energy Use[rural residential,electricity bf,appliances] : MostRecentRun</t>
  </si>
  <si>
    <t>BCEU BAU Components Energy Use[rural residential,electricity bf,other component] : MostRecentRun</t>
  </si>
  <si>
    <t>BCEU BAU Components Energy Use[rural residential,hard coal bf,heating] : MostRecentRun</t>
  </si>
  <si>
    <t>BCEU BAU Components Energy Use[rural residential,hard coal bf,cooling and ventilation] : MostRecentRun</t>
  </si>
  <si>
    <t>BCEU BAU Components Energy Use[rural residential,hard coal bf,envelope] : MostRecentRun</t>
  </si>
  <si>
    <t>BCEU BAU Components Energy Use[rural residential,hard coal bf,lighting] : MostRecentRun</t>
  </si>
  <si>
    <t>BCEU BAU Components Energy Use[rural residential,hard coal bf,appliances] : MostRecentRun</t>
  </si>
  <si>
    <t>BCEU BAU Components Energy Use[rural residential,hard coal bf,other component] : MostRecentRun</t>
  </si>
  <si>
    <t>BCEU BAU Components Energy Use[rural residential,natural gas bf,heating] : MostRecentRun</t>
  </si>
  <si>
    <t>BCEU BAU Components Energy Use[rural residential,natural gas bf,cooling and ventilation] : MostRecentRun</t>
  </si>
  <si>
    <t>BCEU BAU Components Energy Use[rural residential,natural gas bf,envelope] : MostRecentRun</t>
  </si>
  <si>
    <t>BCEU BAU Components Energy Use[rural residential,natural gas bf,lighting] : MostRecentRun</t>
  </si>
  <si>
    <t>BCEU BAU Components Energy Use[rural residential,natural gas bf,appliances] : MostRecentRun</t>
  </si>
  <si>
    <t>BCEU BAU Components Energy Use[rural residential,natural gas bf,other component] : MostRecentRun</t>
  </si>
  <si>
    <t>BCEU BAU Components Energy Use[rural residential,petroleum diesel bf,heating] : MostRecentRun</t>
  </si>
  <si>
    <t>BCEU BAU Components Energy Use[rural residential,petroleum diesel bf,cooling and ventilation] : MostRecentRun</t>
  </si>
  <si>
    <t>BCEU BAU Components Energy Use[rural residential,petroleum diesel bf,envelope] : MostRecentRun</t>
  </si>
  <si>
    <t>BCEU BAU Components Energy Use[rural residential,petroleum diesel bf,lighting] : MostRecentRun</t>
  </si>
  <si>
    <t>BCEU BAU Components Energy Use[rural residential,petroleum diesel bf,appliances] : MostRecentRun</t>
  </si>
  <si>
    <t>BCEU BAU Components Energy Use[rural residential,petroleum diesel bf,other component] : MostRecentRun</t>
  </si>
  <si>
    <t>BCEU BAU Components Energy Use[rural residential,heat bf,heating] : MostRecentRun</t>
  </si>
  <si>
    <t>BCEU BAU Components Energy Use[rural residential,heat bf,cooling and ventilation] : MostRecentRun</t>
  </si>
  <si>
    <t>BCEU BAU Components Energy Use[rural residential,heat bf,envelope] : MostRecentRun</t>
  </si>
  <si>
    <t>BCEU BAU Components Energy Use[rural residential,heat bf,lighting] : MostRecentRun</t>
  </si>
  <si>
    <t>BCEU BAU Components Energy Use[rural residential,heat bf,appliances] : MostRecentRun</t>
  </si>
  <si>
    <t>BCEU BAU Components Energy Use[rural residential,heat bf,other component] : MostRecentRun</t>
  </si>
  <si>
    <t>BCEU BAU Components Energy Use[rural residential,biomass bf,heating] : MostRecentRun</t>
  </si>
  <si>
    <t>BCEU BAU Components Energy Use[rural residential,biomass bf,cooling and ventilation] : MostRecentRun</t>
  </si>
  <si>
    <t>BCEU BAU Components Energy Use[rural residential,biomass bf,envelope] : MostRecentRun</t>
  </si>
  <si>
    <t>BCEU BAU Components Energy Use[rural residential,biomass bf,lighting] : MostRecentRun</t>
  </si>
  <si>
    <t>BCEU BAU Components Energy Use[rural residential,biomass bf,appliances] : MostRecentRun</t>
  </si>
  <si>
    <t>BCEU BAU Components Energy Use[rural residential,biomass bf,other component] : MostRecentRun</t>
  </si>
  <si>
    <t>BCEU BAU Components Energy Use[rural residential,kerosene bf,heating] : MostRecentRun</t>
  </si>
  <si>
    <t>BCEU BAU Components Energy Use[rural residential,kerosene bf,cooling and ventilation] : MostRecentRun</t>
  </si>
  <si>
    <t>BCEU BAU Components Energy Use[rural residential,kerosene bf,envelope] : MostRecentRun</t>
  </si>
  <si>
    <t>BCEU BAU Components Energy Use[rural residential,kerosene bf,lighting] : MostRecentRun</t>
  </si>
  <si>
    <t>BCEU BAU Components Energy Use[rural residential,kerosene bf,appliances] : MostRecentRun</t>
  </si>
  <si>
    <t>BCEU BAU Components Energy Use[rural residential,kerosene bf,other component] : MostRecentRun</t>
  </si>
  <si>
    <t>BCEU BAU Components Energy Use[rural residential,heavy or residual fuel oil bf,heating] : MostRecentRun</t>
  </si>
  <si>
    <t>BCEU BAU Components Energy Use[rural residential,heavy or residual fuel oil bf,cooling and ventilation] : MostRecentRun</t>
  </si>
  <si>
    <t>BCEU BAU Components Energy Use[rural residential,heavy or residual fuel oil bf,envelope] : MostRecentRun</t>
  </si>
  <si>
    <t>BCEU BAU Components Energy Use[rural residential,heavy or residual fuel oil bf,lighting] : MostRecentRun</t>
  </si>
  <si>
    <t>BCEU BAU Components Energy Use[rural residential,heavy or residual fuel oil bf,appliances] : MostRecentRun</t>
  </si>
  <si>
    <t>BCEU BAU Components Energy Use[rural residential,heavy or residual fuel oil bf,other component] : MostRecentRun</t>
  </si>
  <si>
    <t>BCEU BAU Components Energy Use[rural residential,LPG propane or butane bf,heating] : MostRecentRun</t>
  </si>
  <si>
    <t>BCEU BAU Components Energy Use[rural residential,LPG propane or butane bf,cooling and ventilation] : MostRecentRun</t>
  </si>
  <si>
    <t>BCEU BAU Components Energy Use[rural residential,LPG propane or butane bf,envelope] : MostRecentRun</t>
  </si>
  <si>
    <t>BCEU BAU Components Energy Use[rural residential,LPG propane or butane bf,lighting] : MostRecentRun</t>
  </si>
  <si>
    <t>BCEU BAU Components Energy Use[rural residential,LPG propane or butane bf,appliances] : MostRecentRun</t>
  </si>
  <si>
    <t>BCEU BAU Components Energy Use[rural residential,LPG propane or butane bf,other component] : MostRecentRun</t>
  </si>
  <si>
    <t>BCEU BAU Components Energy Use[rural residential,hydrogen bf,heating] : MostRecentRun</t>
  </si>
  <si>
    <t>BCEU BAU Components Energy Use[rural residential,hydrogen bf,cooling and ventilation] : MostRecentRun</t>
  </si>
  <si>
    <t>BCEU BAU Components Energy Use[rural residential,hydrogen bf,envelope] : MostRecentRun</t>
  </si>
  <si>
    <t>BCEU BAU Components Energy Use[rural residential,hydrogen bf,lighting] : MostRecentRun</t>
  </si>
  <si>
    <t>BCEU BAU Components Energy Use[rural residential,hydrogen bf,appliances] : MostRecentRun</t>
  </si>
  <si>
    <t>BCEU BAU Components Energy Use[rural residential,hydrogen bf,other component] : MostRecentRun</t>
  </si>
  <si>
    <t>BCEU BAU Components Energy Use[commercial,electricity bf,heating] : MostRecentRun</t>
  </si>
  <si>
    <t>BCEU BAU Components Energy Use[commercial,electricity bf,cooling and ventilation] : MostRecentRun</t>
  </si>
  <si>
    <t>BCEU BAU Components Energy Use[commercial,electricity bf,envelope] : MostRecentRun</t>
  </si>
  <si>
    <t>BCEU BAU Components Energy Use[commercial,electricity bf,lighting] : MostRecentRun</t>
  </si>
  <si>
    <t>BCEU BAU Components Energy Use[commercial,electricity bf,appliances] : MostRecentRun</t>
  </si>
  <si>
    <t>BCEU BAU Components Energy Use[commercial,electricity bf,other component] : MostRecentRun</t>
  </si>
  <si>
    <t>BCEU BAU Components Energy Use[commercial,hard coal bf,heating] : MostRecentRun</t>
  </si>
  <si>
    <t>BCEU BAU Components Energy Use[commercial,hard coal bf,cooling and ventilation] : MostRecentRun</t>
  </si>
  <si>
    <t>BCEU BAU Components Energy Use[commercial,hard coal bf,envelope] : MostRecentRun</t>
  </si>
  <si>
    <t>BCEU BAU Components Energy Use[commercial,hard coal bf,lighting] : MostRecentRun</t>
  </si>
  <si>
    <t>BCEU BAU Components Energy Use[commercial,hard coal bf,appliances] : MostRecentRun</t>
  </si>
  <si>
    <t>BCEU BAU Components Energy Use[commercial,hard coal bf,other component] : MostRecentRun</t>
  </si>
  <si>
    <t>BCEU BAU Components Energy Use[commercial,natural gas bf,heating] : MostRecentRun</t>
  </si>
  <si>
    <t>BCEU BAU Components Energy Use[commercial,natural gas bf,cooling and ventilation] : MostRecentRun</t>
  </si>
  <si>
    <t>BCEU BAU Components Energy Use[commercial,natural gas bf,envelope] : MostRecentRun</t>
  </si>
  <si>
    <t>BCEU BAU Components Energy Use[commercial,natural gas bf,lighting] : MostRecentRun</t>
  </si>
  <si>
    <t>BCEU BAU Components Energy Use[commercial,natural gas bf,appliances] : MostRecentRun</t>
  </si>
  <si>
    <t>BCEU BAU Components Energy Use[commercial,natural gas bf,other component] : MostRecentRun</t>
  </si>
  <si>
    <t>BCEU BAU Components Energy Use[commercial,petroleum diesel bf,heating] : MostRecentRun</t>
  </si>
  <si>
    <t>BCEU BAU Components Energy Use[commercial,petroleum diesel bf,cooling and ventilation] : MostRecentRun</t>
  </si>
  <si>
    <t>BCEU BAU Components Energy Use[commercial,petroleum diesel bf,envelope] : MostRecentRun</t>
  </si>
  <si>
    <t>BCEU BAU Components Energy Use[commercial,petroleum diesel bf,lighting] : MostRecentRun</t>
  </si>
  <si>
    <t>BCEU BAU Components Energy Use[commercial,petroleum diesel bf,appliances] : MostRecentRun</t>
  </si>
  <si>
    <t>BCEU BAU Components Energy Use[commercial,petroleum diesel bf,other component] : MostRecentRun</t>
  </si>
  <si>
    <t>BCEU BAU Components Energy Use[commercial,heat bf,heating] : MostRecentRun</t>
  </si>
  <si>
    <t>BCEU BAU Components Energy Use[commercial,heat bf,cooling and ventilation] : MostRecentRun</t>
  </si>
  <si>
    <t>BCEU BAU Components Energy Use[commercial,heat bf,envelope] : MostRecentRun</t>
  </si>
  <si>
    <t>BCEU BAU Components Energy Use[commercial,heat bf,lighting] : MostRecentRun</t>
  </si>
  <si>
    <t>BCEU BAU Components Energy Use[commercial,heat bf,appliances] : MostRecentRun</t>
  </si>
  <si>
    <t>BCEU BAU Components Energy Use[commercial,heat bf,other component] : MostRecentRun</t>
  </si>
  <si>
    <t>BCEU BAU Components Energy Use[commercial,biomass bf,heating] : MostRecentRun</t>
  </si>
  <si>
    <t>BCEU BAU Components Energy Use[commercial,biomass bf,cooling and ventilation] : MostRecentRun</t>
  </si>
  <si>
    <t>BCEU BAU Components Energy Use[commercial,biomass bf,envelope] : MostRecentRun</t>
  </si>
  <si>
    <t>BCEU BAU Components Energy Use[commercial,biomass bf,lighting] : MostRecentRun</t>
  </si>
  <si>
    <t>BCEU BAU Components Energy Use[commercial,biomass bf,appliances] : MostRecentRun</t>
  </si>
  <si>
    <t>BCEU BAU Components Energy Use[commercial,biomass bf,other component] : MostRecentRun</t>
  </si>
  <si>
    <t>BCEU BAU Components Energy Use[commercial,kerosene bf,heating] : MostRecentRun</t>
  </si>
  <si>
    <t>BCEU BAU Components Energy Use[commercial,kerosene bf,cooling and ventilation] : MostRecentRun</t>
  </si>
  <si>
    <t>BCEU BAU Components Energy Use[commercial,kerosene bf,envelope] : MostRecentRun</t>
  </si>
  <si>
    <t>BCEU BAU Components Energy Use[commercial,kerosene bf,lighting] : MostRecentRun</t>
  </si>
  <si>
    <t>BCEU BAU Components Energy Use[commercial,kerosene bf,appliances] : MostRecentRun</t>
  </si>
  <si>
    <t>BCEU BAU Components Energy Use[commercial,kerosene bf,other component] : MostRecentRun</t>
  </si>
  <si>
    <t>BCEU BAU Components Energy Use[commercial,heavy or residual fuel oil bf,heating] : MostRecentRun</t>
  </si>
  <si>
    <t>BCEU BAU Components Energy Use[commercial,heavy or residual fuel oil bf,cooling and ventilation] : MostRecentRun</t>
  </si>
  <si>
    <t>BCEU BAU Components Energy Use[commercial,heavy or residual fuel oil bf,envelope] : MostRecentRun</t>
  </si>
  <si>
    <t>BCEU BAU Components Energy Use[commercial,heavy or residual fuel oil bf,lighting] : MostRecentRun</t>
  </si>
  <si>
    <t>BCEU BAU Components Energy Use[commercial,heavy or residual fuel oil bf,appliances] : MostRecentRun</t>
  </si>
  <si>
    <t>BCEU BAU Components Energy Use[commercial,heavy or residual fuel oil bf,other component] : MostRecentRun</t>
  </si>
  <si>
    <t>BCEU BAU Components Energy Use[commercial,LPG propane or butane bf,heating] : MostRecentRun</t>
  </si>
  <si>
    <t>BCEU BAU Components Energy Use[commercial,LPG propane or butane bf,cooling and ventilation] : MostRecentRun</t>
  </si>
  <si>
    <t>BCEU BAU Components Energy Use[commercial,LPG propane or butane bf,envelope] : MostRecentRun</t>
  </si>
  <si>
    <t>BCEU BAU Components Energy Use[commercial,LPG propane or butane bf,lighting] : MostRecentRun</t>
  </si>
  <si>
    <t>BCEU BAU Components Energy Use[commercial,LPG propane or butane bf,appliances] : MostRecentRun</t>
  </si>
  <si>
    <t>BCEU BAU Components Energy Use[commercial,LPG propane or butane bf,other component] : MostRecentRun</t>
  </si>
  <si>
    <t>BCEU BAU Components Energy Use[commercial,hydrogen bf,heating] : MostRecentRun</t>
  </si>
  <si>
    <t>BCEU BAU Components Energy Use[commercial,hydrogen bf,cooling and ventilation] : MostRecentRun</t>
  </si>
  <si>
    <t>BCEU BAU Components Energy Use[commercial,hydrogen bf,envelope] : MostRecentRun</t>
  </si>
  <si>
    <t>BCEU BAU Components Energy Use[commercial,hydrogen bf,lighting] : MostRecentRun</t>
  </si>
  <si>
    <t>BCEU BAU Components Energy Use[commercial,hydrogen bf,appliances] : MostRecentRun</t>
  </si>
  <si>
    <t>BCEU BAU Components Energy Use[commercial,hydrogen bf,other component] : MostRecentRun</t>
  </si>
  <si>
    <t>BIFUbC BAU Industrial Fuel Use before CCS[cement and other carbonates,electricity if] : MostRecentRun</t>
  </si>
  <si>
    <t>BIFUbC BAU Industrial Fuel Use before CCS[cement and other carbonates,hard coal if] : MostRecentRun</t>
  </si>
  <si>
    <t>BIFUbC BAU Industrial Fuel Use before CCS[cement and other carbonates,natural gas if] : MostRecentRun</t>
  </si>
  <si>
    <t>BIFUbC BAU Industrial Fuel Use before CCS[cement and other carbonates,biomass if] : MostRecentRun</t>
  </si>
  <si>
    <t>BIFUbC BAU Industrial Fuel Use before CCS[cement and other carbonates,petroleum diesel if] : MostRecentRun</t>
  </si>
  <si>
    <t>BIFUbC BAU Industrial Fuel Use before CCS[cement and other carbonates,heat if] : MostRecentRun</t>
  </si>
  <si>
    <t>BIFUbC BAU Industrial Fuel Use before CCS[cement and other carbonates,crude oil if] : MostRecentRun</t>
  </si>
  <si>
    <t>BIFUbC BAU Industrial Fuel Use before CCS[cement and other carbonates,heavy or residual fuel oil if] : MostRecentRun</t>
  </si>
  <si>
    <t>BIFUbC BAU Industrial Fuel Use before CCS[cement and other carbonates,LPG propane or butane if] : MostRecentRun</t>
  </si>
  <si>
    <t>BIFUbC BAU Industrial Fuel Use before CCS[cement and other carbonates,hydrogen if] : MostRecentRun</t>
  </si>
  <si>
    <t>BIFUbC BAU Industrial Fuel Use before CCS[natural gas and petroleum systems,electricity if] : MostRecentRun</t>
  </si>
  <si>
    <t>BIFUbC BAU Industrial Fuel Use before CCS[natural gas and petroleum systems,hard coal if] : MostRecentRun</t>
  </si>
  <si>
    <t>BIFUbC BAU Industrial Fuel Use before CCS[natural gas and petroleum systems,natural gas if] : MostRecentRun</t>
  </si>
  <si>
    <t>BIFUbC BAU Industrial Fuel Use before CCS[natural gas and petroleum systems,biomass if] : MostRecentRun</t>
  </si>
  <si>
    <t>BIFUbC BAU Industrial Fuel Use before CCS[natural gas and petroleum systems,petroleum diesel if] : MostRecentRun</t>
  </si>
  <si>
    <t>BIFUbC BAU Industrial Fuel Use before CCS[natural gas and petroleum systems,heat if] : MostRecentRun</t>
  </si>
  <si>
    <t>BIFUbC BAU Industrial Fuel Use before CCS[natural gas and petroleum systems,crude oil if] : MostRecentRun</t>
  </si>
  <si>
    <t>BIFUbC BAU Industrial Fuel Use before CCS[natural gas and petroleum systems,heavy or residual fuel oil if] : MostRecentRun</t>
  </si>
  <si>
    <t>BIFUbC BAU Industrial Fuel Use before CCS[natural gas and petroleum systems,LPG propane or butane if] : MostRecentRun</t>
  </si>
  <si>
    <t>BIFUbC BAU Industrial Fuel Use before CCS[natural gas and petroleum systems,hydrogen if] : MostRecentRun</t>
  </si>
  <si>
    <t>BIFUbC BAU Industrial Fuel Use before CCS[iron and steel,electricity if] : MostRecentRun</t>
  </si>
  <si>
    <t>BIFUbC BAU Industrial Fuel Use before CCS[iron and steel,hard coal if] : MostRecentRun</t>
  </si>
  <si>
    <t>BIFUbC BAU Industrial Fuel Use before CCS[iron and steel,natural gas if] : MostRecentRun</t>
  </si>
  <si>
    <t>BIFUbC BAU Industrial Fuel Use before CCS[iron and steel,biomass if] : MostRecentRun</t>
  </si>
  <si>
    <t>BIFUbC BAU Industrial Fuel Use before CCS[iron and steel,petroleum diesel if] : MostRecentRun</t>
  </si>
  <si>
    <t>BIFUbC BAU Industrial Fuel Use before CCS[iron and steel,heat if] : MostRecentRun</t>
  </si>
  <si>
    <t>BIFUbC BAU Industrial Fuel Use before CCS[iron and steel,crude oil if] : MostRecentRun</t>
  </si>
  <si>
    <t>BIFUbC BAU Industrial Fuel Use before CCS[iron and steel,heavy or residual fuel oil if] : MostRecentRun</t>
  </si>
  <si>
    <t>BIFUbC BAU Industrial Fuel Use before CCS[iron and steel,LPG propane or butane if] : MostRecentRun</t>
  </si>
  <si>
    <t>BIFUbC BAU Industrial Fuel Use before CCS[iron and steel,hydrogen if] : MostRecentRun</t>
  </si>
  <si>
    <t>BIFUbC BAU Industrial Fuel Use before CCS[chemicals,electricity if] : MostRecentRun</t>
  </si>
  <si>
    <t>BIFUbC BAU Industrial Fuel Use before CCS[chemicals,hard coal if] : MostRecentRun</t>
  </si>
  <si>
    <t>BIFUbC BAU Industrial Fuel Use before CCS[chemicals,natural gas if] : MostRecentRun</t>
  </si>
  <si>
    <t>BIFUbC BAU Industrial Fuel Use before CCS[chemicals,biomass if] : MostRecentRun</t>
  </si>
  <si>
    <t>BIFUbC BAU Industrial Fuel Use before CCS[chemicals,petroleum diesel if] : MostRecentRun</t>
  </si>
  <si>
    <t>BIFUbC BAU Industrial Fuel Use before CCS[chemicals,heat if] : MostRecentRun</t>
  </si>
  <si>
    <t>BIFUbC BAU Industrial Fuel Use before CCS[chemicals,crude oil if] : MostRecentRun</t>
  </si>
  <si>
    <t>BIFUbC BAU Industrial Fuel Use before CCS[chemicals,heavy or residual fuel oil if] : MostRecentRun</t>
  </si>
  <si>
    <t>BIFUbC BAU Industrial Fuel Use before CCS[chemicals,LPG propane or butane if] : MostRecentRun</t>
  </si>
  <si>
    <t>BIFUbC BAU Industrial Fuel Use before CCS[chemicals,hydrogen if] : MostRecentRun</t>
  </si>
  <si>
    <t>BIFUbC BAU Industrial Fuel Use before CCS[coal mining,electricity if] : MostRecentRun</t>
  </si>
  <si>
    <t>BIFUbC BAU Industrial Fuel Use before CCS[coal mining,hard coal if] : MostRecentRun</t>
  </si>
  <si>
    <t>BIFUbC BAU Industrial Fuel Use before CCS[coal mining,natural gas if] : MostRecentRun</t>
  </si>
  <si>
    <t>BIFUbC BAU Industrial Fuel Use before CCS[coal mining,biomass if] : MostRecentRun</t>
  </si>
  <si>
    <t>BIFUbC BAU Industrial Fuel Use before CCS[coal mining,petroleum diesel if] : MostRecentRun</t>
  </si>
  <si>
    <t>BIFUbC BAU Industrial Fuel Use before CCS[coal mining,heat if] : MostRecentRun</t>
  </si>
  <si>
    <t>BIFUbC BAU Industrial Fuel Use before CCS[coal mining,crude oil if] : MostRecentRun</t>
  </si>
  <si>
    <t>BIFUbC BAU Industrial Fuel Use before CCS[coal mining,heavy or residual fuel oil if] : MostRecentRun</t>
  </si>
  <si>
    <t>BIFUbC BAU Industrial Fuel Use before CCS[coal mining,LPG propane or butane if] : MostRecentRun</t>
  </si>
  <si>
    <t>BIFUbC BAU Industrial Fuel Use before CCS[coal mining,hydrogen if] : MostRecentRun</t>
  </si>
  <si>
    <t>BIFUbC BAU Industrial Fuel Use before CCS[waste management,electricity if] : MostRecentRun</t>
  </si>
  <si>
    <t>BIFUbC BAU Industrial Fuel Use before CCS[waste management,hard coal if] : MostRecentRun</t>
  </si>
  <si>
    <t>BIFUbC BAU Industrial Fuel Use before CCS[waste management,natural gas if] : MostRecentRun</t>
  </si>
  <si>
    <t>BIFUbC BAU Industrial Fuel Use before CCS[waste management,biomass if] : MostRecentRun</t>
  </si>
  <si>
    <t>BIFUbC BAU Industrial Fuel Use before CCS[waste management,petroleum diesel if] : MostRecentRun</t>
  </si>
  <si>
    <t>BIFUbC BAU Industrial Fuel Use before CCS[waste management,heat if] : MostRecentRun</t>
  </si>
  <si>
    <t>BIFUbC BAU Industrial Fuel Use before CCS[waste management,crude oil if] : MostRecentRun</t>
  </si>
  <si>
    <t>BIFUbC BAU Industrial Fuel Use before CCS[waste management,heavy or residual fuel oil if] : MostRecentRun</t>
  </si>
  <si>
    <t>BIFUbC BAU Industrial Fuel Use before CCS[waste management,LPG propane or butane if] : MostRecentRun</t>
  </si>
  <si>
    <t>BIFUbC BAU Industrial Fuel Use before CCS[waste management,hydrogen if] : MostRecentRun</t>
  </si>
  <si>
    <t>BIFUbC BAU Industrial Fuel Use before CCS[agriculture,electricity if] : MostRecentRun</t>
  </si>
  <si>
    <t>BIFUbC BAU Industrial Fuel Use before CCS[agriculture,hard coal if] : MostRecentRun</t>
  </si>
  <si>
    <t>BIFUbC BAU Industrial Fuel Use before CCS[agriculture,natural gas if] : MostRecentRun</t>
  </si>
  <si>
    <t>BIFUbC BAU Industrial Fuel Use before CCS[agriculture,biomass if] : MostRecentRun</t>
  </si>
  <si>
    <t>BIFUbC BAU Industrial Fuel Use before CCS[agriculture,petroleum diesel if] : MostRecentRun</t>
  </si>
  <si>
    <t>BIFUbC BAU Industrial Fuel Use before CCS[agriculture,heat if] : MostRecentRun</t>
  </si>
  <si>
    <t>BIFUbC BAU Industrial Fuel Use before CCS[agriculture,crude oil if] : MostRecentRun</t>
  </si>
  <si>
    <t>BIFUbC BAU Industrial Fuel Use before CCS[agriculture,heavy or residual fuel oil if] : MostRecentRun</t>
  </si>
  <si>
    <t>BIFUbC BAU Industrial Fuel Use before CCS[agriculture,LPG propane or butane if] : MostRecentRun</t>
  </si>
  <si>
    <t>BIFUbC BAU Industrial Fuel Use before CCS[agriculture,hydrogen if] : MostRecentRun</t>
  </si>
  <si>
    <t>BIFUbC BAU Industrial Fuel Use before CCS[other industries,electricity if] : MostRecentRun</t>
  </si>
  <si>
    <t>BIFUbC BAU Industrial Fuel Use before CCS[other industries,hard coal if] : MostRecentRun</t>
  </si>
  <si>
    <t>BIFUbC BAU Industrial Fuel Use before CCS[other industries,natural gas if] : MostRecentRun</t>
  </si>
  <si>
    <t>BIFUbC BAU Industrial Fuel Use before CCS[other industries,biomass if] : MostRecentRun</t>
  </si>
  <si>
    <t>BIFUbC BAU Industrial Fuel Use before CCS[other industries,petroleum diesel if] : MostRecentRun</t>
  </si>
  <si>
    <t>BIFUbC BAU Industrial Fuel Use before CCS[other industries,heat if] : MostRecentRun</t>
  </si>
  <si>
    <t>BIFUbC BAU Industrial Fuel Use before CCS[other industries,crude oil if] : MostRecentRun</t>
  </si>
  <si>
    <t>BIFUbC BAU Industrial Fuel Use before CCS[other industries,heavy or residual fuel oil if] : MostRecentRun</t>
  </si>
  <si>
    <t>BIFUbC BAU Industrial Fuel Use before CCS[other industries,LPG propane or butane if] : MostRecentRun</t>
  </si>
  <si>
    <t>BIFUbC BAU Industrial Fuel Use before CCS[other industries,hydrogen if] : MostRecentRun</t>
  </si>
  <si>
    <t>Share of Energy Use Without COVID Impacts</t>
  </si>
  <si>
    <t>Impacts by Sector</t>
  </si>
  <si>
    <t xml:space="preserve">Source: </t>
  </si>
  <si>
    <t>Others</t>
  </si>
  <si>
    <t>Date</t>
  </si>
  <si>
    <t>Energy consumption (GWh)</t>
  </si>
  <si>
    <t>Pre-lockdown</t>
  </si>
  <si>
    <t>Lockdown</t>
  </si>
  <si>
    <t>FY2021 pre-cov 
forecast</t>
  </si>
  <si>
    <t>FY2021 cov-adj
forecast</t>
  </si>
  <si>
    <t>%change</t>
  </si>
  <si>
    <t>LPG</t>
  </si>
  <si>
    <t>Domestic</t>
  </si>
  <si>
    <t>SKO</t>
  </si>
  <si>
    <t>MS (Petrol)</t>
  </si>
  <si>
    <t>Naphtha</t>
  </si>
  <si>
    <t>HSD</t>
  </si>
  <si>
    <t>ATF</t>
  </si>
  <si>
    <t>LDO</t>
  </si>
  <si>
    <t>Power, Others</t>
  </si>
  <si>
    <t>Lubes/Greases</t>
  </si>
  <si>
    <t>FO/LSHS</t>
  </si>
  <si>
    <t>Manufacturing, Others</t>
  </si>
  <si>
    <t>Bitumen</t>
  </si>
  <si>
    <t xml:space="preserve">Construction </t>
  </si>
  <si>
    <t>Petcoke</t>
  </si>
  <si>
    <t>(Fuels used for energy purposes, highlighted in yellow)</t>
  </si>
  <si>
    <t>Monthly avg 
FY2021 pre-cov forecast</t>
  </si>
  <si>
    <t>Q2 2020</t>
  </si>
  <si>
    <t>Q3 2020</t>
  </si>
  <si>
    <t>Q4 2020</t>
  </si>
  <si>
    <t>Q1 2021</t>
  </si>
  <si>
    <t>Estimated monthly consumption (TMT) for FY 2021</t>
  </si>
  <si>
    <t>% of demand deficit bridged in graded easing of lockdown</t>
  </si>
  <si>
    <t>Percentage reduction in electricity demand in first week of lockdown</t>
  </si>
  <si>
    <t>(relative to a week before lockdown)</t>
  </si>
  <si>
    <t>(relative to previous year's demand in same period)</t>
  </si>
  <si>
    <t>Percentage reduction in electricity demand in early May, since the start of lockdown</t>
  </si>
  <si>
    <t>https://energy.economictimes.indiatimes.com/news/power/covid-19-impact-indias-power-demand-falls-over-20-per-cent-in-may/75584437</t>
  </si>
  <si>
    <t>Projected decrease in electricity demand for FY2021</t>
  </si>
  <si>
    <t>https://www.thehindubusinessline.com/economy/covid-19-impact-indian-electricity-demand-to-decline-1-per-cent/article31462407.ece</t>
  </si>
  <si>
    <t>(As per a base-case scenario assuming partial lifting of lockdown in non-red zones in May &amp; June 2020</t>
  </si>
  <si>
    <t>and resumption of full operations by industrial and commercial establishments from July 2020)</t>
  </si>
  <si>
    <t>Source</t>
  </si>
  <si>
    <t xml:space="preserve"> Month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</si>
  <si>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</si>
  <si>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</si>
  <si>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</si>
  <si>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</si>
  <si>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</si>
  <si>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</si>
  <si>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</si>
  <si>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</si>
  <si>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</si>
  <si>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</si>
  <si>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</si>
  <si>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</si>
  <si>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Total</t>
  </si>
  <si>
    <t>Net Production</t>
  </si>
  <si>
    <t xml:space="preserve">LNG import </t>
  </si>
  <si>
    <t>Total Consumption (Net Production + LNG import)</t>
  </si>
  <si>
    <t>PPAC</t>
  </si>
  <si>
    <t>Monthwise Consumption of Nat Gas</t>
  </si>
  <si>
    <t>Financial Year  2019-20 (April to March)</t>
  </si>
  <si>
    <t xml:space="preserve">Natural Gas Consumption (including internal consumption)*  </t>
  </si>
  <si>
    <t>In MMSCM</t>
  </si>
  <si>
    <t>Consumption (mmscm)</t>
  </si>
  <si>
    <t>(based on pre-covid trend between April '19 to Feb '20)</t>
  </si>
  <si>
    <t>Consumption Deficit</t>
  </si>
  <si>
    <t>FY2021 consumption</t>
  </si>
  <si>
    <t>%reduction</t>
  </si>
  <si>
    <t>Trend based monthly avg. counterfactual consumption for March &amp; June 2020</t>
  </si>
  <si>
    <t>https://www.spglobal.com/platts/en/market-insights/latest-news/natural-gas/032620-india-lockdown-domestic-natural-gas-demand-set-to-plummet</t>
  </si>
  <si>
    <t>(15-20-% reduction)</t>
  </si>
  <si>
    <t xml:space="preserve">Estimate of lockdown-related demand reduction </t>
  </si>
  <si>
    <t>G. Sourcewise generation (MU)</t>
  </si>
  <si>
    <t>POSOCO Daily reports</t>
  </si>
  <si>
    <t>https://posoco.in/download/12-03-20_nldc_psp/?wpdmdl=27638</t>
  </si>
  <si>
    <t>https://posoco.in/download/12-05-20_nldc_psp-2/?wpdmdl=28902</t>
  </si>
  <si>
    <t>https://posoco.in/download/27-03-20_nldc_psp/?wpdmdl=27949</t>
  </si>
  <si>
    <t>https://posoco.in/download/27-04-20_nldc_psp/?wpdmdl=28605</t>
  </si>
  <si>
    <t>Drop from pre-lockdown to 1st week of lockdown</t>
  </si>
  <si>
    <t>Drop from pre-lockdown to around 1 month of full lockdown</t>
  </si>
  <si>
    <t>Drop from pre-lockdown to around 2 months of lockdown with partial easing</t>
  </si>
  <si>
    <t>Pre-lockdown
counterfactual</t>
  </si>
  <si>
    <t>During 1st week of lockdown</t>
  </si>
  <si>
    <t>During 1st extension of lockdown</t>
  </si>
  <si>
    <t>During 2nd extension of lockdown</t>
  </si>
  <si>
    <t>https://posoco.in/download/20-05-20_nldc_psp/?wpdmdl=29065</t>
  </si>
  <si>
    <t>Drop from pre-lockdown to after lifting lockdown with partial easing</t>
  </si>
  <si>
    <t>Lifted lockdown with partial easing</t>
  </si>
  <si>
    <t>Table 6.4  :  Trends in Industrywise Consumption of Raw Coal  in India</t>
  </si>
  <si>
    <t xml:space="preserve">                                            ( Million tonnes)</t>
  </si>
  <si>
    <t>Year</t>
  </si>
  <si>
    <t>Steel  &amp; Washery + Import Coking</t>
  </si>
  <si>
    <t>Cement</t>
  </si>
  <si>
    <t xml:space="preserve">Paper </t>
  </si>
  <si>
    <t>Textile</t>
  </si>
  <si>
    <t>Sponge Iron</t>
  </si>
  <si>
    <t>Fertilizers &amp;chemicals</t>
  </si>
  <si>
    <t>Bricks</t>
  </si>
  <si>
    <t>Others plus import non-coking *</t>
  </si>
  <si>
    <t>11 = 2 to 10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</si>
  <si>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</si>
  <si>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</si>
  <si>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</si>
  <si>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</si>
  <si>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</si>
  <si>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</si>
  <si>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</si>
  <si>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</si>
  <si>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</si>
  <si>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2018-19(P)</t>
  </si>
  <si>
    <t xml:space="preserve">Distribution (%) </t>
  </si>
  <si>
    <t>Growth rate of 2018-19 over 2017-18(%)</t>
  </si>
  <si>
    <t>CAGR 2009-10 to 2018-19(%)</t>
  </si>
  <si>
    <t>(P): Provisional</t>
  </si>
  <si>
    <t>* Includes Sponge Iron, colliery consumption, jute, bricks, coal for soft coke, fertilisers &amp; other  industries consumption.</t>
  </si>
  <si>
    <t>@ From 1996-97 and onwards Cotton includes 'Rayon' also.</t>
  </si>
  <si>
    <t>Source :  Office of the Coal Controller, Ministry of Coal</t>
  </si>
  <si>
    <t>http://www.mospi.gov.in/sites/default/files/publication_reports/ES_2020_240420m.pdf</t>
  </si>
  <si>
    <t>Source: Energy Statistics, 2020; MoSPI (Table 6.4, pg 57)</t>
  </si>
  <si>
    <t>Share of 
electricity</t>
  </si>
  <si>
    <t>2019-20</t>
  </si>
  <si>
    <t>2020-21</t>
  </si>
  <si>
    <t>|</t>
  </si>
  <si>
    <t>|&lt;--- counterfactual trend-based growth for FY20 and FY21</t>
  </si>
  <si>
    <t>Domestic coal consumption 
(electricity + industry) (million tonnes)</t>
  </si>
  <si>
    <t>% change</t>
  </si>
  <si>
    <t>Counterfactual FY2021 
consumption</t>
  </si>
  <si>
    <t>Consumption (million tonnes)</t>
  </si>
  <si>
    <t>Timeline of lockdown measures</t>
  </si>
  <si>
    <t xml:space="preserve">Notes: </t>
  </si>
  <si>
    <t>This is because electricity sector constitutes above 85% of domestic coal demand in recent years.</t>
  </si>
  <si>
    <t xml:space="preserve">It is to be noted that other factors such as the must-run status of renewable sources may have also contributed to reduced coal generation </t>
  </si>
  <si>
    <t>during the lockdown period. However, the relative trends are assumed to be indicative of the reduction in coal demand due to overall</t>
  </si>
  <si>
    <t>reduction in economic activities induced by the lockdown measures. Further, the reduction captured here is only for domestic coal, as</t>
  </si>
  <si>
    <t xml:space="preserve">For Coal, we use the decline rates in coal-based electricity generation during lockdown as a proxy for reduction in coal demand. </t>
  </si>
  <si>
    <t xml:space="preserve">The consumption is expected to restore to counterfactual estimates by end of Q2 of 2020, based on rate of increase of actual consumption </t>
  </si>
  <si>
    <t>since easing of lockdown measures in May 2020.</t>
  </si>
  <si>
    <t>For Natural Gas, we use an industry estimate of lockdown-induced demand reduction, to calculate demand reduction in the months of April and May, 2020.</t>
  </si>
  <si>
    <t>From June 2020 onwards, the demand is assumed to increase in a graded manner by Q4 of 2020, to the counterfactual monthly demand estimated from</t>
  </si>
  <si>
    <t xml:space="preserve">the monthly consumption trends in FY2020. </t>
  </si>
  <si>
    <t>(from POSOCO data)</t>
  </si>
  <si>
    <t>Electricity consumption during the 2 month lockdown period has reduced by 20-25%. However, it has gradually been increasing since</t>
  </si>
  <si>
    <t>the easing of lockdown restrictions in early May, and almost near levels of consumption a week before announcement of initial lockdown.</t>
  </si>
  <si>
    <t>of lockdown in non-red zones in May &amp; June 2020 and resumption of full operations by industrial and commercial establishments from July 2020).</t>
  </si>
  <si>
    <t>POSOCO COVID-19 management weekly reports</t>
  </si>
  <si>
    <t>https://posoco.in/covid-19/</t>
  </si>
  <si>
    <t>We assume the reduction in demand would continue during May, and the demand deficit would gradually be made up</t>
  </si>
  <si>
    <t>in a phased manner over Q32020, to reach a counterfactual monthly average by Q42020. Counterfactual demand</t>
  </si>
  <si>
    <t>is estimated from the pre-covid forecast for petroleum consumption by PPAC for FY2021.</t>
  </si>
  <si>
    <t>PPAC forecast &amp; analysis reports, Budgeted Estimate for FY2021</t>
  </si>
  <si>
    <t>https://www.ppac.gov.in/content/7_1_ForecastandAnalysis.aspx</t>
  </si>
  <si>
    <t>https://www.ppac.gov.in/content/147_1_ConsumptionPetroleum.aspx</t>
  </si>
  <si>
    <t xml:space="preserve">PPAC current consumption of petroleum </t>
  </si>
  <si>
    <t>apart from just activity-based demand. Counterfactual domestic coal consumption for FY2021 is based on past 10-year trends.</t>
  </si>
  <si>
    <t xml:space="preserve">coal imports are impacted by global price fluctuations, supply chain disruptions, and recent policy directives on imported coal washing,  </t>
  </si>
  <si>
    <t>Trend based monthly avg. counterfactual domestic coal consumption for June 2020 (million tonnes)</t>
  </si>
  <si>
    <t>Primary end use sector(s)</t>
  </si>
  <si>
    <t>Petroleum diesel</t>
  </si>
  <si>
    <t>Heavy or residual fuel oil</t>
  </si>
  <si>
    <t>LPG propane or butane</t>
  </si>
  <si>
    <t>Kerosene</t>
  </si>
  <si>
    <t>Diesel</t>
  </si>
  <si>
    <t>Share of Transport Energy Use
Without COVID Impacts</t>
  </si>
  <si>
    <t>Transport fuel use in BTU (March 2020)</t>
  </si>
  <si>
    <t xml:space="preserve">Weight to Volume Conversion </t>
  </si>
  <si>
    <t>Product</t>
  </si>
  <si>
    <t xml:space="preserve">Weight </t>
  </si>
  <si>
    <t xml:space="preserve">Volume </t>
  </si>
  <si>
    <t xml:space="preserve">Barrel </t>
  </si>
  <si>
    <t>(MT)</t>
  </si>
  <si>
    <t>(KL)</t>
  </si>
  <si>
    <t>(bbl)</t>
  </si>
  <si>
    <t>Petrol (MS)</t>
  </si>
  <si>
    <t>Diesel (HSD)</t>
  </si>
  <si>
    <t>Kerosene (SKO)</t>
  </si>
  <si>
    <t>Light Diesel Oil (LDO)</t>
  </si>
  <si>
    <t>Furnace Oil (FO)</t>
  </si>
  <si>
    <t>Crude Oil</t>
  </si>
  <si>
    <t>Source: PPAC</t>
  </si>
  <si>
    <t>kcal/kg</t>
  </si>
  <si>
    <t xml:space="preserve">Energy in Jet Fuel </t>
  </si>
  <si>
    <t>BTU/barrel</t>
  </si>
  <si>
    <t>BTU/liter</t>
  </si>
  <si>
    <t>Energy in Petroleum Gasoline</t>
  </si>
  <si>
    <t>barrels/ton</t>
  </si>
  <si>
    <t>kcal/barrel</t>
  </si>
  <si>
    <t>Energy in Petroleum Diesel</t>
  </si>
  <si>
    <t>million BTU/barrel</t>
  </si>
  <si>
    <r>
      <rPr>
        <sz val="11"/>
        <color theme="1"/>
        <rFont val="Calibri"/>
        <family val="2"/>
        <scheme val="minor"/>
      </rPr>
      <t xml:space="preserve">See </t>
    </r>
    <r>
      <rPr>
        <i/>
        <sz val="11"/>
        <color theme="1"/>
        <rFont val="Calibri"/>
        <family val="2"/>
        <scheme val="minor"/>
      </rPr>
      <t xml:space="preserve">conversion-factors.xlsx </t>
    </r>
  </si>
  <si>
    <t>TMT</t>
  </si>
  <si>
    <t>MT</t>
  </si>
  <si>
    <t>liter</t>
  </si>
  <si>
    <t>KL</t>
  </si>
  <si>
    <t>BTU</t>
  </si>
  <si>
    <t>ATF calculations</t>
  </si>
  <si>
    <t>ATF-Domestic</t>
  </si>
  <si>
    <t>ATF-International</t>
  </si>
  <si>
    <t>http://164.100.60.133/pub/HANDBOOK%202017-18/HANDBOOK%202017-18.pdf</t>
  </si>
  <si>
    <t>Handbook on Civil Aviation Statistics; Table 9, Page 10</t>
  </si>
  <si>
    <t>State length (km)</t>
  </si>
  <si>
    <t xml:space="preserve">International </t>
  </si>
  <si>
    <t xml:space="preserve">Fuel Split (March </t>
  </si>
  <si>
    <t>total</t>
  </si>
  <si>
    <t>Petroleum &amp; Nat Gas, 
Chemicals</t>
  </si>
  <si>
    <t>Monthly avg 
FY2021 pre-cov forecast split</t>
  </si>
  <si>
    <t>&lt;-- not used, calculated separately below</t>
  </si>
  <si>
    <t xml:space="preserve">The demand recovery for ATF has been calculated separately, with international flights assumed to resume operations only by Q42020. </t>
  </si>
  <si>
    <t>ATF*</t>
  </si>
  <si>
    <r>
      <rPr>
        <b/>
        <i/>
        <sz val="11"/>
        <color theme="1"/>
        <rFont val="Calibri"/>
        <family val="2"/>
        <scheme val="minor"/>
      </rPr>
      <t>*Note:</t>
    </r>
    <r>
      <rPr>
        <i/>
        <sz val="11"/>
        <color theme="1"/>
        <rFont val="Calibri"/>
        <family val="2"/>
        <scheme val="minor"/>
      </rPr>
      <t xml:space="preserve"> while the %reduction in ATF consumption is more drastic (~49%) due to international travel restrictions,</t>
    </r>
  </si>
  <si>
    <t>in the overall basket of fuels in the transport sector, the ATF energy share in BTU terms is negligible.</t>
  </si>
  <si>
    <t xml:space="preserve">have been the main driver of inactivity and induced reduction in fuel and electricity consumption across sectors. </t>
  </si>
  <si>
    <t xml:space="preserve">We use a combination of expert estimates, and assumptions on the timing of lifting of lockdown restrictions which </t>
  </si>
  <si>
    <t>For India in EPS 2.1.1, we don't have revised FY2021 sectoral energy consumptions that account for COVID-19 impacts as of May, 2020.</t>
  </si>
  <si>
    <t xml:space="preserve">For coal, natural gas, and petrolem products, we use actual statistics available on reduction in fuel and electricity </t>
  </si>
  <si>
    <t>consumption in the initial two months of lockdown to estimate the adjustment to be made in consumption till Q4 2020, based</t>
  </si>
  <si>
    <t xml:space="preserve">consumption, which could have seen an increase due to work from home policies. </t>
  </si>
  <si>
    <t>We don't consider the historical data from the 2008 recession, as the real GDP of India saw a marginal increase during the</t>
  </si>
  <si>
    <t xml:space="preserve">Individual fuel-specific assumptions are documented in the respective tabs. </t>
  </si>
  <si>
    <t xml:space="preserve">Recent statistics of COVID-19 impacts on fuel and electricity consumption is not available disaggregated by sector. </t>
  </si>
  <si>
    <t>This could have exception in the case of few sectors like residential electricity</t>
  </si>
  <si>
    <t xml:space="preserve">We hence assume that the %change would apply for all sectors. </t>
  </si>
  <si>
    <t xml:space="preserve">crisis (although at a reduced GDP growth rate), with limited impacts on domestic energy consumption. </t>
  </si>
  <si>
    <t>India Notes</t>
  </si>
  <si>
    <t xml:space="preserve">on assumptions of graded easing of lockdown restrictions by Q42020 as per current policy responses. Beyond that, </t>
  </si>
  <si>
    <t xml:space="preserve">counterfactual monthly estimates are used for the rest of FY2021. The counterfactuals are available from official forecasts </t>
  </si>
  <si>
    <t xml:space="preserve">in some cases, and based on trend-based projections in the rest. </t>
  </si>
  <si>
    <t>Sources:</t>
  </si>
  <si>
    <t xml:space="preserve">Post-COVID reduction in coal-based electricity generation </t>
  </si>
  <si>
    <t>Power System Operation Corporation Ltd. (POSOCO)</t>
  </si>
  <si>
    <t>https://posoco.in/reports/daily-reports/</t>
  </si>
  <si>
    <t>Daily reports</t>
  </si>
  <si>
    <t>12th March 2020 to 20th May 2020</t>
  </si>
  <si>
    <t>Share of electricity sector in coal consumption in India</t>
  </si>
  <si>
    <t xml:space="preserve">Ministry of Statistics &amp; Programme Implementation </t>
  </si>
  <si>
    <t>Energy Statistics 2020</t>
  </si>
  <si>
    <t>Table 6.4, pg 57</t>
  </si>
  <si>
    <t>Monthwise consumption of Nat Gas in 2019 for counterfactual trend</t>
  </si>
  <si>
    <t>https://www.ppac.gov.in/content/152_1_Consumption.aspx</t>
  </si>
  <si>
    <t>Petroleum Planning &amp; Analysis Cell (PPAC)</t>
  </si>
  <si>
    <t>Historical consumption table</t>
  </si>
  <si>
    <t>Gas Consumption -FY2020</t>
  </si>
  <si>
    <t>S&amp;P Global</t>
  </si>
  <si>
    <t>Post-COVID reduction in electricity generation &amp; consumption</t>
  </si>
  <si>
    <t>15th March 2020 to 16th May 2020</t>
  </si>
  <si>
    <t>Estimate of COVID-impact on FY2021 Electricty demand</t>
  </si>
  <si>
    <t>Estimate of lockdown-induced reduction in Nat Gas demand</t>
  </si>
  <si>
    <t>ICRA Ltd.</t>
  </si>
  <si>
    <t>As quoted in Hindu Business Line</t>
  </si>
  <si>
    <t>Petroleum products - forecasted counterfactual FY2021 demand</t>
  </si>
  <si>
    <t>PPAC forecast &amp; analysis reports</t>
  </si>
  <si>
    <t>Budgeted Estimate for FY2021</t>
  </si>
  <si>
    <t>Petroleum products - post-COVID demand in first month of lockdown</t>
  </si>
  <si>
    <t>PPAC current consumption of petroleum products</t>
  </si>
  <si>
    <t>Consumption for April 2020</t>
  </si>
  <si>
    <t>Estimate for ATF fuel split between domestic &amp; international flights</t>
  </si>
  <si>
    <t xml:space="preserve">Directorate General of Civil Aviation </t>
  </si>
  <si>
    <t>Handbook on Civil Aviation Statistics</t>
  </si>
  <si>
    <t>Table 9, Page 10</t>
  </si>
  <si>
    <t>MoPNG Statistics - 2018</t>
  </si>
  <si>
    <t>http://petroleum.nic.in/more/indian-png-statistics</t>
  </si>
  <si>
    <t>Data for estimation of relative fuel shares in Buildings &amp; Industry sectors</t>
  </si>
  <si>
    <r>
      <t xml:space="preserve">See EPS variables </t>
    </r>
    <r>
      <rPr>
        <i/>
        <sz val="11"/>
        <color theme="1"/>
        <rFont val="Calibri"/>
        <family val="2"/>
        <scheme val="minor"/>
      </rPr>
      <t>bldgs/BCEU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indst/BIFUbC</t>
    </r>
  </si>
  <si>
    <t xml:space="preserve">each sector, and compute the overall sectoral change as a weighted average of the fuel &amp; respective reductions. </t>
  </si>
  <si>
    <t xml:space="preserve">To estimate energy reduction at sector level, we first compute the relative shares of individual fuels within </t>
  </si>
  <si>
    <t xml:space="preserve">We assume a projected decrease in FY2021 based on estimates of ICRA credit rating agency (in the base case scenario of partial lifting </t>
  </si>
  <si>
    <t>million BTU/liter</t>
  </si>
  <si>
    <t>We have data of impacted demand of petroleum products during the first month of lockdown in April 2020.</t>
  </si>
  <si>
    <r>
      <t xml:space="preserve">Source: See variable </t>
    </r>
    <r>
      <rPr>
        <i/>
        <sz val="11"/>
        <color theme="1"/>
        <rFont val="Calibri"/>
        <family val="2"/>
        <scheme val="minor"/>
      </rPr>
      <t>ctrl-settings/GDPGR</t>
    </r>
  </si>
  <si>
    <r>
      <t>See EPS variable</t>
    </r>
    <r>
      <rPr>
        <i/>
        <sz val="11"/>
        <color theme="1"/>
        <rFont val="Calibri"/>
        <family val="2"/>
        <scheme val="minor"/>
      </rPr>
      <t xml:space="preserve"> ctrl-settings/GDPGR</t>
    </r>
  </si>
  <si>
    <t>Average projected reduction in GDP growth rate</t>
  </si>
  <si>
    <t>Percentage Reduction in GDP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</si>
</sst>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%"/>
    <numFmt numFmtId="165" formatCode="0.0"/>
    <numFmt numFmtId="166" formatCode="0.000"/>
    <numFmt numFmtId="167" formatCode="_ * #,##0.00_ ;_ * \-#,##0.00_ ;_ * &quot;-&quot;??_ ;_ @_ "/>
    <numFmt numFmtId="168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name val="Times New Roman"/>
      <family val="1"/>
    </font>
    <font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4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9"/>
      <color indexed="8"/>
      <name val="Times New Roman"/>
      <family val="1"/>
    </font>
    <font>
      <i/>
      <sz val="10"/>
      <color indexed="8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DF70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167" fontId="2" fillId="0" borderId="0" applyFont="0" applyFill="0" applyBorder="0" applyAlignment="0" applyProtection="0"/>
    <xf numFmtId="167" fontId="17" fillId="0" borderId="0" applyFont="0" applyFill="0" applyBorder="0" applyAlignment="0" applyProtection="0"/>
  </cellStyleXfs>
  <cellXfs count="148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0" fillId="0" borderId="0" xfId="0" applyFont="1"/>
    <xf numFmtId="0" fontId="1" fillId="2" borderId="0" xfId="0" applyFont="1" applyFill="1"/>
    <xf numFmtId="164" fontId="0" fillId="0" borderId="0" xfId="1" applyNumberFormat="1" applyFont="1"/>
    <xf numFmtId="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Font="1" applyFill="1"/>
    <xf numFmtId="0" fontId="4" fillId="0" borderId="0" xfId="0" applyFont="1" applyAlignment="1">
      <alignment wrapText="1"/>
    </xf>
    <xf numFmtId="0" fontId="4" fillId="3" borderId="0" xfId="0" applyFont="1" applyFill="1"/>
    <xf numFmtId="2" fontId="0" fillId="4" borderId="0" xfId="0" applyNumberFormat="1" applyFill="1"/>
    <xf numFmtId="0" fontId="0" fillId="0" borderId="0" xfId="0" applyFill="1"/>
    <xf numFmtId="2" fontId="0" fillId="0" borderId="0" xfId="0" applyNumberFormat="1" applyFill="1"/>
    <xf numFmtId="164" fontId="1" fillId="4" borderId="0" xfId="0" applyNumberFormat="1" applyFont="1" applyFill="1"/>
    <xf numFmtId="0" fontId="1" fillId="3" borderId="0" xfId="0" applyFont="1" applyFill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17" fontId="0" fillId="0" borderId="0" xfId="0" applyNumberFormat="1" applyAlignment="1">
      <alignment horizontal="left"/>
    </xf>
    <xf numFmtId="0" fontId="4" fillId="0" borderId="0" xfId="0" applyFont="1"/>
    <xf numFmtId="11" fontId="0" fillId="0" borderId="0" xfId="0" applyNumberFormat="1"/>
    <xf numFmtId="9" fontId="0" fillId="0" borderId="0" xfId="1" applyFont="1"/>
    <xf numFmtId="17" fontId="0" fillId="0" borderId="0" xfId="0" applyNumberFormat="1"/>
    <xf numFmtId="15" fontId="0" fillId="0" borderId="0" xfId="0" applyNumberFormat="1"/>
    <xf numFmtId="165" fontId="0" fillId="0" borderId="0" xfId="0" applyNumberFormat="1"/>
    <xf numFmtId="17" fontId="1" fillId="0" borderId="0" xfId="0" applyNumberFormat="1" applyFont="1"/>
    <xf numFmtId="0" fontId="5" fillId="3" borderId="1" xfId="0" applyFont="1" applyFill="1" applyBorder="1" applyAlignment="1">
      <alignment vertical="center"/>
    </xf>
    <xf numFmtId="3" fontId="5" fillId="5" borderId="1" xfId="0" applyNumberFormat="1" applyFont="1" applyFill="1" applyBorder="1" applyAlignment="1">
      <alignment horizontal="right" vertical="center"/>
    </xf>
    <xf numFmtId="1" fontId="0" fillId="0" borderId="0" xfId="0" applyNumberFormat="1"/>
    <xf numFmtId="3" fontId="0" fillId="6" borderId="1" xfId="0" applyNumberFormat="1" applyFill="1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5" fillId="0" borderId="1" xfId="0" applyFont="1" applyBorder="1" applyAlignment="1">
      <alignment vertical="center"/>
    </xf>
    <xf numFmtId="1" fontId="0" fillId="7" borderId="0" xfId="0" applyNumberFormat="1" applyFill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2" fontId="0" fillId="0" borderId="2" xfId="0" applyNumberFormat="1" applyBorder="1" applyAlignment="1">
      <alignment wrapText="1"/>
    </xf>
    <xf numFmtId="1" fontId="0" fillId="0" borderId="0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7" borderId="7" xfId="0" applyNumberFormat="1" applyFill="1" applyBorder="1"/>
    <xf numFmtId="1" fontId="0" fillId="7" borderId="9" xfId="0" applyNumberFormat="1" applyFill="1" applyBorder="1"/>
    <xf numFmtId="17" fontId="1" fillId="0" borderId="12" xfId="0" applyNumberFormat="1" applyFont="1" applyBorder="1" applyAlignment="1">
      <alignment horizontal="right"/>
    </xf>
    <xf numFmtId="17" fontId="1" fillId="0" borderId="13" xfId="0" applyNumberFormat="1" applyFont="1" applyBorder="1" applyAlignment="1">
      <alignment horizontal="right"/>
    </xf>
    <xf numFmtId="17" fontId="1" fillId="0" borderId="14" xfId="0" applyNumberFormat="1" applyFont="1" applyBorder="1" applyAlignment="1">
      <alignment horizontal="right"/>
    </xf>
    <xf numFmtId="0" fontId="1" fillId="8" borderId="0" xfId="0" applyFont="1" applyFill="1"/>
    <xf numFmtId="0" fontId="0" fillId="8" borderId="0" xfId="0" applyFill="1"/>
    <xf numFmtId="2" fontId="0" fillId="9" borderId="2" xfId="0" applyNumberFormat="1" applyFill="1" applyBorder="1" applyAlignment="1">
      <alignment wrapText="1"/>
    </xf>
    <xf numFmtId="0" fontId="0" fillId="0" borderId="12" xfId="0" applyBorder="1"/>
    <xf numFmtId="0" fontId="0" fillId="10" borderId="0" xfId="0" applyFill="1"/>
    <xf numFmtId="0" fontId="6" fillId="0" borderId="0" xfId="0" applyFont="1"/>
    <xf numFmtId="0" fontId="7" fillId="0" borderId="0" xfId="0" applyFont="1" applyAlignment="1">
      <alignment horizontal="right" vertical="top"/>
    </xf>
    <xf numFmtId="0" fontId="8" fillId="0" borderId="0" xfId="0" applyFont="1" applyAlignment="1">
      <alignment horizontal="right" vertical="top"/>
    </xf>
    <xf numFmtId="0" fontId="6" fillId="10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/>
    </xf>
    <xf numFmtId="2" fontId="10" fillId="0" borderId="1" xfId="0" applyNumberFormat="1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/>
    </xf>
    <xf numFmtId="1" fontId="10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 wrapText="1"/>
    </xf>
    <xf numFmtId="2" fontId="10" fillId="0" borderId="0" xfId="0" applyNumberFormat="1" applyFont="1" applyFill="1" applyBorder="1" applyAlignment="1">
      <alignment horizontal="left" vertic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66" fontId="0" fillId="10" borderId="0" xfId="0" applyNumberFormat="1" applyFill="1"/>
    <xf numFmtId="2" fontId="0" fillId="10" borderId="0" xfId="0" applyNumberFormat="1" applyFill="1"/>
    <xf numFmtId="0" fontId="0" fillId="12" borderId="12" xfId="0" applyFill="1" applyBorder="1"/>
    <xf numFmtId="0" fontId="0" fillId="12" borderId="0" xfId="0" applyFill="1"/>
    <xf numFmtId="0" fontId="0" fillId="12" borderId="2" xfId="0" applyFill="1" applyBorder="1"/>
    <xf numFmtId="0" fontId="0" fillId="12" borderId="6" xfId="0" applyFill="1" applyBorder="1"/>
    <xf numFmtId="2" fontId="0" fillId="12" borderId="2" xfId="0" applyNumberFormat="1" applyFill="1" applyBorder="1" applyAlignment="1">
      <alignment wrapText="1"/>
    </xf>
    <xf numFmtId="0" fontId="0" fillId="12" borderId="11" xfId="0" applyFill="1" applyBorder="1"/>
    <xf numFmtId="17" fontId="1" fillId="12" borderId="12" xfId="0" applyNumberFormat="1" applyFont="1" applyFill="1" applyBorder="1" applyAlignment="1">
      <alignment horizontal="right"/>
    </xf>
    <xf numFmtId="17" fontId="1" fillId="12" borderId="13" xfId="0" applyNumberFormat="1" applyFont="1" applyFill="1" applyBorder="1" applyAlignment="1">
      <alignment horizontal="right"/>
    </xf>
    <xf numFmtId="17" fontId="1" fillId="12" borderId="14" xfId="0" applyNumberFormat="1" applyFont="1" applyFill="1" applyBorder="1" applyAlignment="1">
      <alignment horizontal="right"/>
    </xf>
    <xf numFmtId="0" fontId="0" fillId="3" borderId="0" xfId="0" applyFill="1"/>
    <xf numFmtId="15" fontId="0" fillId="3" borderId="0" xfId="0" applyNumberFormat="1" applyFill="1"/>
    <xf numFmtId="0" fontId="13" fillId="13" borderId="0" xfId="0" applyFont="1" applyFill="1"/>
    <xf numFmtId="0" fontId="13" fillId="13" borderId="0" xfId="0" applyFont="1" applyFill="1" applyAlignment="1">
      <alignment horizontal="right"/>
    </xf>
    <xf numFmtId="0" fontId="13" fillId="14" borderId="2" xfId="0" applyFont="1" applyFill="1" applyBorder="1" applyAlignment="1">
      <alignment horizontal="center" vertical="center" wrapText="1"/>
    </xf>
    <xf numFmtId="0" fontId="14" fillId="14" borderId="2" xfId="0" applyFont="1" applyFill="1" applyBorder="1" applyAlignment="1">
      <alignment horizontal="center" vertical="center" wrapText="1"/>
    </xf>
    <xf numFmtId="0" fontId="13" fillId="14" borderId="1" xfId="0" applyFont="1" applyFill="1" applyBorder="1" applyAlignment="1">
      <alignment horizontal="center"/>
    </xf>
    <xf numFmtId="0" fontId="15" fillId="14" borderId="7" xfId="0" applyFont="1" applyFill="1" applyBorder="1"/>
    <xf numFmtId="2" fontId="15" fillId="14" borderId="15" xfId="3" applyNumberFormat="1" applyFont="1" applyFill="1" applyBorder="1" applyAlignment="1">
      <alignment horizontal="center"/>
    </xf>
    <xf numFmtId="2" fontId="16" fillId="14" borderId="15" xfId="3" applyNumberFormat="1" applyFont="1" applyFill="1" applyBorder="1" applyAlignment="1">
      <alignment horizontal="center"/>
    </xf>
    <xf numFmtId="2" fontId="15" fillId="14" borderId="15" xfId="3" applyNumberFormat="1" applyFont="1" applyFill="1" applyBorder="1" applyAlignment="1">
      <alignment horizontal="center" vertical="center"/>
    </xf>
    <xf numFmtId="0" fontId="15" fillId="14" borderId="15" xfId="0" applyFont="1" applyFill="1" applyBorder="1"/>
    <xf numFmtId="2" fontId="16" fillId="14" borderId="8" xfId="3" applyNumberFormat="1" applyFont="1" applyFill="1" applyBorder="1" applyAlignment="1">
      <alignment horizontal="center"/>
    </xf>
    <xf numFmtId="2" fontId="16" fillId="14" borderId="15" xfId="3" applyNumberFormat="1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horizontal="left" vertical="center" wrapText="1"/>
    </xf>
    <xf numFmtId="2" fontId="13" fillId="14" borderId="1" xfId="1" applyNumberFormat="1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left" vertical="center" wrapText="1"/>
    </xf>
    <xf numFmtId="2" fontId="13" fillId="14" borderId="14" xfId="3" applyNumberFormat="1" applyFont="1" applyFill="1" applyBorder="1" applyAlignment="1">
      <alignment horizontal="right" vertical="center"/>
    </xf>
    <xf numFmtId="0" fontId="13" fillId="14" borderId="16" xfId="0" applyFont="1" applyFill="1" applyBorder="1" applyAlignment="1">
      <alignment horizontal="left" vertical="center" wrapText="1"/>
    </xf>
    <xf numFmtId="2" fontId="13" fillId="14" borderId="16" xfId="4" applyNumberFormat="1" applyFont="1" applyFill="1" applyBorder="1" applyAlignment="1">
      <alignment horizontal="right" vertical="center"/>
    </xf>
    <xf numFmtId="0" fontId="18" fillId="13" borderId="0" xfId="0" applyFont="1" applyFill="1" applyAlignment="1">
      <alignment horizontal="left"/>
    </xf>
    <xf numFmtId="168" fontId="16" fillId="13" borderId="0" xfId="3" applyNumberFormat="1" applyFont="1" applyFill="1" applyAlignment="1">
      <alignment horizontal="center"/>
    </xf>
    <xf numFmtId="0" fontId="15" fillId="13" borderId="0" xfId="0" applyFont="1" applyFill="1"/>
    <xf numFmtId="0" fontId="15" fillId="13" borderId="0" xfId="0" applyFont="1" applyFill="1" applyAlignment="1">
      <alignment horizontal="left"/>
    </xf>
    <xf numFmtId="0" fontId="15" fillId="13" borderId="0" xfId="0" quotePrefix="1" applyFont="1" applyFill="1"/>
    <xf numFmtId="0" fontId="19" fillId="13" borderId="0" xfId="0" applyFont="1" applyFill="1"/>
    <xf numFmtId="0" fontId="20" fillId="13" borderId="0" xfId="0" applyFont="1" applyFill="1"/>
    <xf numFmtId="0" fontId="15" fillId="3" borderId="7" xfId="0" applyFont="1" applyFill="1" applyBorder="1"/>
    <xf numFmtId="1" fontId="0" fillId="3" borderId="0" xfId="0" applyNumberFormat="1" applyFill="1" applyBorder="1"/>
    <xf numFmtId="166" fontId="0" fillId="0" borderId="0" xfId="0" applyNumberFormat="1"/>
    <xf numFmtId="2" fontId="0" fillId="0" borderId="2" xfId="0" applyNumberFormat="1" applyFill="1" applyBorder="1" applyAlignment="1">
      <alignment wrapText="1"/>
    </xf>
    <xf numFmtId="0" fontId="1" fillId="9" borderId="0" xfId="0" applyFont="1" applyFill="1"/>
    <xf numFmtId="15" fontId="1" fillId="9" borderId="0" xfId="0" applyNumberFormat="1" applyFont="1" applyFill="1" applyAlignment="1">
      <alignment wrapText="1"/>
    </xf>
    <xf numFmtId="0" fontId="1" fillId="0" borderId="2" xfId="0" applyFont="1" applyBorder="1"/>
    <xf numFmtId="0" fontId="1" fillId="0" borderId="16" xfId="0" applyFont="1" applyBorder="1"/>
    <xf numFmtId="15" fontId="0" fillId="0" borderId="1" xfId="0" applyNumberFormat="1" applyBorder="1" applyAlignment="1">
      <alignment horizontal="center"/>
    </xf>
    <xf numFmtId="0" fontId="21" fillId="0" borderId="0" xfId="0" applyFont="1"/>
    <xf numFmtId="11" fontId="0" fillId="3" borderId="0" xfId="0" applyNumberFormat="1" applyFill="1"/>
    <xf numFmtId="0" fontId="0" fillId="15" borderId="0" xfId="0" applyFill="1"/>
    <xf numFmtId="0" fontId="0" fillId="15" borderId="0" xfId="0" applyFill="1" applyAlignment="1">
      <alignment horizontal="center"/>
    </xf>
    <xf numFmtId="0" fontId="4" fillId="15" borderId="0" xfId="0" applyFont="1" applyFill="1" applyAlignment="1">
      <alignment wrapText="1"/>
    </xf>
    <xf numFmtId="0" fontId="22" fillId="0" borderId="0" xfId="0" applyFont="1" applyAlignment="1">
      <alignment wrapTex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1" fontId="1" fillId="0" borderId="1" xfId="0" applyNumberFormat="1" applyFont="1" applyBorder="1"/>
    <xf numFmtId="1" fontId="0" fillId="0" borderId="1" xfId="0" applyNumberFormat="1" applyBorder="1"/>
    <xf numFmtId="17" fontId="1" fillId="12" borderId="12" xfId="0" applyNumberFormat="1" applyFont="1" applyFill="1" applyBorder="1" applyAlignment="1">
      <alignment horizontal="center"/>
    </xf>
    <xf numFmtId="17" fontId="1" fillId="12" borderId="13" xfId="0" applyNumberFormat="1" applyFont="1" applyFill="1" applyBorder="1" applyAlignment="1">
      <alignment horizontal="center"/>
    </xf>
    <xf numFmtId="17" fontId="1" fillId="12" borderId="14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vertical="center" wrapText="1"/>
    </xf>
    <xf numFmtId="1" fontId="0" fillId="0" borderId="17" xfId="0" applyNumberFormat="1" applyBorder="1"/>
    <xf numFmtId="1" fontId="0" fillId="0" borderId="18" xfId="0" applyNumberFormat="1" applyBorder="1"/>
    <xf numFmtId="1" fontId="0" fillId="7" borderId="17" xfId="0" applyNumberFormat="1" applyFill="1" applyBorder="1"/>
    <xf numFmtId="1" fontId="0" fillId="0" borderId="6" xfId="0" applyNumberFormat="1" applyBorder="1"/>
    <xf numFmtId="0" fontId="1" fillId="0" borderId="1" xfId="0" applyFont="1" applyBorder="1" applyAlignment="1">
      <alignment wrapText="1"/>
    </xf>
    <xf numFmtId="0" fontId="12" fillId="13" borderId="0" xfId="0" applyFont="1" applyFill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9" borderId="2" xfId="0" applyFill="1" applyBorder="1" applyAlignment="1">
      <alignment horizontal="center" wrapText="1"/>
    </xf>
    <xf numFmtId="0" fontId="0" fillId="9" borderId="2" xfId="0" applyFill="1" applyBorder="1" applyAlignment="1">
      <alignment horizontal="center"/>
    </xf>
    <xf numFmtId="0" fontId="6" fillId="11" borderId="12" xfId="0" applyFont="1" applyFill="1" applyBorder="1" applyAlignment="1">
      <alignment horizontal="left" vertical="center" wrapText="1"/>
    </xf>
    <xf numFmtId="0" fontId="6" fillId="11" borderId="13" xfId="0" applyFont="1" applyFill="1" applyBorder="1" applyAlignment="1">
      <alignment horizontal="left" vertical="center" wrapText="1"/>
    </xf>
    <xf numFmtId="0" fontId="6" fillId="11" borderId="14" xfId="0" applyFont="1" applyFill="1" applyBorder="1" applyAlignment="1">
      <alignment horizontal="left" vertical="center" wrapText="1"/>
    </xf>
    <xf numFmtId="0" fontId="9" fillId="0" borderId="13" xfId="0" applyFont="1" applyBorder="1" applyAlignment="1">
      <alignment horizontal="right" vertic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12" borderId="1" xfId="0" applyFont="1" applyFill="1" applyBorder="1" applyAlignment="1">
      <alignment horizontal="center"/>
    </xf>
  </cellXfs>
  <cellStyles count="5">
    <cellStyle name="Comma 2" xfId="4"/>
    <cellStyle name="Comma 2 2" xf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Nat-gas demand adjustment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Nat-gas demand adj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'Natural Gas'!$B$28:$N$28</c:f>
              <c:numCache>
                <c:formatCode>mmm\-yy</c:formatCode>
                <c:ptCount val="1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</c:numCache>
            </c:numRef>
          </c:cat>
          <c:val>
            <c:numRef>
              <c:f>'Natural Gas'!$B$29:$N$29</c:f>
              <c:numCache>
                <c:formatCode>0</c:formatCode>
                <c:ptCount val="13"/>
                <c:pt idx="0">
                  <c:v>5438.5450760806998</c:v>
                </c:pt>
                <c:pt idx="1">
                  <c:v>4350.8360608645598</c:v>
                </c:pt>
                <c:pt idx="2">
                  <c:v>4350.8360608645598</c:v>
                </c:pt>
                <c:pt idx="3">
                  <c:v>4568.3778639077882</c:v>
                </c:pt>
                <c:pt idx="4">
                  <c:v>4785.9196669510156</c:v>
                </c:pt>
                <c:pt idx="5">
                  <c:v>5003.461469994244</c:v>
                </c:pt>
                <c:pt idx="6">
                  <c:v>5221.0032730374714</c:v>
                </c:pt>
                <c:pt idx="7">
                  <c:v>5438.5450760806998</c:v>
                </c:pt>
                <c:pt idx="8">
                  <c:v>5438.5450760806998</c:v>
                </c:pt>
                <c:pt idx="9">
                  <c:v>5438.5450760806998</c:v>
                </c:pt>
                <c:pt idx="10">
                  <c:v>5438.5450760806998</c:v>
                </c:pt>
                <c:pt idx="11">
                  <c:v>5438.5450760806998</c:v>
                </c:pt>
                <c:pt idx="12">
                  <c:v>5438.5450760806998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F6-437C-B432-9AEA1370A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838672"/>
        <c:axId val="1936530800"/>
      </c:lineChart>
      <c:dateAx>
        <c:axId val="181883867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530800"/>
        <c:crosses val="autoZero"/>
        <c:auto val="1"/>
        <c:lblOffset val="100"/>
        <c:baseTimeUnit val="months"/>
      </c:dateAx>
      <c:valAx>
        <c:axId val="1936530800"/>
        <c:scaling>
          <c:orientation val="minMax"/>
          <c:max val="6000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83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602600113582296E-2"/>
          <c:y val="0.11128410064872017"/>
          <c:w val="0.91248453592423751"/>
          <c:h val="0.784203098986686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'POSOCO data'!$C$2:$C$68</c:f>
              <c:numCache>
                <c:formatCode>General</c:formatCode>
                <c:ptCount val="67"/>
                <c:pt idx="0">
                  <c:v>3339</c:v>
                </c:pt>
                <c:pt idx="1">
                  <c:v>3035</c:v>
                </c:pt>
                <c:pt idx="2">
                  <c:v>2974</c:v>
                </c:pt>
                <c:pt idx="3">
                  <c:v>2777</c:v>
                </c:pt>
                <c:pt idx="4">
                  <c:v>2652</c:v>
                </c:pt>
                <c:pt idx="5">
                  <c:v>2592</c:v>
                </c:pt>
                <c:pt idx="6">
                  <c:v>2628</c:v>
                </c:pt>
                <c:pt idx="7">
                  <c:v>2639</c:v>
                </c:pt>
                <c:pt idx="8">
                  <c:v>2665</c:v>
                </c:pt>
                <c:pt idx="9">
                  <c:v>2705</c:v>
                </c:pt>
                <c:pt idx="10">
                  <c:v>2731</c:v>
                </c:pt>
                <c:pt idx="11">
                  <c:v>2787</c:v>
                </c:pt>
                <c:pt idx="12">
                  <c:v>2794</c:v>
                </c:pt>
                <c:pt idx="13">
                  <c:v>2791</c:v>
                </c:pt>
                <c:pt idx="14">
                  <c:v>2752</c:v>
                </c:pt>
                <c:pt idx="15">
                  <c:v>2757</c:v>
                </c:pt>
                <c:pt idx="16">
                  <c:v>2727</c:v>
                </c:pt>
                <c:pt idx="17">
                  <c:v>2716</c:v>
                </c:pt>
                <c:pt idx="18">
                  <c:v>2695</c:v>
                </c:pt>
                <c:pt idx="19">
                  <c:v>2718</c:v>
                </c:pt>
                <c:pt idx="20">
                  <c:v>2801</c:v>
                </c:pt>
                <c:pt idx="21">
                  <c:v>2819</c:v>
                </c:pt>
                <c:pt idx="22">
                  <c:v>2913</c:v>
                </c:pt>
                <c:pt idx="23">
                  <c:v>2977</c:v>
                </c:pt>
                <c:pt idx="24">
                  <c:v>2939</c:v>
                </c:pt>
                <c:pt idx="25">
                  <c:v>2968</c:v>
                </c:pt>
                <c:pt idx="26">
                  <c:v>2985</c:v>
                </c:pt>
                <c:pt idx="27">
                  <c:v>2908</c:v>
                </c:pt>
                <c:pt idx="28">
                  <c:v>2862</c:v>
                </c:pt>
                <c:pt idx="29">
                  <c:v>2864</c:v>
                </c:pt>
                <c:pt idx="30">
                  <c:v>2789</c:v>
                </c:pt>
                <c:pt idx="31">
                  <c:v>2900</c:v>
                </c:pt>
                <c:pt idx="32">
                  <c:v>2919</c:v>
                </c:pt>
                <c:pt idx="33">
                  <c:v>2917</c:v>
                </c:pt>
                <c:pt idx="34">
                  <c:v>2896</c:v>
                </c:pt>
                <c:pt idx="35">
                  <c:v>2742</c:v>
                </c:pt>
                <c:pt idx="36">
                  <c:v>2740</c:v>
                </c:pt>
                <c:pt idx="37">
                  <c:v>2834</c:v>
                </c:pt>
                <c:pt idx="38">
                  <c:v>2861</c:v>
                </c:pt>
                <c:pt idx="39">
                  <c:v>2955</c:v>
                </c:pt>
                <c:pt idx="40">
                  <c:v>2928</c:v>
                </c:pt>
                <c:pt idx="41">
                  <c:v>2997</c:v>
                </c:pt>
                <c:pt idx="42">
                  <c:v>2961</c:v>
                </c:pt>
                <c:pt idx="43">
                  <c:v>3007</c:v>
                </c:pt>
                <c:pt idx="44">
                  <c:v>3050</c:v>
                </c:pt>
                <c:pt idx="45">
                  <c:v>3049</c:v>
                </c:pt>
                <c:pt idx="46">
                  <c:v>3068</c:v>
                </c:pt>
                <c:pt idx="47">
                  <c:v>3193</c:v>
                </c:pt>
                <c:pt idx="48">
                  <c:v>3287</c:v>
                </c:pt>
                <c:pt idx="49">
                  <c:v>3071</c:v>
                </c:pt>
                <c:pt idx="50">
                  <c:v>3065</c:v>
                </c:pt>
                <c:pt idx="51">
                  <c:v>3248</c:v>
                </c:pt>
                <c:pt idx="52">
                  <c:v>3313</c:v>
                </c:pt>
                <c:pt idx="53">
                  <c:v>3320</c:v>
                </c:pt>
                <c:pt idx="54">
                  <c:v>3373</c:v>
                </c:pt>
                <c:pt idx="55">
                  <c:v>3409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87-4409-A2D1-DF71A7118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379488"/>
        <c:axId val="2117907072"/>
      </c:lineChart>
      <c:catAx>
        <c:axId val="2090379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907072"/>
        <c:crosses val="autoZero"/>
        <c:auto val="1"/>
        <c:lblAlgn val="ctr"/>
        <c:lblOffset val="100"/>
        <c:noMultiLvlLbl val="0"/>
      </c:catAx>
      <c:valAx>
        <c:axId val="2117907072"/>
        <c:scaling>
          <c:orientation val="minMax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37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29</xdr:row>
      <xdr:rowOff>147637</xdr:rowOff>
    </xdr:from>
    <xdr:to>
      <xdr:col>13</xdr:col>
      <xdr:colOff>47625</xdr:colOff>
      <xdr:row>44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9F842C-9870-40C6-A476-D9DE3C85C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1</xdr:row>
      <xdr:rowOff>33336</xdr:rowOff>
    </xdr:from>
    <xdr:to>
      <xdr:col>15</xdr:col>
      <xdr:colOff>257175</xdr:colOff>
      <xdr:row>19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68CBA6-2772-4F0A-AF79-DB60D227A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33</xdr:row>
      <xdr:rowOff>85725</xdr:rowOff>
    </xdr:from>
    <xdr:to>
      <xdr:col>4</xdr:col>
      <xdr:colOff>342900</xdr:colOff>
      <xdr:row>52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106C82-3D5F-40DA-815C-BF1C17678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6610350"/>
          <a:ext cx="5829300" cy="3638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</xdr:colOff>
      <xdr:row>33</xdr:row>
      <xdr:rowOff>109041</xdr:rowOff>
    </xdr:from>
    <xdr:to>
      <xdr:col>13</xdr:col>
      <xdr:colOff>448631</xdr:colOff>
      <xdr:row>54</xdr:row>
      <xdr:rowOff>172167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435D742-CC08-4F28-9501-2C4A3EBAD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96075" y="7586166"/>
          <a:ext cx="5420681" cy="406362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eepthi Swamy" id="{83AD0833-055E-4913-A253-5AEB7BE6341A}" userId="0118328b9c39827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3" dT="2020-05-20T08:58:45.81" personId="{83AD0833-055E-4913-A253-5AEB7BE6341A}" id="{9BCD9485-F1A4-40FD-BB58-F0A0A7E87A67}">
    <text>22% reduction - lockdown week 1</text>
  </threadedComment>
  <threadedComment ref="C73" dT="2020-05-19T18:21:24.41" personId="{83AD0833-055E-4913-A253-5AEB7BE6341A}" id="{3173A2DD-4786-4F52-86ED-8AE93DDEE36B}">
    <text>22% reduction - lockdown month 1</text>
  </threadedComment>
  <threadedComment ref="D73" dT="2020-05-20T08:59:43.37" personId="{83AD0833-055E-4913-A253-5AEB7BE6341A}" id="{4E216A21-C86C-4DEA-9464-D11AEE4E2E6E}">
    <text>4% reduction - lockdown with partial easing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3" dT="2020-05-19T18:16:00.26" personId="{83AD0833-055E-4913-A253-5AEB7BE6341A}" id="{20DA70A6-C6CE-4F37-9D74-6058D5AB5411}">
    <text>Difference between counterfactual (trend-based) monthly estimate and the Apr-May '20 (20% reduced) estimate</text>
  </threadedComment>
  <threadedComment ref="C29" dT="2020-05-19T18:21:24.41" personId="{83AD0833-055E-4913-A253-5AEB7BE6341A}" id="{E5905FA1-553E-42BB-91D1-79C691547478}">
    <text>20% reduction - S&amp;P Global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pac.gov.in/content/152_1_Consumption.aspx" TargetMode="External"/><Relationship Id="rId2" Type="http://schemas.openxmlformats.org/officeDocument/2006/relationships/hyperlink" Target="http://www.mospi.gov.in/sites/default/files/publication_reports/ES_2020_240420m.pdf" TargetMode="External"/><Relationship Id="rId1" Type="http://schemas.openxmlformats.org/officeDocument/2006/relationships/hyperlink" Target="https://posoco.in/reports/daily-reports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thehindubusinessline.com/economy/covid-19-impact-indian-electricity-demand-to-decline-1-per-cent/article31462407.ece" TargetMode="External"/><Relationship Id="rId4" Type="http://schemas.openxmlformats.org/officeDocument/2006/relationships/hyperlink" Target="https://posoco.in/covid-19/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164.100.60.133/pub/HANDBOOK%202017-18/HANDBOOK%202017-18.pdf" TargetMode="External"/><Relationship Id="rId2" Type="http://schemas.openxmlformats.org/officeDocument/2006/relationships/hyperlink" Target="https://www.ppac.gov.in/content/147_1_ConsumptionPetroleum.aspx" TargetMode="External"/><Relationship Id="rId1" Type="http://schemas.openxmlformats.org/officeDocument/2006/relationships/hyperlink" Target="https://www.ppac.gov.in/content/7_1_ForecastandAnalysis.aspx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://petroleum.nic.in/more/indian-png-statistic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posoco.in/download/27-03-20_nldc_psp/?wpdmdl=27949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posoco.in/download/12-05-20_nldc_psp-2/?wpdmdl=28902" TargetMode="External"/><Relationship Id="rId1" Type="http://schemas.openxmlformats.org/officeDocument/2006/relationships/hyperlink" Target="https://posoco.in/download/12-03-20_nldc_psp/?wpdmdl=27638" TargetMode="External"/><Relationship Id="rId6" Type="http://schemas.openxmlformats.org/officeDocument/2006/relationships/hyperlink" Target="http://www.mospi.gov.in/sites/default/files/publication_reports/ES_2020_240420m.pdf" TargetMode="External"/><Relationship Id="rId5" Type="http://schemas.openxmlformats.org/officeDocument/2006/relationships/hyperlink" Target="https://posoco.in/download/20-05-20_nldc_psp/?wpdmdl=29065" TargetMode="External"/><Relationship Id="rId10" Type="http://schemas.microsoft.com/office/2017/10/relationships/threadedComment" Target="../threadedComments/threadedComment1.xml"/><Relationship Id="rId4" Type="http://schemas.openxmlformats.org/officeDocument/2006/relationships/hyperlink" Target="https://posoco.in/download/27-04-20_nldc_psp/?wpdmdl=28605" TargetMode="External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7" Type="http://schemas.microsoft.com/office/2017/10/relationships/threadedComment" Target="../threadedComments/threadedComment2.xml"/><Relationship Id="rId2" Type="http://schemas.openxmlformats.org/officeDocument/2006/relationships/hyperlink" Target="https://www.ppac.gov.in/content/152_1_Consumption.aspx" TargetMode="External"/><Relationship Id="rId1" Type="http://schemas.openxmlformats.org/officeDocument/2006/relationships/hyperlink" Target="https://www.spglobal.com/platts/en/market-insights/latest-news/natural-gas/032620-india-lockdown-domestic-natural-gas-demand-set-to-plummet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hehindubusinessline.com/economy/covid-19-impact-indian-electricity-demand-to-decline-1-per-cent/article31462407.ece" TargetMode="External"/><Relationship Id="rId1" Type="http://schemas.openxmlformats.org/officeDocument/2006/relationships/hyperlink" Target="https://energy.economictimes.indiatimes.com/news/power/covid-19-impact-indias-power-demand-falls-over-20-per-cent-in-may/75584437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posoco.in/covid-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abSelected="1" topLeftCell="A13" workbookViewId="0">
      <selection activeCell="B41" sqref="B41"/>
    </sheetView>
  </sheetViews>
  <sheetFormatPr defaultRowHeight="14.25" x14ac:dyDescent="0.45"/>
  <cols>
    <col min="2" max="2" width="61.86328125" customWidth="1"/>
    <col min="5" max="5" width="66" customWidth="1"/>
  </cols>
  <sheetData>
    <row r="1" spans="1:5" x14ac:dyDescent="0.45">
      <c r="A1" s="1" t="s">
        <v>22</v>
      </c>
    </row>
    <row r="3" spans="1:5" x14ac:dyDescent="0.45">
      <c r="A3" s="1" t="s">
        <v>523</v>
      </c>
      <c r="B3" s="5" t="s">
        <v>566</v>
      </c>
      <c r="E3" s="5" t="s">
        <v>524</v>
      </c>
    </row>
    <row r="4" spans="1:5" x14ac:dyDescent="0.45">
      <c r="B4" s="19" t="s">
        <v>565</v>
      </c>
      <c r="E4" s="19" t="s">
        <v>525</v>
      </c>
    </row>
    <row r="5" spans="1:5" x14ac:dyDescent="0.45">
      <c r="E5" t="s">
        <v>527</v>
      </c>
    </row>
    <row r="6" spans="1:5" x14ac:dyDescent="0.45">
      <c r="B6" s="3"/>
      <c r="E6" s="3" t="s">
        <v>526</v>
      </c>
    </row>
    <row r="7" spans="1:5" x14ac:dyDescent="0.45">
      <c r="E7" t="s">
        <v>528</v>
      </c>
    </row>
    <row r="9" spans="1:5" x14ac:dyDescent="0.45">
      <c r="B9" s="5" t="s">
        <v>529</v>
      </c>
      <c r="E9" s="5" t="s">
        <v>533</v>
      </c>
    </row>
    <row r="10" spans="1:5" s="4" customFormat="1" x14ac:dyDescent="0.45">
      <c r="B10" s="19" t="s">
        <v>530</v>
      </c>
      <c r="E10" s="19" t="s">
        <v>535</v>
      </c>
    </row>
    <row r="11" spans="1:5" s="4" customFormat="1" x14ac:dyDescent="0.45">
      <c r="B11" t="s">
        <v>531</v>
      </c>
      <c r="E11" t="s">
        <v>537</v>
      </c>
    </row>
    <row r="12" spans="1:5" s="4" customFormat="1" x14ac:dyDescent="0.45">
      <c r="B12" s="3" t="s">
        <v>414</v>
      </c>
      <c r="E12" s="3" t="s">
        <v>534</v>
      </c>
    </row>
    <row r="13" spans="1:5" s="4" customFormat="1" x14ac:dyDescent="0.45">
      <c r="B13" t="s">
        <v>532</v>
      </c>
      <c r="C13" s="9"/>
      <c r="E13" t="s">
        <v>536</v>
      </c>
    </row>
    <row r="14" spans="1:5" s="4" customFormat="1" x14ac:dyDescent="0.45">
      <c r="B14" s="9"/>
      <c r="C14" s="9"/>
    </row>
    <row r="15" spans="1:5" s="4" customFormat="1" x14ac:dyDescent="0.45">
      <c r="B15" s="5" t="s">
        <v>542</v>
      </c>
      <c r="C15" s="9"/>
      <c r="E15" s="5" t="s">
        <v>539</v>
      </c>
    </row>
    <row r="16" spans="1:5" s="4" customFormat="1" x14ac:dyDescent="0.45">
      <c r="B16" s="19" t="s">
        <v>535</v>
      </c>
      <c r="E16" s="19" t="s">
        <v>525</v>
      </c>
    </row>
    <row r="17" spans="2:5" s="4" customFormat="1" x14ac:dyDescent="0.45">
      <c r="B17" t="s">
        <v>538</v>
      </c>
      <c r="E17" t="s">
        <v>441</v>
      </c>
    </row>
    <row r="18" spans="2:5" s="4" customFormat="1" x14ac:dyDescent="0.45">
      <c r="B18" s="3" t="s">
        <v>366</v>
      </c>
      <c r="E18" s="3" t="s">
        <v>442</v>
      </c>
    </row>
    <row r="19" spans="2:5" s="4" customFormat="1" x14ac:dyDescent="0.45">
      <c r="B19"/>
      <c r="E19" t="s">
        <v>540</v>
      </c>
    </row>
    <row r="20" spans="2:5" s="4" customFormat="1" x14ac:dyDescent="0.45"/>
    <row r="21" spans="2:5" s="4" customFormat="1" x14ac:dyDescent="0.45">
      <c r="B21" s="5" t="s">
        <v>541</v>
      </c>
      <c r="E21" s="5" t="s">
        <v>545</v>
      </c>
    </row>
    <row r="22" spans="2:5" s="4" customFormat="1" x14ac:dyDescent="0.45">
      <c r="B22" s="19" t="s">
        <v>543</v>
      </c>
      <c r="E22" s="19" t="s">
        <v>535</v>
      </c>
    </row>
    <row r="23" spans="2:5" s="4" customFormat="1" x14ac:dyDescent="0.45">
      <c r="B23" t="s">
        <v>544</v>
      </c>
      <c r="E23" t="s">
        <v>546</v>
      </c>
    </row>
    <row r="24" spans="2:5" s="4" customFormat="1" x14ac:dyDescent="0.45">
      <c r="B24" s="3" t="s">
        <v>334</v>
      </c>
      <c r="E24" s="3" t="s">
        <v>447</v>
      </c>
    </row>
    <row r="25" spans="2:5" s="4" customFormat="1" x14ac:dyDescent="0.45">
      <c r="B25"/>
      <c r="E25" t="s">
        <v>547</v>
      </c>
    </row>
    <row r="26" spans="2:5" s="4" customFormat="1" x14ac:dyDescent="0.45">
      <c r="B26"/>
    </row>
    <row r="27" spans="2:5" s="4" customFormat="1" x14ac:dyDescent="0.45">
      <c r="B27" s="5" t="s">
        <v>545</v>
      </c>
      <c r="E27" s="5" t="s">
        <v>548</v>
      </c>
    </row>
    <row r="28" spans="2:5" s="4" customFormat="1" x14ac:dyDescent="0.45">
      <c r="B28" s="19" t="s">
        <v>535</v>
      </c>
      <c r="E28" s="19" t="s">
        <v>535</v>
      </c>
    </row>
    <row r="29" spans="2:5" s="4" customFormat="1" x14ac:dyDescent="0.45">
      <c r="B29" t="s">
        <v>546</v>
      </c>
      <c r="E29" t="s">
        <v>549</v>
      </c>
    </row>
    <row r="30" spans="2:5" s="4" customFormat="1" x14ac:dyDescent="0.45">
      <c r="B30" s="3" t="s">
        <v>447</v>
      </c>
      <c r="E30" s="3" t="s">
        <v>448</v>
      </c>
    </row>
    <row r="31" spans="2:5" s="4" customFormat="1" x14ac:dyDescent="0.45">
      <c r="B31" t="s">
        <v>547</v>
      </c>
      <c r="E31" t="s">
        <v>550</v>
      </c>
    </row>
    <row r="32" spans="2:5" s="4" customFormat="1" x14ac:dyDescent="0.45">
      <c r="B32"/>
    </row>
    <row r="33" spans="1:5" s="4" customFormat="1" x14ac:dyDescent="0.45">
      <c r="B33" s="5" t="s">
        <v>551</v>
      </c>
      <c r="E33" s="5" t="s">
        <v>557</v>
      </c>
    </row>
    <row r="34" spans="1:5" s="4" customFormat="1" x14ac:dyDescent="0.45">
      <c r="B34" s="19" t="s">
        <v>552</v>
      </c>
      <c r="E34" s="19" t="s">
        <v>558</v>
      </c>
    </row>
    <row r="35" spans="1:5" x14ac:dyDescent="0.45">
      <c r="B35" t="s">
        <v>553</v>
      </c>
    </row>
    <row r="36" spans="1:5" x14ac:dyDescent="0.45">
      <c r="B36" s="3" t="s">
        <v>494</v>
      </c>
      <c r="E36" s="3"/>
    </row>
    <row r="37" spans="1:5" x14ac:dyDescent="0.45">
      <c r="B37" t="s">
        <v>554</v>
      </c>
    </row>
    <row r="39" spans="1:5" x14ac:dyDescent="0.45">
      <c r="A39" s="1" t="s">
        <v>0</v>
      </c>
    </row>
    <row r="40" spans="1:5" x14ac:dyDescent="0.45">
      <c r="A40" s="4" t="s">
        <v>23</v>
      </c>
    </row>
    <row r="41" spans="1:5" x14ac:dyDescent="0.45">
      <c r="A41" s="4" t="s">
        <v>24</v>
      </c>
    </row>
    <row r="42" spans="1:5" x14ac:dyDescent="0.45">
      <c r="A42" s="4" t="s">
        <v>19</v>
      </c>
    </row>
    <row r="43" spans="1:5" x14ac:dyDescent="0.45">
      <c r="A43" s="9" t="s">
        <v>25</v>
      </c>
    </row>
    <row r="44" spans="1:5" x14ac:dyDescent="0.45">
      <c r="A44" s="9" t="s">
        <v>26</v>
      </c>
    </row>
    <row r="45" spans="1:5" x14ac:dyDescent="0.45">
      <c r="A45" s="9" t="s">
        <v>27</v>
      </c>
    </row>
    <row r="46" spans="1:5" x14ac:dyDescent="0.45">
      <c r="A46" s="4" t="s">
        <v>20</v>
      </c>
    </row>
    <row r="47" spans="1:5" x14ac:dyDescent="0.45">
      <c r="A47" s="4"/>
    </row>
    <row r="48" spans="1:5" x14ac:dyDescent="0.45">
      <c r="A48" s="1" t="s">
        <v>519</v>
      </c>
    </row>
    <row r="49" spans="1:1" x14ac:dyDescent="0.45">
      <c r="A49" s="4" t="s">
        <v>509</v>
      </c>
    </row>
    <row r="50" spans="1:1" x14ac:dyDescent="0.45">
      <c r="A50" s="4" t="s">
        <v>508</v>
      </c>
    </row>
    <row r="51" spans="1:1" x14ac:dyDescent="0.45">
      <c r="A51" s="4" t="s">
        <v>507</v>
      </c>
    </row>
    <row r="52" spans="1:1" x14ac:dyDescent="0.45">
      <c r="A52" s="4"/>
    </row>
    <row r="53" spans="1:1" x14ac:dyDescent="0.45">
      <c r="A53" s="4" t="s">
        <v>510</v>
      </c>
    </row>
    <row r="54" spans="1:1" x14ac:dyDescent="0.45">
      <c r="A54" s="4" t="s">
        <v>511</v>
      </c>
    </row>
    <row r="55" spans="1:1" x14ac:dyDescent="0.45">
      <c r="A55" s="4" t="s">
        <v>520</v>
      </c>
    </row>
    <row r="56" spans="1:1" x14ac:dyDescent="0.45">
      <c r="A56" s="4" t="s">
        <v>521</v>
      </c>
    </row>
    <row r="57" spans="1:1" x14ac:dyDescent="0.45">
      <c r="A57" s="4" t="s">
        <v>522</v>
      </c>
    </row>
    <row r="58" spans="1:1" x14ac:dyDescent="0.45">
      <c r="A58" s="4"/>
    </row>
    <row r="59" spans="1:1" x14ac:dyDescent="0.45">
      <c r="A59" s="4" t="s">
        <v>514</v>
      </c>
    </row>
    <row r="60" spans="1:1" x14ac:dyDescent="0.45">
      <c r="A60" s="4"/>
    </row>
    <row r="61" spans="1:1" x14ac:dyDescent="0.45">
      <c r="A61" s="4" t="s">
        <v>515</v>
      </c>
    </row>
    <row r="62" spans="1:1" x14ac:dyDescent="0.45">
      <c r="A62" s="4" t="s">
        <v>517</v>
      </c>
    </row>
    <row r="63" spans="1:1" x14ac:dyDescent="0.45">
      <c r="A63" s="4" t="s">
        <v>516</v>
      </c>
    </row>
    <row r="64" spans="1:1" x14ac:dyDescent="0.45">
      <c r="A64" s="4" t="s">
        <v>512</v>
      </c>
    </row>
    <row r="65" spans="1:1" x14ac:dyDescent="0.45">
      <c r="A65" s="4" t="s">
        <v>560</v>
      </c>
    </row>
    <row r="66" spans="1:1" x14ac:dyDescent="0.45">
      <c r="A66" s="4" t="s">
        <v>559</v>
      </c>
    </row>
    <row r="67" spans="1:1" x14ac:dyDescent="0.45">
      <c r="A67" s="4"/>
    </row>
    <row r="68" spans="1:1" x14ac:dyDescent="0.45">
      <c r="A68" t="s">
        <v>513</v>
      </c>
    </row>
    <row r="69" spans="1:1" x14ac:dyDescent="0.45">
      <c r="A69" t="s">
        <v>518</v>
      </c>
    </row>
  </sheetData>
  <hyperlinks>
    <hyperlink ref="E6" r:id="rId1"/>
    <hyperlink ref="B12" r:id="rId2"/>
    <hyperlink ref="E12" r:id="rId3"/>
    <hyperlink ref="E18" r:id="rId4"/>
    <hyperlink ref="B24" r:id="rId5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"/>
  <sheetViews>
    <sheetView workbookViewId="0">
      <selection activeCell="A3" sqref="A3"/>
    </sheetView>
  </sheetViews>
  <sheetFormatPr defaultRowHeight="14.25" x14ac:dyDescent="0.45"/>
  <cols>
    <col min="1" max="1" width="36.1328125" bestFit="1" customWidth="1"/>
    <col min="2" max="2" width="20.1328125" customWidth="1"/>
    <col min="3" max="3" width="15" customWidth="1"/>
    <col min="4" max="4" width="12.3984375" bestFit="1" customWidth="1"/>
    <col min="5" max="5" width="16.59765625" customWidth="1"/>
    <col min="6" max="6" width="10" customWidth="1"/>
    <col min="7" max="7" width="12" customWidth="1"/>
    <col min="11" max="11" width="7" bestFit="1" customWidth="1"/>
    <col min="15" max="15" width="11.3984375" customWidth="1"/>
    <col min="16" max="16" width="11.59765625" customWidth="1"/>
    <col min="18" max="18" width="10" customWidth="1"/>
  </cols>
  <sheetData>
    <row r="1" spans="1:20" x14ac:dyDescent="0.45">
      <c r="A1" s="1" t="s">
        <v>426</v>
      </c>
    </row>
    <row r="2" spans="1:20" x14ac:dyDescent="0.45">
      <c r="A2" s="1" t="s">
        <v>563</v>
      </c>
    </row>
    <row r="3" spans="1:20" x14ac:dyDescent="0.45">
      <c r="A3" s="1" t="s">
        <v>443</v>
      </c>
    </row>
    <row r="4" spans="1:20" x14ac:dyDescent="0.45">
      <c r="A4" s="1" t="s">
        <v>444</v>
      </c>
    </row>
    <row r="5" spans="1:20" x14ac:dyDescent="0.45">
      <c r="A5" s="1" t="s">
        <v>445</v>
      </c>
    </row>
    <row r="6" spans="1:20" x14ac:dyDescent="0.45">
      <c r="A6" s="1" t="s">
        <v>503</v>
      </c>
    </row>
    <row r="7" spans="1:20" x14ac:dyDescent="0.45">
      <c r="A7" s="117"/>
      <c r="F7" s="147" t="s">
        <v>322</v>
      </c>
      <c r="G7" s="147"/>
      <c r="H7" s="147"/>
      <c r="I7" s="147" t="s">
        <v>323</v>
      </c>
      <c r="J7" s="147"/>
      <c r="K7" s="147"/>
      <c r="L7" s="147" t="s">
        <v>324</v>
      </c>
      <c r="M7" s="147"/>
      <c r="N7" s="147"/>
      <c r="O7" s="147" t="s">
        <v>325</v>
      </c>
      <c r="P7" s="147"/>
      <c r="Q7" s="147"/>
    </row>
    <row r="8" spans="1:20" ht="28.5" customHeight="1" x14ac:dyDescent="0.45">
      <c r="F8" s="72"/>
      <c r="G8" s="73"/>
      <c r="H8" s="139" t="s">
        <v>327</v>
      </c>
      <c r="I8" s="140"/>
      <c r="J8" s="140"/>
      <c r="K8" s="140"/>
      <c r="L8" s="73"/>
      <c r="M8" s="73"/>
      <c r="N8" s="73"/>
      <c r="O8" s="73"/>
      <c r="P8" s="73"/>
      <c r="Q8" s="75"/>
    </row>
    <row r="9" spans="1:20" x14ac:dyDescent="0.45">
      <c r="A9" s="52" t="s">
        <v>326</v>
      </c>
      <c r="B9" s="53"/>
      <c r="E9" s="35" t="s">
        <v>300</v>
      </c>
      <c r="F9" s="74" t="s">
        <v>301</v>
      </c>
      <c r="G9" s="74" t="s">
        <v>301</v>
      </c>
      <c r="H9" s="54">
        <v>0.2</v>
      </c>
      <c r="I9" s="54">
        <v>0.4</v>
      </c>
      <c r="J9" s="54">
        <v>0.6</v>
      </c>
      <c r="K9" s="54">
        <v>0.8</v>
      </c>
      <c r="L9" s="76">
        <v>1</v>
      </c>
      <c r="M9" s="73"/>
      <c r="N9" s="73"/>
      <c r="O9" s="73"/>
      <c r="P9" s="73"/>
      <c r="Q9" s="77"/>
    </row>
    <row r="10" spans="1:20" ht="42.75" x14ac:dyDescent="0.45">
      <c r="B10" t="s">
        <v>453</v>
      </c>
      <c r="C10" s="18" t="s">
        <v>302</v>
      </c>
      <c r="D10" s="8" t="s">
        <v>321</v>
      </c>
      <c r="E10" s="26">
        <v>43891</v>
      </c>
      <c r="F10" s="78">
        <v>43922</v>
      </c>
      <c r="G10" s="79">
        <v>43952</v>
      </c>
      <c r="H10" s="80">
        <v>43983</v>
      </c>
      <c r="I10" s="78">
        <v>44013</v>
      </c>
      <c r="J10" s="79">
        <v>44044</v>
      </c>
      <c r="K10" s="80">
        <v>44075</v>
      </c>
      <c r="L10" s="78">
        <v>44105</v>
      </c>
      <c r="M10" s="79">
        <v>44136</v>
      </c>
      <c r="N10" s="80">
        <v>44166</v>
      </c>
      <c r="O10" s="79">
        <v>44197</v>
      </c>
      <c r="P10" s="79">
        <v>44228</v>
      </c>
      <c r="Q10" s="80">
        <v>44256</v>
      </c>
      <c r="R10" s="8" t="s">
        <v>303</v>
      </c>
      <c r="S10" s="8" t="s">
        <v>304</v>
      </c>
    </row>
    <row r="11" spans="1:20" x14ac:dyDescent="0.45">
      <c r="A11" s="27" t="s">
        <v>305</v>
      </c>
      <c r="B11" s="27" t="s">
        <v>306</v>
      </c>
      <c r="C11" s="28">
        <v>27963.64</v>
      </c>
      <c r="D11" s="33">
        <f>C11/12</f>
        <v>2330.3033333333333</v>
      </c>
      <c r="E11" s="29">
        <v>2306.18563377483</v>
      </c>
      <c r="F11" s="42">
        <v>2131.8543676138102</v>
      </c>
      <c r="G11" s="38">
        <v>2131.8543676138102</v>
      </c>
      <c r="H11" s="43">
        <f t="shared" ref="H11:H22" si="0">G11+$H$9*(D11-G11)</f>
        <v>2171.544160757715</v>
      </c>
      <c r="I11" s="42">
        <f>G11+$I$9*(D11-G11)</f>
        <v>2211.2339539016193</v>
      </c>
      <c r="J11" s="38">
        <f>G11+$J$9*(D11-G11)</f>
        <v>2250.9237470455241</v>
      </c>
      <c r="K11" s="43">
        <f>G11+$K$9*(D11-G11)</f>
        <v>2290.6135401894285</v>
      </c>
      <c r="L11" s="47">
        <f>G11+$L$9*(D11-G11)</f>
        <v>2330.3033333333333</v>
      </c>
      <c r="M11" s="38">
        <f t="shared" ref="M11:Q11" si="1">L11</f>
        <v>2330.3033333333333</v>
      </c>
      <c r="N11" s="43">
        <f t="shared" si="1"/>
        <v>2330.3033333333333</v>
      </c>
      <c r="O11" s="38">
        <f t="shared" si="1"/>
        <v>2330.3033333333333</v>
      </c>
      <c r="P11" s="38">
        <f t="shared" si="1"/>
        <v>2330.3033333333333</v>
      </c>
      <c r="Q11" s="39">
        <f t="shared" si="1"/>
        <v>2330.3033333333333</v>
      </c>
      <c r="R11" s="29">
        <f t="shared" ref="R11:R22" si="2">SUM(F11:Q11)</f>
        <v>27169.844137121909</v>
      </c>
      <c r="S11" s="71">
        <f t="shared" ref="S11:S22" si="3">(R11-C11)/C11</f>
        <v>-2.8386714421945451E-2</v>
      </c>
    </row>
    <row r="12" spans="1:20" x14ac:dyDescent="0.45">
      <c r="A12" s="27" t="s">
        <v>307</v>
      </c>
      <c r="B12" s="27" t="s">
        <v>306</v>
      </c>
      <c r="C12" s="28">
        <v>2284</v>
      </c>
      <c r="D12" s="33">
        <f t="shared" ref="D12:D22" si="4">C12/12</f>
        <v>190.33333333333334</v>
      </c>
      <c r="E12" s="29">
        <v>151.89902508015601</v>
      </c>
      <c r="F12" s="42">
        <v>129.03693922412501</v>
      </c>
      <c r="G12" s="38">
        <v>129.03693922412501</v>
      </c>
      <c r="H12" s="43">
        <f t="shared" si="0"/>
        <v>141.29621804596667</v>
      </c>
      <c r="I12" s="42">
        <f>G12+$I$9*(D12-G12)</f>
        <v>153.55549686780836</v>
      </c>
      <c r="J12" s="38">
        <f>G12+$J$9*(D12-G12)</f>
        <v>165.81477568964999</v>
      </c>
      <c r="K12" s="43">
        <f>G12+$K$9*(D12-G12)</f>
        <v>178.07405451149168</v>
      </c>
      <c r="L12" s="47">
        <f>G12+$L$9*(D12-G12)</f>
        <v>190.33333333333334</v>
      </c>
      <c r="M12" s="38">
        <f t="shared" ref="M12:Q22" si="5">L12</f>
        <v>190.33333333333334</v>
      </c>
      <c r="N12" s="43">
        <f t="shared" si="5"/>
        <v>190.33333333333334</v>
      </c>
      <c r="O12" s="38">
        <f t="shared" si="5"/>
        <v>190.33333333333334</v>
      </c>
      <c r="P12" s="38">
        <f t="shared" si="5"/>
        <v>190.33333333333334</v>
      </c>
      <c r="Q12" s="39">
        <f t="shared" si="5"/>
        <v>190.33333333333334</v>
      </c>
      <c r="R12" s="29">
        <f t="shared" si="2"/>
        <v>2038.8144235631662</v>
      </c>
      <c r="S12" s="71">
        <f t="shared" si="3"/>
        <v>-0.10734920159230901</v>
      </c>
    </row>
    <row r="13" spans="1:20" x14ac:dyDescent="0.45">
      <c r="A13" s="27" t="s">
        <v>308</v>
      </c>
      <c r="B13" s="27" t="s">
        <v>3</v>
      </c>
      <c r="C13" s="28">
        <v>33430</v>
      </c>
      <c r="D13" s="33">
        <f t="shared" si="4"/>
        <v>2785.8333333333335</v>
      </c>
      <c r="E13" s="29">
        <v>2155.8772077305798</v>
      </c>
      <c r="F13" s="42">
        <v>972.85974275751198</v>
      </c>
      <c r="G13" s="38">
        <v>972.85974275751198</v>
      </c>
      <c r="H13" s="43">
        <f t="shared" si="0"/>
        <v>1335.4544608726765</v>
      </c>
      <c r="I13" s="42">
        <f>G13+$I$9*(D13-G13)</f>
        <v>1698.0491789878406</v>
      </c>
      <c r="J13" s="38">
        <f>G13+$J$9*(D13-G13)</f>
        <v>2060.6438971030047</v>
      </c>
      <c r="K13" s="43">
        <f>G13+$K$9*(D13-G13)</f>
        <v>2423.2386152181693</v>
      </c>
      <c r="L13" s="47">
        <f>G13+$L$9*(D13-G13)</f>
        <v>2785.8333333333335</v>
      </c>
      <c r="M13" s="38">
        <f t="shared" si="5"/>
        <v>2785.8333333333335</v>
      </c>
      <c r="N13" s="43">
        <f t="shared" si="5"/>
        <v>2785.8333333333335</v>
      </c>
      <c r="O13" s="38">
        <f t="shared" si="5"/>
        <v>2785.8333333333335</v>
      </c>
      <c r="P13" s="38">
        <f t="shared" si="5"/>
        <v>2785.8333333333335</v>
      </c>
      <c r="Q13" s="39">
        <f t="shared" si="5"/>
        <v>2785.8333333333335</v>
      </c>
      <c r="R13" s="29">
        <f t="shared" si="2"/>
        <v>26178.105637696714</v>
      </c>
      <c r="S13" s="71">
        <f t="shared" si="3"/>
        <v>-0.21692774042187515</v>
      </c>
    </row>
    <row r="14" spans="1:20" ht="28.5" x14ac:dyDescent="0.45">
      <c r="A14" s="27" t="s">
        <v>309</v>
      </c>
      <c r="B14" s="131" t="s">
        <v>500</v>
      </c>
      <c r="C14" s="28">
        <v>12705</v>
      </c>
      <c r="D14" s="33">
        <f t="shared" si="4"/>
        <v>1058.75</v>
      </c>
      <c r="E14" s="29">
        <v>1385.5910384722199</v>
      </c>
      <c r="F14" s="42">
        <v>859.41328247222202</v>
      </c>
      <c r="G14" s="38">
        <v>859.41328247222202</v>
      </c>
      <c r="H14" s="43">
        <f t="shared" si="0"/>
        <v>899.28062597777762</v>
      </c>
      <c r="I14" s="42">
        <f>G14+$I$9*(D14-G14)</f>
        <v>939.14796948333321</v>
      </c>
      <c r="J14" s="38">
        <f>G14+$J$9*(D14-G14)</f>
        <v>979.01531298888881</v>
      </c>
      <c r="K14" s="43">
        <f>G14+$K$9*(D14-G14)</f>
        <v>1018.8826564944444</v>
      </c>
      <c r="L14" s="47">
        <f>G14+$L$9*(D14-G14)</f>
        <v>1058.75</v>
      </c>
      <c r="M14" s="38">
        <f t="shared" si="5"/>
        <v>1058.75</v>
      </c>
      <c r="N14" s="43">
        <f t="shared" si="5"/>
        <v>1058.75</v>
      </c>
      <c r="O14" s="38">
        <f t="shared" si="5"/>
        <v>1058.75</v>
      </c>
      <c r="P14" s="38">
        <f t="shared" si="5"/>
        <v>1058.75</v>
      </c>
      <c r="Q14" s="39">
        <f t="shared" si="5"/>
        <v>1058.75</v>
      </c>
      <c r="R14" s="29">
        <f t="shared" si="2"/>
        <v>11907.653129888888</v>
      </c>
      <c r="S14" s="71">
        <f t="shared" si="3"/>
        <v>-6.2758510044164689E-2</v>
      </c>
    </row>
    <row r="15" spans="1:20" x14ac:dyDescent="0.45">
      <c r="A15" s="27" t="s">
        <v>310</v>
      </c>
      <c r="B15" s="27" t="s">
        <v>3</v>
      </c>
      <c r="C15" s="28">
        <v>86588</v>
      </c>
      <c r="D15" s="33">
        <f t="shared" si="4"/>
        <v>7215.666666666667</v>
      </c>
      <c r="E15" s="29">
        <v>5651.1738890946399</v>
      </c>
      <c r="F15" s="42">
        <v>3249.78320900574</v>
      </c>
      <c r="G15" s="38">
        <v>3249.78320900574</v>
      </c>
      <c r="H15" s="43">
        <f t="shared" si="0"/>
        <v>4042.9599005379255</v>
      </c>
      <c r="I15" s="42">
        <f>G15+$I$9*(D15-G15)</f>
        <v>4836.136592070111</v>
      </c>
      <c r="J15" s="38">
        <f>G15+$J$9*(D15-G15)</f>
        <v>5629.313283602296</v>
      </c>
      <c r="K15" s="43">
        <f>G15+$K$9*(D15-G15)</f>
        <v>6422.4899751344819</v>
      </c>
      <c r="L15" s="47">
        <f>G15+$L$9*(D15-G15)</f>
        <v>7215.666666666667</v>
      </c>
      <c r="M15" s="38">
        <f t="shared" si="5"/>
        <v>7215.666666666667</v>
      </c>
      <c r="N15" s="43">
        <f t="shared" si="5"/>
        <v>7215.666666666667</v>
      </c>
      <c r="O15" s="38">
        <f t="shared" si="5"/>
        <v>7215.666666666667</v>
      </c>
      <c r="P15" s="38">
        <f t="shared" si="5"/>
        <v>7215.666666666667</v>
      </c>
      <c r="Q15" s="39">
        <f t="shared" si="5"/>
        <v>7215.666666666667</v>
      </c>
      <c r="R15" s="29">
        <f t="shared" si="2"/>
        <v>70724.466169356281</v>
      </c>
      <c r="S15" s="71">
        <f t="shared" si="3"/>
        <v>-0.18320707061768049</v>
      </c>
    </row>
    <row r="16" spans="1:20" x14ac:dyDescent="0.45">
      <c r="A16" s="27" t="s">
        <v>311</v>
      </c>
      <c r="B16" s="27" t="s">
        <v>3</v>
      </c>
      <c r="C16" s="28">
        <v>8710</v>
      </c>
      <c r="D16" s="33">
        <f t="shared" si="4"/>
        <v>725.83333333333337</v>
      </c>
      <c r="E16" s="29">
        <v>483.88745955438799</v>
      </c>
      <c r="F16" s="42">
        <v>56.445723017194503</v>
      </c>
      <c r="G16" s="38">
        <v>56.445723017194503</v>
      </c>
      <c r="H16" s="43">
        <f t="shared" si="0"/>
        <v>190.32324508042228</v>
      </c>
      <c r="I16" s="42">
        <f t="shared" ref="I16" si="6">G16+$I$9*(D16-G16)</f>
        <v>324.20076714365007</v>
      </c>
      <c r="J16" s="38">
        <f t="shared" ref="J16" si="7">G16+$J$9*(D16-G16)</f>
        <v>458.0782892068778</v>
      </c>
      <c r="K16" s="43">
        <f t="shared" ref="K16" si="8">G16+$K$9*(D16-G16)</f>
        <v>591.95581127010564</v>
      </c>
      <c r="L16" s="47">
        <f t="shared" ref="L16" si="9">G16+$L$9*(D16-G16)</f>
        <v>725.83333333333337</v>
      </c>
      <c r="M16" s="38">
        <f t="shared" si="5"/>
        <v>725.83333333333337</v>
      </c>
      <c r="N16" s="43">
        <f t="shared" si="5"/>
        <v>725.83333333333337</v>
      </c>
      <c r="O16" s="38">
        <f t="shared" si="5"/>
        <v>725.83333333333337</v>
      </c>
      <c r="P16" s="38">
        <f t="shared" si="5"/>
        <v>725.83333333333337</v>
      </c>
      <c r="Q16" s="39">
        <f t="shared" si="5"/>
        <v>725.83333333333337</v>
      </c>
      <c r="R16" s="29">
        <f t="shared" si="2"/>
        <v>6032.449558735444</v>
      </c>
      <c r="S16" s="71">
        <f t="shared" si="3"/>
        <v>-0.30741107247583882</v>
      </c>
      <c r="T16" t="s">
        <v>502</v>
      </c>
    </row>
    <row r="17" spans="1:19" x14ac:dyDescent="0.45">
      <c r="A17" s="27" t="s">
        <v>312</v>
      </c>
      <c r="B17" s="27" t="s">
        <v>313</v>
      </c>
      <c r="C17" s="28">
        <v>663</v>
      </c>
      <c r="D17" s="33">
        <f t="shared" si="4"/>
        <v>55.25</v>
      </c>
      <c r="E17" s="29">
        <v>48.831316134812297</v>
      </c>
      <c r="F17" s="42">
        <v>27.667966313993201</v>
      </c>
      <c r="G17" s="38">
        <v>27.667966313993201</v>
      </c>
      <c r="H17" s="43">
        <f t="shared" si="0"/>
        <v>33.184373051194562</v>
      </c>
      <c r="I17" s="42">
        <f t="shared" ref="I17:I22" si="10">G17+$I$9*(D17-G17)</f>
        <v>38.70077978839592</v>
      </c>
      <c r="J17" s="38">
        <f t="shared" ref="J17:J22" si="11">G17+$J$9*(D17-G17)</f>
        <v>44.217186525597285</v>
      </c>
      <c r="K17" s="43">
        <f t="shared" ref="K17:K22" si="12">G17+$K$9*(D17-G17)</f>
        <v>49.733593262798642</v>
      </c>
      <c r="L17" s="47">
        <f t="shared" ref="L17:L22" si="13">G17+$L$9*(D17-G17)</f>
        <v>55.25</v>
      </c>
      <c r="M17" s="38">
        <f t="shared" si="5"/>
        <v>55.25</v>
      </c>
      <c r="N17" s="43">
        <f t="shared" si="5"/>
        <v>55.25</v>
      </c>
      <c r="O17" s="38">
        <f t="shared" si="5"/>
        <v>55.25</v>
      </c>
      <c r="P17" s="38">
        <f t="shared" si="5"/>
        <v>55.25</v>
      </c>
      <c r="Q17" s="39">
        <f t="shared" si="5"/>
        <v>55.25</v>
      </c>
      <c r="R17" s="29">
        <f t="shared" si="2"/>
        <v>552.67186525597276</v>
      </c>
      <c r="S17" s="71">
        <f t="shared" si="3"/>
        <v>-0.16640744305283142</v>
      </c>
    </row>
    <row r="18" spans="1:19" x14ac:dyDescent="0.45">
      <c r="A18" s="30" t="s">
        <v>314</v>
      </c>
      <c r="B18" s="30"/>
      <c r="C18" s="28">
        <v>3728</v>
      </c>
      <c r="D18" s="33">
        <f t="shared" si="4"/>
        <v>310.66666666666669</v>
      </c>
      <c r="E18" s="29">
        <v>296.18676772345998</v>
      </c>
      <c r="F18" s="42">
        <v>211.82065824931399</v>
      </c>
      <c r="G18" s="38">
        <v>211.82065824931399</v>
      </c>
      <c r="H18" s="43">
        <f t="shared" si="0"/>
        <v>231.58985993278452</v>
      </c>
      <c r="I18" s="42">
        <f t="shared" si="10"/>
        <v>251.35906161625508</v>
      </c>
      <c r="J18" s="38">
        <f t="shared" si="11"/>
        <v>271.12826329972563</v>
      </c>
      <c r="K18" s="43">
        <f t="shared" si="12"/>
        <v>290.89746498319619</v>
      </c>
      <c r="L18" s="47">
        <f t="shared" si="13"/>
        <v>310.66666666666669</v>
      </c>
      <c r="M18" s="38">
        <f t="shared" si="5"/>
        <v>310.66666666666669</v>
      </c>
      <c r="N18" s="43">
        <f t="shared" si="5"/>
        <v>310.66666666666669</v>
      </c>
      <c r="O18" s="38">
        <f t="shared" si="5"/>
        <v>310.66666666666669</v>
      </c>
      <c r="P18" s="38">
        <f t="shared" si="5"/>
        <v>310.66666666666669</v>
      </c>
      <c r="Q18" s="39">
        <f t="shared" si="5"/>
        <v>310.66666666666669</v>
      </c>
      <c r="R18" s="29">
        <f t="shared" si="2"/>
        <v>3332.6159663305889</v>
      </c>
      <c r="S18" s="7">
        <f t="shared" si="3"/>
        <v>-0.10605794894565748</v>
      </c>
    </row>
    <row r="19" spans="1:19" x14ac:dyDescent="0.45">
      <c r="A19" s="27" t="s">
        <v>315</v>
      </c>
      <c r="B19" s="27" t="s">
        <v>316</v>
      </c>
      <c r="C19" s="28">
        <v>5639</v>
      </c>
      <c r="D19" s="33">
        <f t="shared" si="4"/>
        <v>469.91666666666669</v>
      </c>
      <c r="E19" s="29">
        <v>482.33435212837901</v>
      </c>
      <c r="F19" s="42">
        <v>297.40094486648297</v>
      </c>
      <c r="G19" s="38">
        <v>297.40094486648297</v>
      </c>
      <c r="H19" s="43">
        <f t="shared" si="0"/>
        <v>331.90408922651972</v>
      </c>
      <c r="I19" s="42">
        <f t="shared" si="10"/>
        <v>366.40723358655646</v>
      </c>
      <c r="J19" s="38">
        <f t="shared" si="11"/>
        <v>400.9103779465932</v>
      </c>
      <c r="K19" s="43">
        <f t="shared" si="12"/>
        <v>435.41352230662994</v>
      </c>
      <c r="L19" s="47">
        <f t="shared" si="13"/>
        <v>469.91666666666669</v>
      </c>
      <c r="M19" s="38">
        <f t="shared" si="5"/>
        <v>469.91666666666669</v>
      </c>
      <c r="N19" s="43">
        <f t="shared" si="5"/>
        <v>469.91666666666669</v>
      </c>
      <c r="O19" s="38">
        <f t="shared" si="5"/>
        <v>469.91666666666669</v>
      </c>
      <c r="P19" s="38">
        <f t="shared" si="5"/>
        <v>469.91666666666669</v>
      </c>
      <c r="Q19" s="39">
        <f t="shared" si="5"/>
        <v>469.91666666666669</v>
      </c>
      <c r="R19" s="29">
        <f t="shared" si="2"/>
        <v>4948.9371127992654</v>
      </c>
      <c r="S19" s="71">
        <f t="shared" si="3"/>
        <v>-0.12237327313366458</v>
      </c>
    </row>
    <row r="20" spans="1:19" x14ac:dyDescent="0.45">
      <c r="A20" s="31" t="s">
        <v>317</v>
      </c>
      <c r="B20" s="31" t="s">
        <v>318</v>
      </c>
      <c r="C20" s="28">
        <v>7482.9</v>
      </c>
      <c r="D20" s="33">
        <f t="shared" si="4"/>
        <v>623.57499999999993</v>
      </c>
      <c r="E20" s="29">
        <v>525.11512342361004</v>
      </c>
      <c r="F20" s="42">
        <v>195.70624842361099</v>
      </c>
      <c r="G20" s="38">
        <v>195.70624842361099</v>
      </c>
      <c r="H20" s="43">
        <f t="shared" si="0"/>
        <v>281.27999873888876</v>
      </c>
      <c r="I20" s="42">
        <f t="shared" si="10"/>
        <v>366.85374905416654</v>
      </c>
      <c r="J20" s="38">
        <f t="shared" si="11"/>
        <v>452.42749936944432</v>
      </c>
      <c r="K20" s="43">
        <f t="shared" si="12"/>
        <v>538.0012496847221</v>
      </c>
      <c r="L20" s="47">
        <f t="shared" si="13"/>
        <v>623.57499999999993</v>
      </c>
      <c r="M20" s="38">
        <f t="shared" si="5"/>
        <v>623.57499999999993</v>
      </c>
      <c r="N20" s="43">
        <f t="shared" si="5"/>
        <v>623.57499999999993</v>
      </c>
      <c r="O20" s="38">
        <f t="shared" si="5"/>
        <v>623.57499999999993</v>
      </c>
      <c r="P20" s="38">
        <f t="shared" si="5"/>
        <v>623.57499999999993</v>
      </c>
      <c r="Q20" s="39">
        <f t="shared" si="5"/>
        <v>623.57499999999993</v>
      </c>
      <c r="R20" s="29">
        <f t="shared" si="2"/>
        <v>5771.4249936944425</v>
      </c>
      <c r="S20" s="7">
        <f t="shared" si="3"/>
        <v>-0.22871814487772885</v>
      </c>
    </row>
    <row r="21" spans="1:19" x14ac:dyDescent="0.45">
      <c r="A21" s="27" t="s">
        <v>319</v>
      </c>
      <c r="B21" s="27"/>
      <c r="C21" s="28">
        <v>21400</v>
      </c>
      <c r="D21" s="33">
        <f t="shared" si="4"/>
        <v>1783.3333333333333</v>
      </c>
      <c r="E21" s="29">
        <v>1679.7978429791699</v>
      </c>
      <c r="F21" s="42">
        <v>1134.9335319791701</v>
      </c>
      <c r="G21" s="38">
        <v>1134.9335319791701</v>
      </c>
      <c r="H21" s="43">
        <f t="shared" si="0"/>
        <v>1264.6134922500028</v>
      </c>
      <c r="I21" s="42">
        <f t="shared" si="10"/>
        <v>1394.2934525208354</v>
      </c>
      <c r="J21" s="38">
        <f t="shared" si="11"/>
        <v>1523.9734127916679</v>
      </c>
      <c r="K21" s="43">
        <f t="shared" si="12"/>
        <v>1653.6533730625006</v>
      </c>
      <c r="L21" s="47">
        <f t="shared" si="13"/>
        <v>1783.3333333333333</v>
      </c>
      <c r="M21" s="38">
        <f t="shared" si="5"/>
        <v>1783.3333333333333</v>
      </c>
      <c r="N21" s="43">
        <f t="shared" si="5"/>
        <v>1783.3333333333333</v>
      </c>
      <c r="O21" s="38">
        <f t="shared" si="5"/>
        <v>1783.3333333333333</v>
      </c>
      <c r="P21" s="38">
        <f t="shared" si="5"/>
        <v>1783.3333333333333</v>
      </c>
      <c r="Q21" s="39">
        <f t="shared" si="5"/>
        <v>1783.3333333333333</v>
      </c>
      <c r="R21" s="29">
        <f t="shared" si="2"/>
        <v>18806.400794583347</v>
      </c>
      <c r="S21" s="71">
        <f t="shared" si="3"/>
        <v>-0.12119622455218003</v>
      </c>
    </row>
    <row r="22" spans="1:19" ht="14.65" thickBot="1" x14ac:dyDescent="0.5">
      <c r="A22" s="32" t="s">
        <v>297</v>
      </c>
      <c r="B22" s="32"/>
      <c r="C22" s="28">
        <v>12196</v>
      </c>
      <c r="D22" s="33">
        <f t="shared" si="4"/>
        <v>1016.3333333333334</v>
      </c>
      <c r="E22" s="29">
        <v>916.58342138286105</v>
      </c>
      <c r="F22" s="44">
        <v>662.48408401393704</v>
      </c>
      <c r="G22" s="45">
        <v>662.48408401393704</v>
      </c>
      <c r="H22" s="46">
        <f t="shared" si="0"/>
        <v>733.25393387781628</v>
      </c>
      <c r="I22" s="44">
        <f t="shared" si="10"/>
        <v>804.02378374169552</v>
      </c>
      <c r="J22" s="45">
        <f t="shared" si="11"/>
        <v>874.79363360557477</v>
      </c>
      <c r="K22" s="46">
        <f t="shared" si="12"/>
        <v>945.56348346945413</v>
      </c>
      <c r="L22" s="48">
        <f t="shared" si="13"/>
        <v>1016.3333333333334</v>
      </c>
      <c r="M22" s="45">
        <f t="shared" si="5"/>
        <v>1016.3333333333334</v>
      </c>
      <c r="N22" s="46">
        <f t="shared" si="5"/>
        <v>1016.3333333333334</v>
      </c>
      <c r="O22" s="40">
        <f t="shared" si="5"/>
        <v>1016.3333333333334</v>
      </c>
      <c r="P22" s="40">
        <f t="shared" si="5"/>
        <v>1016.3333333333334</v>
      </c>
      <c r="Q22" s="41">
        <f t="shared" si="5"/>
        <v>1016.3333333333334</v>
      </c>
      <c r="R22" s="29">
        <f t="shared" si="2"/>
        <v>10780.603002722415</v>
      </c>
      <c r="S22" s="7">
        <f t="shared" si="3"/>
        <v>-0.116054197874515</v>
      </c>
    </row>
    <row r="23" spans="1:19" x14ac:dyDescent="0.45">
      <c r="A23" s="1" t="s">
        <v>320</v>
      </c>
      <c r="G23" s="29"/>
      <c r="O23" s="29"/>
      <c r="P23" s="29"/>
      <c r="Q23" s="29"/>
      <c r="R23" s="29"/>
    </row>
    <row r="24" spans="1:19" x14ac:dyDescent="0.45">
      <c r="A24" s="1" t="s">
        <v>28</v>
      </c>
      <c r="B24" t="s">
        <v>446</v>
      </c>
      <c r="G24" s="29"/>
      <c r="O24" s="29"/>
      <c r="P24" s="29"/>
      <c r="Q24" s="29"/>
      <c r="R24" s="29"/>
    </row>
    <row r="25" spans="1:19" ht="19.5" customHeight="1" x14ac:dyDescent="0.45">
      <c r="B25" s="3" t="s">
        <v>447</v>
      </c>
    </row>
    <row r="26" spans="1:19" x14ac:dyDescent="0.45">
      <c r="B26" t="s">
        <v>449</v>
      </c>
    </row>
    <row r="27" spans="1:19" x14ac:dyDescent="0.45">
      <c r="B27" s="3" t="s">
        <v>448</v>
      </c>
    </row>
    <row r="29" spans="1:19" x14ac:dyDescent="0.45">
      <c r="D29" s="147" t="s">
        <v>322</v>
      </c>
      <c r="E29" s="147"/>
      <c r="F29" s="147"/>
      <c r="G29" s="147" t="s">
        <v>323</v>
      </c>
      <c r="H29" s="147"/>
      <c r="I29" s="147"/>
      <c r="J29" s="147" t="s">
        <v>324</v>
      </c>
      <c r="K29" s="147"/>
      <c r="L29" s="147"/>
      <c r="M29" s="147" t="s">
        <v>325</v>
      </c>
      <c r="N29" s="147"/>
      <c r="O29" s="147"/>
    </row>
    <row r="30" spans="1:19" ht="42.75" x14ac:dyDescent="0.45">
      <c r="A30" s="52" t="s">
        <v>491</v>
      </c>
      <c r="B30" s="52" t="s">
        <v>498</v>
      </c>
      <c r="C30" s="8" t="s">
        <v>501</v>
      </c>
      <c r="D30" s="128">
        <v>43922</v>
      </c>
      <c r="E30" s="129">
        <v>43952</v>
      </c>
      <c r="F30" s="130">
        <v>43983</v>
      </c>
      <c r="G30" s="128">
        <v>44013</v>
      </c>
      <c r="H30" s="129">
        <v>44044</v>
      </c>
      <c r="I30" s="130">
        <v>44075</v>
      </c>
      <c r="J30" s="128">
        <v>44105</v>
      </c>
      <c r="K30" s="129">
        <v>44136</v>
      </c>
      <c r="L30" s="130">
        <v>44166</v>
      </c>
      <c r="M30" s="129">
        <v>44197</v>
      </c>
      <c r="N30" s="129">
        <v>44228</v>
      </c>
      <c r="O30" s="130">
        <v>44256</v>
      </c>
      <c r="P30" s="136" t="s">
        <v>303</v>
      </c>
    </row>
    <row r="31" spans="1:19" x14ac:dyDescent="0.45">
      <c r="A31" t="s">
        <v>492</v>
      </c>
      <c r="B31" s="29">
        <f>(F75/H75)*E16</f>
        <v>198.35664896269157</v>
      </c>
      <c r="C31" s="29">
        <f>(F75/H75)*D16</f>
        <v>297.53585231988831</v>
      </c>
      <c r="D31" s="132">
        <f>(F75/H75)*F16</f>
        <v>23.138405934879408</v>
      </c>
      <c r="E31" s="133">
        <f>D31</f>
        <v>23.138405934879408</v>
      </c>
      <c r="F31" s="135">
        <f>$D$31+H$9*($C$31-$E$31)</f>
        <v>78.017895211881182</v>
      </c>
      <c r="G31" s="132">
        <f>$D$31+I$9*($C$31-$E$31)</f>
        <v>132.89738448888298</v>
      </c>
      <c r="H31" s="133">
        <f>$D$31+J$9*($C$31-$E$31)</f>
        <v>187.77687376588474</v>
      </c>
      <c r="I31" s="135">
        <f>$D$31+K$9*($C$31-$E$31)</f>
        <v>242.65636304288654</v>
      </c>
      <c r="J31" s="134">
        <f>$D$31+L$9*($C$31-$E$31)</f>
        <v>297.53585231988831</v>
      </c>
      <c r="K31" s="133">
        <f>J31</f>
        <v>297.53585231988831</v>
      </c>
      <c r="L31" s="135">
        <f t="shared" ref="L31:O31" si="14">K31</f>
        <v>297.53585231988831</v>
      </c>
      <c r="M31" s="132">
        <f t="shared" si="14"/>
        <v>297.53585231988831</v>
      </c>
      <c r="N31" s="133">
        <f t="shared" si="14"/>
        <v>297.53585231988831</v>
      </c>
      <c r="O31" s="133">
        <f t="shared" si="14"/>
        <v>297.53585231988831</v>
      </c>
      <c r="P31" s="127">
        <f>SUM(D31:O31)</f>
        <v>2472.8404422986241</v>
      </c>
    </row>
    <row r="32" spans="1:19" x14ac:dyDescent="0.45">
      <c r="A32" t="s">
        <v>493</v>
      </c>
      <c r="B32" s="29">
        <f>(G75/H75)*E16</f>
        <v>285.53081059169637</v>
      </c>
      <c r="C32" s="29">
        <f>(G75/H75)*D16</f>
        <v>428.29748101344501</v>
      </c>
      <c r="D32" s="44">
        <f>(G75/H75)*F16</f>
        <v>33.307317082315087</v>
      </c>
      <c r="E32" s="45">
        <f>D32</f>
        <v>33.307317082315087</v>
      </c>
      <c r="F32" s="46">
        <f>E32</f>
        <v>33.307317082315087</v>
      </c>
      <c r="G32" s="44">
        <f t="shared" ref="G32:I32" si="15">F32</f>
        <v>33.307317082315087</v>
      </c>
      <c r="H32" s="45">
        <f t="shared" si="15"/>
        <v>33.307317082315087</v>
      </c>
      <c r="I32" s="46">
        <f t="shared" si="15"/>
        <v>33.307317082315087</v>
      </c>
      <c r="J32" s="44">
        <f>$D$32+H$9*($C$32-$E$32)</f>
        <v>112.30534986854107</v>
      </c>
      <c r="K32" s="45">
        <f t="shared" ref="K32:L32" si="16">$D$32+I$9*($C$32-$E$32)</f>
        <v>191.30338265476706</v>
      </c>
      <c r="L32" s="46">
        <f t="shared" si="16"/>
        <v>270.30141544099303</v>
      </c>
      <c r="M32" s="44">
        <f>$D$32+K$9*($C$32-$E$32)</f>
        <v>349.29944822721905</v>
      </c>
      <c r="N32" s="48">
        <f>$D$32+L$9*($C$32-$E$32)</f>
        <v>428.29748101344501</v>
      </c>
      <c r="O32" s="45">
        <f>N32</f>
        <v>428.29748101344501</v>
      </c>
      <c r="P32" s="127">
        <f>SUM(D32:O32)</f>
        <v>1979.6484607123007</v>
      </c>
    </row>
    <row r="33" spans="2:16" x14ac:dyDescent="0.45">
      <c r="B33" s="29"/>
      <c r="D33" s="29"/>
      <c r="O33" s="1" t="s">
        <v>499</v>
      </c>
      <c r="P33" s="127">
        <f>SUM(P31:P32)</f>
        <v>4452.4889030109243</v>
      </c>
    </row>
    <row r="34" spans="2:16" x14ac:dyDescent="0.45">
      <c r="O34" s="1" t="s">
        <v>304</v>
      </c>
      <c r="P34" s="71">
        <f>(P33-C16)/C16</f>
        <v>-0.48880724420081234</v>
      </c>
    </row>
    <row r="54" spans="1:7" x14ac:dyDescent="0.45">
      <c r="A54" t="s">
        <v>296</v>
      </c>
      <c r="B54" t="s">
        <v>555</v>
      </c>
    </row>
    <row r="55" spans="1:7" x14ac:dyDescent="0.45">
      <c r="B55" s="3" t="s">
        <v>556</v>
      </c>
    </row>
    <row r="56" spans="1:7" x14ac:dyDescent="0.45">
      <c r="F56" t="s">
        <v>296</v>
      </c>
      <c r="G56" t="s">
        <v>495</v>
      </c>
    </row>
    <row r="57" spans="1:7" x14ac:dyDescent="0.45">
      <c r="G57" s="3" t="s">
        <v>494</v>
      </c>
    </row>
    <row r="58" spans="1:7" x14ac:dyDescent="0.45">
      <c r="F58" s="145" t="s">
        <v>496</v>
      </c>
      <c r="G58" s="146"/>
    </row>
    <row r="59" spans="1:7" x14ac:dyDescent="0.45">
      <c r="F59" s="35" t="s">
        <v>306</v>
      </c>
      <c r="G59" s="123" t="s">
        <v>497</v>
      </c>
    </row>
    <row r="60" spans="1:7" x14ac:dyDescent="0.45">
      <c r="F60" s="124">
        <v>1051</v>
      </c>
      <c r="G60" s="36">
        <v>6471.9</v>
      </c>
    </row>
    <row r="61" spans="1:7" x14ac:dyDescent="0.45">
      <c r="F61" s="124">
        <v>796.1</v>
      </c>
      <c r="G61" s="124">
        <v>2971.9</v>
      </c>
    </row>
    <row r="62" spans="1:7" x14ac:dyDescent="0.45">
      <c r="F62" s="124">
        <v>564.4</v>
      </c>
      <c r="G62" s="124">
        <v>2618.5</v>
      </c>
    </row>
    <row r="63" spans="1:7" x14ac:dyDescent="0.45">
      <c r="F63" s="124">
        <v>927.6</v>
      </c>
      <c r="G63" s="124">
        <v>2390.9</v>
      </c>
    </row>
    <row r="64" spans="1:7" x14ac:dyDescent="0.45">
      <c r="F64" s="124">
        <v>765</v>
      </c>
      <c r="G64" s="125">
        <v>1684.4</v>
      </c>
    </row>
    <row r="65" spans="6:8" x14ac:dyDescent="0.45">
      <c r="F65" s="124">
        <v>1133.3</v>
      </c>
    </row>
    <row r="66" spans="6:8" x14ac:dyDescent="0.45">
      <c r="F66" s="124">
        <v>944.5</v>
      </c>
    </row>
    <row r="67" spans="6:8" x14ac:dyDescent="0.45">
      <c r="F67" s="124">
        <v>936.2</v>
      </c>
    </row>
    <row r="68" spans="6:8" x14ac:dyDescent="0.45">
      <c r="F68" s="124">
        <v>843.3</v>
      </c>
    </row>
    <row r="69" spans="6:8" x14ac:dyDescent="0.45">
      <c r="F69" s="124">
        <v>770</v>
      </c>
    </row>
    <row r="70" spans="6:8" x14ac:dyDescent="0.45">
      <c r="F70" s="124">
        <v>726.8</v>
      </c>
    </row>
    <row r="71" spans="6:8" x14ac:dyDescent="0.45">
      <c r="F71" s="124">
        <v>644.1</v>
      </c>
    </row>
    <row r="72" spans="6:8" x14ac:dyDescent="0.45">
      <c r="F72" s="124">
        <v>418.7</v>
      </c>
    </row>
    <row r="73" spans="6:8" x14ac:dyDescent="0.45">
      <c r="F73" s="124">
        <v>397.2</v>
      </c>
    </row>
    <row r="74" spans="6:8" x14ac:dyDescent="0.45">
      <c r="F74" s="124">
        <v>292.5</v>
      </c>
      <c r="H74" s="1" t="s">
        <v>499</v>
      </c>
    </row>
    <row r="75" spans="6:8" x14ac:dyDescent="0.45">
      <c r="F75" s="126">
        <f>SUM(F60:F74)</f>
        <v>11210.700000000003</v>
      </c>
      <c r="G75" s="126">
        <f>SUM(G60:G64)</f>
        <v>16137.599999999999</v>
      </c>
      <c r="H75" s="126">
        <f>F75+G75</f>
        <v>27348.300000000003</v>
      </c>
    </row>
  </sheetData>
  <mergeCells count="10">
    <mergeCell ref="F7:H7"/>
    <mergeCell ref="I7:K7"/>
    <mergeCell ref="L7:N7"/>
    <mergeCell ref="O7:Q7"/>
    <mergeCell ref="H8:K8"/>
    <mergeCell ref="F58:G58"/>
    <mergeCell ref="D29:F29"/>
    <mergeCell ref="G29:I29"/>
    <mergeCell ref="J29:L29"/>
    <mergeCell ref="M29:O29"/>
  </mergeCells>
  <hyperlinks>
    <hyperlink ref="B25" r:id="rId1"/>
    <hyperlink ref="B27" r:id="rId2"/>
    <hyperlink ref="G57" r:id="rId3"/>
    <hyperlink ref="B55" r:id="rId4"/>
  </hyperlinks>
  <pageMargins left="0.7" right="0.7" top="0.75" bottom="0.75" header="0.3" footer="0.3"/>
  <pageSetup paperSize="9" orientation="portrait" r:id="rId5"/>
  <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9"/>
  <sheetViews>
    <sheetView workbookViewId="0">
      <selection activeCell="D11" sqref="D11"/>
    </sheetView>
  </sheetViews>
  <sheetFormatPr defaultRowHeight="14.25" x14ac:dyDescent="0.45"/>
  <cols>
    <col min="1" max="1" width="41.1328125" customWidth="1"/>
  </cols>
  <sheetData>
    <row r="1" spans="1:2" x14ac:dyDescent="0.45">
      <c r="A1" s="10" t="s">
        <v>21</v>
      </c>
      <c r="B1" s="17" t="s">
        <v>18</v>
      </c>
    </row>
    <row r="2" spans="1:2" x14ac:dyDescent="0.45">
      <c r="A2" t="s">
        <v>9</v>
      </c>
      <c r="B2" s="7">
        <f>'Calculations-India'!E49</f>
        <v>3.2627144674321689</v>
      </c>
    </row>
    <row r="3" spans="1:2" x14ac:dyDescent="0.45">
      <c r="A3" s="13" t="s">
        <v>16</v>
      </c>
      <c r="B3" s="14">
        <f>'Calculations-India'!F49</f>
        <v>0.16949152542372883</v>
      </c>
    </row>
    <row r="4" spans="1:2" x14ac:dyDescent="0.45">
      <c r="A4" t="s">
        <v>10</v>
      </c>
      <c r="B4" s="7">
        <f>'Calculations-India'!B49</f>
        <v>0.43037533203497846</v>
      </c>
    </row>
    <row r="5" spans="1:2" x14ac:dyDescent="0.45">
      <c r="A5" t="s">
        <v>11</v>
      </c>
      <c r="B5" s="7">
        <f>'Calculations-India'!C49</f>
        <v>0.29986153350841677</v>
      </c>
    </row>
    <row r="6" spans="1:2" x14ac:dyDescent="0.45">
      <c r="A6" t="s">
        <v>12</v>
      </c>
      <c r="B6" s="7">
        <f>'Calculations-India'!D49</f>
        <v>1.2694058448662406</v>
      </c>
    </row>
    <row r="7" spans="1:2" x14ac:dyDescent="0.45">
      <c r="A7" s="2" t="s">
        <v>13</v>
      </c>
      <c r="B7" s="2">
        <v>0</v>
      </c>
    </row>
    <row r="8" spans="1:2" x14ac:dyDescent="0.45">
      <c r="A8" s="2" t="s">
        <v>15</v>
      </c>
      <c r="B8" s="2">
        <v>0</v>
      </c>
    </row>
    <row r="9" spans="1:2" x14ac:dyDescent="0.45">
      <c r="A9" s="2" t="s">
        <v>14</v>
      </c>
      <c r="B9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opLeftCell="A13" workbookViewId="0">
      <selection activeCell="A43" sqref="A43"/>
    </sheetView>
  </sheetViews>
  <sheetFormatPr defaultRowHeight="14.25" x14ac:dyDescent="0.45"/>
  <cols>
    <col min="1" max="1" width="23" customWidth="1"/>
    <col min="2" max="2" width="29.3984375" customWidth="1"/>
    <col min="3" max="3" width="13" customWidth="1"/>
    <col min="6" max="6" width="13.265625" customWidth="1"/>
  </cols>
  <sheetData>
    <row r="1" spans="1:3" x14ac:dyDescent="0.45">
      <c r="A1" s="5" t="s">
        <v>295</v>
      </c>
      <c r="B1" s="5"/>
      <c r="C1" s="5"/>
    </row>
    <row r="2" spans="1:3" ht="28.5" x14ac:dyDescent="0.45">
      <c r="B2" s="18" t="s">
        <v>294</v>
      </c>
      <c r="C2" t="s">
        <v>5</v>
      </c>
    </row>
    <row r="3" spans="1:3" x14ac:dyDescent="0.45">
      <c r="A3" s="20" t="s">
        <v>2</v>
      </c>
    </row>
    <row r="4" spans="1:3" x14ac:dyDescent="0.45">
      <c r="A4" t="s">
        <v>4</v>
      </c>
      <c r="B4" s="22">
        <f>SUM('BIFUbC-India'!D2,'BIFUbC-India'!D12,'BIFUbC-India'!D22,'BIFUbC-India'!D32,'BIFUbC-India'!D42,'BIFUbC-India'!D52,'BIFUbC-India'!D62,'BIFUbC-India'!D72)/SUM('BIFUbC-India'!C2:C81)</f>
        <v>0.1170830891382633</v>
      </c>
      <c r="C4" s="110">
        <f>Electricity!A19</f>
        <v>-0.01</v>
      </c>
    </row>
    <row r="5" spans="1:3" x14ac:dyDescent="0.45">
      <c r="A5" t="s">
        <v>30</v>
      </c>
      <c r="B5" s="22">
        <f>SUM('BIFUbC-India'!D3,'BIFUbC-India'!D13,'BIFUbC-India'!D23,'BIFUbC-India'!D33,'BIFUbC-India'!D43,'BIFUbC-India'!D53,'BIFUbC-India'!D63,'BIFUbC-India'!D73)/SUM('BIFUbC-India'!C2:C81)</f>
        <v>5.3478282535340087E-2</v>
      </c>
      <c r="C5" s="110">
        <f>Coal!B77</f>
        <v>-2.2322065325916494E-2</v>
      </c>
    </row>
    <row r="6" spans="1:3" x14ac:dyDescent="0.45">
      <c r="A6" t="s">
        <v>29</v>
      </c>
      <c r="B6" s="22">
        <f>SUM('BIFUbC-India'!D4,'BIFUbC-India'!D14,'BIFUbC-India'!D24,'BIFUbC-India'!D34,'BIFUbC-India'!D44,'BIFUbC-India'!D54,'BIFUbC-India'!D64,'BIFUbC-India'!D74)/SUM('BIFUbC-India'!C2:C81)</f>
        <v>5.065033964917838E-2</v>
      </c>
      <c r="C6" s="110">
        <f>'Natural Gas'!B34</f>
        <v>-5.0928005450720119E-2</v>
      </c>
    </row>
    <row r="7" spans="1:3" x14ac:dyDescent="0.45">
      <c r="A7" t="s">
        <v>454</v>
      </c>
      <c r="B7" s="22">
        <f>SUM('BIFUbC-India'!D6,'BIFUbC-India'!D16,'BIFUbC-India'!D26,'BIFUbC-India'!D36,'BIFUbC-India'!D46,'BIFUbC-India'!D56,'BIFUbC-India'!D66,'BIFUbC-India'!D76)/SUM('BIFUbC-India'!C2:C81)</f>
        <v>0.10645981084131516</v>
      </c>
      <c r="C7" s="110">
        <f>'Petroleum Products'!S15</f>
        <v>-0.18320707061768049</v>
      </c>
    </row>
    <row r="8" spans="1:3" x14ac:dyDescent="0.45">
      <c r="A8" t="s">
        <v>455</v>
      </c>
      <c r="B8" s="22">
        <f>SUM('BIFUbC-India'!D9,'BIFUbC-India'!D19,'BIFUbC-India'!D29,'BIFUbC-India'!D39,'BIFUbC-India'!D49,'BIFUbC-India'!D59,'BIFUbC-India'!D69,'BIFUbC-India'!D79)/SUM('BIFUbC-India'!C2:C81)</f>
        <v>0.10495797565234233</v>
      </c>
      <c r="C8" s="110">
        <f>'Petroleum Products'!S19</f>
        <v>-0.12237327313366458</v>
      </c>
    </row>
    <row r="9" spans="1:3" x14ac:dyDescent="0.45">
      <c r="A9" t="s">
        <v>456</v>
      </c>
      <c r="B9" s="22">
        <f>SUM('BIFUbC-India'!D10,'BIFUbC-India'!D20,'BIFUbC-India'!D30,'BIFUbC-India'!D40,'BIFUbC-India'!D50,'BIFUbC-India'!D60,'BIFUbC-India'!D70,'BIFUbC-India'!D80)/SUM('BIFUbC-India'!C2:C81)</f>
        <v>0.10515506746432794</v>
      </c>
      <c r="C9" s="110">
        <f>'Petroleum Products'!S11</f>
        <v>-2.8386714421945451E-2</v>
      </c>
    </row>
    <row r="11" spans="1:3" x14ac:dyDescent="0.45">
      <c r="A11" s="20" t="s">
        <v>31</v>
      </c>
    </row>
    <row r="12" spans="1:3" x14ac:dyDescent="0.45">
      <c r="A12" t="s">
        <v>4</v>
      </c>
      <c r="B12" s="22">
        <f>SUM('BCEU-India'!D2:D7,'BCEU-India'!D62:D67)/SUM('BCEU-India'!D2:D121)</f>
        <v>0.15897821922723487</v>
      </c>
      <c r="C12" s="110">
        <f>C4</f>
        <v>-0.01</v>
      </c>
    </row>
    <row r="13" spans="1:3" x14ac:dyDescent="0.45">
      <c r="A13" t="s">
        <v>30</v>
      </c>
      <c r="B13" s="22">
        <f>SUM('BCEU-India'!D8:D13,'BCEU-India'!D68:D73)/SUM('BCEU-India'!D2:D121)</f>
        <v>1.1785753788754276E-3</v>
      </c>
      <c r="C13" s="110">
        <f>C5</f>
        <v>-2.2322065325916494E-2</v>
      </c>
    </row>
    <row r="14" spans="1:3" x14ac:dyDescent="0.45">
      <c r="A14" t="s">
        <v>29</v>
      </c>
      <c r="B14" s="22">
        <f>SUM('BCEU-India'!D14:D19,'BCEU-India'!D74:D79)/SUM('BCEU-India'!D2:D121)</f>
        <v>0</v>
      </c>
      <c r="C14" s="110">
        <f>C6</f>
        <v>-5.0928005450720119E-2</v>
      </c>
    </row>
    <row r="15" spans="1:3" x14ac:dyDescent="0.45">
      <c r="A15" t="s">
        <v>454</v>
      </c>
      <c r="B15" s="22">
        <f>SUM('BCEU-India'!D20:D25,'BCEU-India'!D80:D85)/SUM('BCEU-India'!D2:D121)</f>
        <v>0</v>
      </c>
      <c r="C15" s="110">
        <f>C7</f>
        <v>-0.18320707061768049</v>
      </c>
    </row>
    <row r="16" spans="1:3" x14ac:dyDescent="0.45">
      <c r="A16" t="s">
        <v>457</v>
      </c>
      <c r="B16" s="22">
        <f>SUM('BCEU-India'!D38:D43,'BCEU-India'!D98:D103)/SUM('BCEU-India'!D2:D121)</f>
        <v>1.4025361686448098E-2</v>
      </c>
      <c r="C16" s="110">
        <f>'Petroleum Products'!S12</f>
        <v>-0.10734920159230901</v>
      </c>
    </row>
    <row r="17" spans="1:5" x14ac:dyDescent="0.45">
      <c r="A17" t="s">
        <v>455</v>
      </c>
      <c r="B17" s="22">
        <f>SUM('BCEU-India'!D44:D49,'BCEU-India'!D104:D109)/SUM('BCEU-India'!D2:D121)</f>
        <v>0</v>
      </c>
      <c r="C17" s="110">
        <f>C8</f>
        <v>-0.12237327313366458</v>
      </c>
    </row>
    <row r="18" spans="1:5" x14ac:dyDescent="0.45">
      <c r="A18" t="s">
        <v>456</v>
      </c>
      <c r="B18" s="22">
        <f>SUM('BCEU-India'!D50:D55,'BCEU-India'!D110:D115)/SUM('BCEU-India'!D2:D121)</f>
        <v>0.43450537562432345</v>
      </c>
      <c r="C18" s="110">
        <f>C9</f>
        <v>-2.8386714421945451E-2</v>
      </c>
    </row>
    <row r="20" spans="1:5" x14ac:dyDescent="0.45">
      <c r="A20" s="20" t="s">
        <v>32</v>
      </c>
    </row>
    <row r="21" spans="1:5" x14ac:dyDescent="0.45">
      <c r="A21" t="s">
        <v>4</v>
      </c>
      <c r="B21" s="22">
        <f>SUM('BCEU-India'!D122:D127)/SUM('BCEU-India'!D122:D181)</f>
        <v>0.41285470932110158</v>
      </c>
      <c r="C21" s="110">
        <f>C12</f>
        <v>-0.01</v>
      </c>
    </row>
    <row r="22" spans="1:5" x14ac:dyDescent="0.45">
      <c r="A22" t="s">
        <v>30</v>
      </c>
      <c r="B22" s="22">
        <f>SUM('BCEU-India'!D128:D133)/SUM('BCEU-India'!D122:D181)</f>
        <v>0.32707983136112045</v>
      </c>
      <c r="C22" s="110">
        <f t="shared" ref="C22:C27" si="0">C13</f>
        <v>-2.2322065325916494E-2</v>
      </c>
    </row>
    <row r="23" spans="1:5" x14ac:dyDescent="0.45">
      <c r="A23" t="s">
        <v>29</v>
      </c>
      <c r="B23" s="22">
        <f>SUM('BCEU-India'!D134:D139)/SUM('BCEU-India'!D122:D181)</f>
        <v>0</v>
      </c>
      <c r="C23" s="110">
        <f t="shared" si="0"/>
        <v>-5.0928005450720119E-2</v>
      </c>
    </row>
    <row r="24" spans="1:5" x14ac:dyDescent="0.45">
      <c r="A24" t="s">
        <v>454</v>
      </c>
      <c r="B24" s="22">
        <f>SUM('BCEU-India'!D140:D145)/SUM('BCEU-India'!D122:D181)</f>
        <v>0</v>
      </c>
      <c r="C24" s="110">
        <f t="shared" si="0"/>
        <v>-0.18320707061768049</v>
      </c>
    </row>
    <row r="25" spans="1:5" x14ac:dyDescent="0.45">
      <c r="A25" t="s">
        <v>457</v>
      </c>
      <c r="B25" s="22">
        <f>SUM('BCEU-India'!D158:D163)/SUM('BCEU-India'!D122:D181)</f>
        <v>4.4967904160773363E-3</v>
      </c>
      <c r="C25" s="110">
        <f t="shared" si="0"/>
        <v>-0.10734920159230901</v>
      </c>
    </row>
    <row r="26" spans="1:5" x14ac:dyDescent="0.45">
      <c r="A26" t="s">
        <v>455</v>
      </c>
      <c r="B26" s="22">
        <f>SUM('BCEU-India'!D164:D169)/SUM('BCEU-India'!D122:D181)</f>
        <v>0</v>
      </c>
      <c r="C26" s="110">
        <f t="shared" si="0"/>
        <v>-0.12237327313366458</v>
      </c>
    </row>
    <row r="27" spans="1:5" x14ac:dyDescent="0.45">
      <c r="A27" t="s">
        <v>456</v>
      </c>
      <c r="B27" s="22">
        <f>SUM('BCEU-India'!D170:D175)/SUM('BCEU-India'!D122:D181)</f>
        <v>0.11762461392698123</v>
      </c>
      <c r="C27" s="110">
        <f t="shared" si="0"/>
        <v>-2.8386714421945451E-2</v>
      </c>
    </row>
    <row r="29" spans="1:5" ht="28.5" x14ac:dyDescent="0.45">
      <c r="A29" s="20" t="s">
        <v>3</v>
      </c>
      <c r="B29" s="18" t="s">
        <v>459</v>
      </c>
    </row>
    <row r="30" spans="1:5" x14ac:dyDescent="0.45">
      <c r="A30" t="s">
        <v>308</v>
      </c>
      <c r="B30" s="22">
        <f>B39/SUM(B39,F39,I39)</f>
        <v>0.27559006920014484</v>
      </c>
      <c r="C30" s="110">
        <f>'Petroleum Products'!S13</f>
        <v>-0.21692774042187515</v>
      </c>
    </row>
    <row r="31" spans="1:5" x14ac:dyDescent="0.45">
      <c r="A31" t="s">
        <v>458</v>
      </c>
      <c r="B31" s="22">
        <f>F39/SUM(B39,F39,I39)</f>
        <v>0.72440979779725478</v>
      </c>
      <c r="C31" s="110">
        <f>C24</f>
        <v>-0.18320707061768049</v>
      </c>
    </row>
    <row r="32" spans="1:5" x14ac:dyDescent="0.45">
      <c r="A32" t="s">
        <v>504</v>
      </c>
      <c r="B32" s="6">
        <f>I3/SUM(B39,F39,I39)</f>
        <v>0</v>
      </c>
      <c r="C32" s="110">
        <f>'Petroleum Products'!P34</f>
        <v>-0.48880724420081234</v>
      </c>
      <c r="E32" s="20" t="s">
        <v>505</v>
      </c>
    </row>
    <row r="33" spans="1:10" x14ac:dyDescent="0.45">
      <c r="E33" s="20" t="s">
        <v>506</v>
      </c>
    </row>
    <row r="34" spans="1:10" x14ac:dyDescent="0.45">
      <c r="A34" s="1" t="s">
        <v>460</v>
      </c>
      <c r="B34" s="26"/>
    </row>
    <row r="35" spans="1:10" x14ac:dyDescent="0.45">
      <c r="A35" t="s">
        <v>308</v>
      </c>
      <c r="B35" s="29">
        <f>'Petroleum Products'!E13</f>
        <v>2155.8772077305798</v>
      </c>
      <c r="C35" t="s">
        <v>486</v>
      </c>
      <c r="E35" t="s">
        <v>458</v>
      </c>
      <c r="F35" s="29">
        <f>'Petroleum Products'!E15</f>
        <v>5651.1738890946399</v>
      </c>
      <c r="G35" t="s">
        <v>486</v>
      </c>
      <c r="H35" t="s">
        <v>311</v>
      </c>
      <c r="I35" s="29">
        <f>'Petroleum Products'!E16</f>
        <v>483.88745955438799</v>
      </c>
      <c r="J35" t="s">
        <v>486</v>
      </c>
    </row>
    <row r="36" spans="1:10" x14ac:dyDescent="0.45">
      <c r="B36">
        <f>B35*1000</f>
        <v>2155877.2077305797</v>
      </c>
      <c r="C36" t="s">
        <v>487</v>
      </c>
      <c r="F36">
        <f>F35*1000</f>
        <v>5651173.8890946396</v>
      </c>
      <c r="G36" t="s">
        <v>487</v>
      </c>
      <c r="I36">
        <f>I35*1000</f>
        <v>483887.45955438801</v>
      </c>
      <c r="J36" t="s">
        <v>487</v>
      </c>
    </row>
    <row r="37" spans="1:10" x14ac:dyDescent="0.45">
      <c r="B37">
        <f>B36*'Conversion Factors'!C5</f>
        <v>3041942.7401078478</v>
      </c>
      <c r="C37" t="s">
        <v>489</v>
      </c>
      <c r="F37">
        <f>F36*'Conversion Factors'!C6</f>
        <v>6837920.405804514</v>
      </c>
      <c r="G37" t="s">
        <v>489</v>
      </c>
      <c r="I37">
        <f>'Conversion Factors'!C8</f>
        <v>1.288</v>
      </c>
      <c r="J37" t="s">
        <v>489</v>
      </c>
    </row>
    <row r="38" spans="1:10" x14ac:dyDescent="0.45">
      <c r="B38">
        <f>B37*1000</f>
        <v>3041942740.1078477</v>
      </c>
      <c r="C38" t="s">
        <v>488</v>
      </c>
      <c r="F38">
        <f>F37*1000</f>
        <v>6837920405.8045139</v>
      </c>
      <c r="G38" t="s">
        <v>488</v>
      </c>
      <c r="I38">
        <f>I37*1000</f>
        <v>1288</v>
      </c>
      <c r="J38" t="s">
        <v>488</v>
      </c>
    </row>
    <row r="39" spans="1:10" x14ac:dyDescent="0.45">
      <c r="B39" s="21">
        <f>B38*'Conversion Factors'!B19</f>
        <v>95178733006904.734</v>
      </c>
      <c r="C39" t="s">
        <v>490</v>
      </c>
      <c r="F39" s="21">
        <f>F38*'Conversion Factors'!B24</f>
        <v>250184656262260.28</v>
      </c>
      <c r="G39" t="s">
        <v>490</v>
      </c>
      <c r="I39">
        <f>I38*'Conversion Factors'!B29</f>
        <v>45934234.998644546</v>
      </c>
      <c r="J39" t="s">
        <v>490</v>
      </c>
    </row>
    <row r="41" spans="1:10" x14ac:dyDescent="0.45">
      <c r="A41" s="1" t="s">
        <v>567</v>
      </c>
    </row>
    <row r="42" spans="1:10" x14ac:dyDescent="0.45">
      <c r="A42" s="15">
        <v>-5.8999999999999997E-2</v>
      </c>
      <c r="B42" t="s">
        <v>564</v>
      </c>
    </row>
    <row r="43" spans="1:10" x14ac:dyDescent="0.45">
      <c r="B43" s="3"/>
    </row>
    <row r="45" spans="1:10" x14ac:dyDescent="0.45">
      <c r="A45" s="1" t="s">
        <v>1</v>
      </c>
    </row>
    <row r="46" spans="1:10" ht="28.5" x14ac:dyDescent="0.45">
      <c r="B46" s="8" t="s">
        <v>6</v>
      </c>
      <c r="C46" s="8" t="s">
        <v>7</v>
      </c>
      <c r="D46" s="1" t="s">
        <v>2</v>
      </c>
      <c r="E46" s="1" t="s">
        <v>3</v>
      </c>
      <c r="F46" s="16" t="s">
        <v>4</v>
      </c>
      <c r="G46" s="11" t="s">
        <v>17</v>
      </c>
    </row>
    <row r="47" spans="1:10" x14ac:dyDescent="0.45">
      <c r="A47" s="1" t="s">
        <v>5</v>
      </c>
      <c r="B47" s="6">
        <f>SUMPRODUCT(B12:B18,C12:C18)/SUM(B12:B18)</f>
        <v>-2.5392144590063729E-2</v>
      </c>
      <c r="C47" s="6">
        <f>SUMPRODUCT(B21:B27,C21:C27)/SUM(B21:B27)</f>
        <v>-1.7691830476996587E-2</v>
      </c>
      <c r="D47" s="6">
        <f>SUMPRODUCT(B4:B9,C4:C9)/SUM(B4:B9)</f>
        <v>-7.4894944847108194E-2</v>
      </c>
      <c r="E47" s="6">
        <f>SUMPRODUCT(B30:B32,C30:C32)/SUM(B30:B32)</f>
        <v>-0.19250015357849795</v>
      </c>
      <c r="F47" s="6">
        <f>C4</f>
        <v>-0.01</v>
      </c>
    </row>
    <row r="49" spans="1:6" x14ac:dyDescent="0.45">
      <c r="A49" s="8" t="s">
        <v>8</v>
      </c>
      <c r="B49" s="12">
        <f>B47/$A$42</f>
        <v>0.43037533203497846</v>
      </c>
      <c r="C49" s="12">
        <f t="shared" ref="C49:F49" si="1">C47/$A$42</f>
        <v>0.29986153350841677</v>
      </c>
      <c r="D49" s="12">
        <f t="shared" si="1"/>
        <v>1.2694058448662406</v>
      </c>
      <c r="E49" s="12">
        <f t="shared" si="1"/>
        <v>3.2627144674321689</v>
      </c>
      <c r="F49" s="12">
        <f t="shared" si="1"/>
        <v>0.16949152542372883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25" sqref="C25"/>
    </sheetView>
  </sheetViews>
  <sheetFormatPr defaultColWidth="8.86328125" defaultRowHeight="14.25" x14ac:dyDescent="0.45"/>
  <cols>
    <col min="1" max="1" width="21.1328125" customWidth="1"/>
    <col min="2" max="2" width="11.73046875" customWidth="1"/>
    <col min="3" max="3" width="26.73046875" customWidth="1"/>
    <col min="4" max="4" width="15.3984375" customWidth="1"/>
  </cols>
  <sheetData>
    <row r="1" spans="1:7" x14ac:dyDescent="0.45">
      <c r="A1" s="5" t="s">
        <v>461</v>
      </c>
      <c r="B1" s="2"/>
      <c r="C1" s="2"/>
      <c r="D1" s="2"/>
      <c r="F1" s="1" t="s">
        <v>296</v>
      </c>
      <c r="G1" s="20" t="s">
        <v>485</v>
      </c>
    </row>
    <row r="2" spans="1:7" x14ac:dyDescent="0.45">
      <c r="A2" s="119" t="s">
        <v>462</v>
      </c>
      <c r="B2" s="120" t="s">
        <v>463</v>
      </c>
      <c r="C2" s="120" t="s">
        <v>464</v>
      </c>
      <c r="D2" s="120" t="s">
        <v>465</v>
      </c>
    </row>
    <row r="3" spans="1:7" x14ac:dyDescent="0.45">
      <c r="A3" s="119"/>
      <c r="B3" s="120" t="s">
        <v>466</v>
      </c>
      <c r="C3" s="120" t="s">
        <v>467</v>
      </c>
      <c r="D3" s="120" t="s">
        <v>468</v>
      </c>
    </row>
    <row r="4" spans="1:7" x14ac:dyDescent="0.45">
      <c r="A4" s="121" t="s">
        <v>305</v>
      </c>
      <c r="B4" s="120">
        <v>1</v>
      </c>
      <c r="C4" s="120">
        <v>1.8440000000000001</v>
      </c>
      <c r="D4" s="120">
        <v>11.6</v>
      </c>
    </row>
    <row r="5" spans="1:7" x14ac:dyDescent="0.45">
      <c r="A5" s="121" t="s">
        <v>469</v>
      </c>
      <c r="B5" s="120">
        <v>1</v>
      </c>
      <c r="C5" s="120">
        <v>1.411</v>
      </c>
      <c r="D5" s="120">
        <v>8.8800000000000008</v>
      </c>
    </row>
    <row r="6" spans="1:7" x14ac:dyDescent="0.45">
      <c r="A6" s="121" t="s">
        <v>470</v>
      </c>
      <c r="B6" s="120">
        <v>1</v>
      </c>
      <c r="C6" s="120">
        <v>1.21</v>
      </c>
      <c r="D6" s="120">
        <v>7.61</v>
      </c>
    </row>
    <row r="7" spans="1:7" x14ac:dyDescent="0.45">
      <c r="A7" s="121" t="s">
        <v>471</v>
      </c>
      <c r="B7" s="120">
        <v>1</v>
      </c>
      <c r="C7" s="120">
        <v>1.2849999999999999</v>
      </c>
      <c r="D7" s="120">
        <v>8.08</v>
      </c>
    </row>
    <row r="8" spans="1:7" x14ac:dyDescent="0.45">
      <c r="A8" s="121" t="s">
        <v>311</v>
      </c>
      <c r="B8" s="120">
        <v>1</v>
      </c>
      <c r="C8" s="120">
        <v>1.288</v>
      </c>
      <c r="D8" s="120">
        <v>8.1</v>
      </c>
    </row>
    <row r="9" spans="1:7" x14ac:dyDescent="0.45">
      <c r="A9" s="121" t="s">
        <v>472</v>
      </c>
      <c r="B9" s="120">
        <v>1</v>
      </c>
      <c r="C9" s="120">
        <v>1.1719999999999999</v>
      </c>
      <c r="D9" s="120">
        <v>7.37</v>
      </c>
    </row>
    <row r="10" spans="1:7" x14ac:dyDescent="0.45">
      <c r="A10" s="121" t="s">
        <v>473</v>
      </c>
      <c r="B10" s="120">
        <v>1</v>
      </c>
      <c r="C10" s="120">
        <v>1.071</v>
      </c>
      <c r="D10" s="120">
        <v>6.74</v>
      </c>
    </row>
    <row r="11" spans="1:7" x14ac:dyDescent="0.45">
      <c r="A11" s="121" t="s">
        <v>474</v>
      </c>
      <c r="B11" s="120">
        <v>1</v>
      </c>
      <c r="C11" s="120">
        <v>1.17</v>
      </c>
      <c r="D11" s="120">
        <v>7.33</v>
      </c>
    </row>
    <row r="12" spans="1:7" x14ac:dyDescent="0.45">
      <c r="A12" s="122" t="s">
        <v>475</v>
      </c>
    </row>
    <row r="14" spans="1:7" x14ac:dyDescent="0.45">
      <c r="A14" s="5" t="s">
        <v>480</v>
      </c>
      <c r="B14" s="2"/>
      <c r="C14" s="2"/>
    </row>
    <row r="15" spans="1:7" x14ac:dyDescent="0.45">
      <c r="B15">
        <v>10700</v>
      </c>
      <c r="C15" t="s">
        <v>476</v>
      </c>
    </row>
    <row r="16" spans="1:7" x14ac:dyDescent="0.45">
      <c r="B16">
        <v>8.5299999999999994</v>
      </c>
      <c r="C16" t="s">
        <v>481</v>
      </c>
    </row>
    <row r="17" spans="1:3" x14ac:dyDescent="0.45">
      <c r="B17" s="21">
        <v>1254396.248534584</v>
      </c>
      <c r="C17" t="s">
        <v>482</v>
      </c>
    </row>
    <row r="18" spans="1:3" ht="18.75" customHeight="1" x14ac:dyDescent="0.45">
      <c r="B18" s="21">
        <v>4974521.5709261429</v>
      </c>
      <c r="C18" t="s">
        <v>478</v>
      </c>
    </row>
    <row r="19" spans="1:3" x14ac:dyDescent="0.45">
      <c r="B19" s="21">
        <v>31288.798356385338</v>
      </c>
      <c r="C19" t="s">
        <v>479</v>
      </c>
    </row>
    <row r="21" spans="1:3" x14ac:dyDescent="0.45">
      <c r="A21" s="5" t="s">
        <v>483</v>
      </c>
      <c r="B21" s="2"/>
      <c r="C21" s="2"/>
    </row>
    <row r="22" spans="1:3" x14ac:dyDescent="0.45">
      <c r="B22">
        <v>5.8170000000000002</v>
      </c>
      <c r="C22" t="s">
        <v>484</v>
      </c>
    </row>
    <row r="23" spans="1:3" x14ac:dyDescent="0.45">
      <c r="B23">
        <v>3.6587828084381581E-2</v>
      </c>
      <c r="C23" t="s">
        <v>562</v>
      </c>
    </row>
    <row r="24" spans="1:3" x14ac:dyDescent="0.45">
      <c r="B24" s="21">
        <v>36587.828084381581</v>
      </c>
      <c r="C24" t="s">
        <v>479</v>
      </c>
    </row>
    <row r="25" spans="1:3" x14ac:dyDescent="0.45">
      <c r="B25" s="21"/>
    </row>
    <row r="27" spans="1:3" x14ac:dyDescent="0.45">
      <c r="A27" s="5" t="s">
        <v>477</v>
      </c>
      <c r="B27" s="2"/>
      <c r="C27" s="2"/>
    </row>
    <row r="28" spans="1:3" x14ac:dyDescent="0.45">
      <c r="B28">
        <v>5670000</v>
      </c>
      <c r="C28" t="s">
        <v>478</v>
      </c>
    </row>
    <row r="29" spans="1:3" x14ac:dyDescent="0.45">
      <c r="B29" s="29">
        <v>35663.225930624649</v>
      </c>
      <c r="C29" t="s">
        <v>479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1"/>
  <sheetViews>
    <sheetView workbookViewId="0">
      <selection activeCell="C6" sqref="C6"/>
    </sheetView>
  </sheetViews>
  <sheetFormatPr defaultRowHeight="14.25" x14ac:dyDescent="0.45"/>
  <cols>
    <col min="1" max="1" width="109" customWidth="1"/>
    <col min="4" max="4" width="9.1328125" style="81"/>
  </cols>
  <sheetData>
    <row r="1" spans="1:4" x14ac:dyDescent="0.45">
      <c r="A1" t="s">
        <v>33</v>
      </c>
      <c r="B1">
        <v>2018</v>
      </c>
      <c r="C1">
        <v>2019</v>
      </c>
      <c r="D1" s="81">
        <v>2020</v>
      </c>
    </row>
    <row r="2" spans="1:4" x14ac:dyDescent="0.45">
      <c r="A2" t="s">
        <v>34</v>
      </c>
      <c r="B2" s="21">
        <v>0</v>
      </c>
      <c r="C2" s="21">
        <v>0</v>
      </c>
      <c r="D2" s="118">
        <v>0</v>
      </c>
    </row>
    <row r="3" spans="1:4" x14ac:dyDescent="0.45">
      <c r="A3" t="s">
        <v>35</v>
      </c>
      <c r="B3" s="21">
        <v>142856322365169.97</v>
      </c>
      <c r="C3" s="21">
        <v>147046074364698.84</v>
      </c>
      <c r="D3" s="118">
        <v>151176231727068.78</v>
      </c>
    </row>
    <row r="4" spans="1:4" x14ac:dyDescent="0.45">
      <c r="A4" t="s">
        <v>36</v>
      </c>
    </row>
    <row r="5" spans="1:4" x14ac:dyDescent="0.45">
      <c r="A5" t="s">
        <v>37</v>
      </c>
      <c r="B5" s="21">
        <v>88888378360550.219</v>
      </c>
      <c r="C5" s="21">
        <v>91495335160257.047</v>
      </c>
      <c r="D5" s="118">
        <v>94065210852398.344</v>
      </c>
    </row>
    <row r="6" spans="1:4" x14ac:dyDescent="0.45">
      <c r="A6" t="s">
        <v>38</v>
      </c>
      <c r="B6" s="21">
        <v>114546674142950.16</v>
      </c>
      <c r="C6" s="21">
        <v>123280789282447.06</v>
      </c>
      <c r="D6" s="118">
        <v>132125116869085.16</v>
      </c>
    </row>
    <row r="7" spans="1:4" x14ac:dyDescent="0.45">
      <c r="A7" t="s">
        <v>39</v>
      </c>
      <c r="B7" s="21">
        <v>31745849414482.223</v>
      </c>
      <c r="C7" s="21">
        <v>32676905414377.516</v>
      </c>
      <c r="D7" s="118">
        <v>33594718161570.844</v>
      </c>
    </row>
    <row r="8" spans="1:4" x14ac:dyDescent="0.45">
      <c r="A8" t="s">
        <v>40</v>
      </c>
      <c r="B8">
        <v>2811023165549.2271</v>
      </c>
      <c r="C8">
        <v>2893466068555.48</v>
      </c>
      <c r="D8" s="81">
        <v>2974736311487.4536</v>
      </c>
    </row>
    <row r="9" spans="1:4" x14ac:dyDescent="0.45">
      <c r="A9" t="s">
        <v>41</v>
      </c>
    </row>
    <row r="10" spans="1:4" x14ac:dyDescent="0.45">
      <c r="A10" t="s">
        <v>42</v>
      </c>
    </row>
    <row r="11" spans="1:4" x14ac:dyDescent="0.45">
      <c r="A11" t="s">
        <v>43</v>
      </c>
    </row>
    <row r="12" spans="1:4" x14ac:dyDescent="0.45">
      <c r="A12" t="s">
        <v>44</v>
      </c>
    </row>
    <row r="13" spans="1:4" x14ac:dyDescent="0.45">
      <c r="A13" t="s">
        <v>45</v>
      </c>
    </row>
    <row r="14" spans="1:4" x14ac:dyDescent="0.45">
      <c r="A14" t="s">
        <v>46</v>
      </c>
      <c r="B14" s="21"/>
      <c r="C14" s="21"/>
      <c r="D14" s="118"/>
    </row>
    <row r="15" spans="1:4" x14ac:dyDescent="0.45">
      <c r="A15" t="s">
        <v>47</v>
      </c>
      <c r="B15" s="21"/>
      <c r="C15" s="21"/>
      <c r="D15" s="118"/>
    </row>
    <row r="16" spans="1:4" x14ac:dyDescent="0.45">
      <c r="A16" t="s">
        <v>48</v>
      </c>
    </row>
    <row r="17" spans="1:4" x14ac:dyDescent="0.45">
      <c r="A17" t="s">
        <v>49</v>
      </c>
    </row>
    <row r="18" spans="1:4" x14ac:dyDescent="0.45">
      <c r="A18" t="s">
        <v>50</v>
      </c>
      <c r="B18" s="21"/>
      <c r="C18" s="21"/>
      <c r="D18" s="118"/>
    </row>
    <row r="19" spans="1:4" x14ac:dyDescent="0.45">
      <c r="A19" t="s">
        <v>51</v>
      </c>
      <c r="B19" s="21"/>
      <c r="C19" s="21"/>
      <c r="D19" s="118"/>
    </row>
    <row r="20" spans="1:4" x14ac:dyDescent="0.45">
      <c r="A20" t="s">
        <v>52</v>
      </c>
      <c r="B20" s="21"/>
      <c r="C20" s="21"/>
      <c r="D20" s="118"/>
    </row>
    <row r="21" spans="1:4" x14ac:dyDescent="0.45">
      <c r="A21" t="s">
        <v>53</v>
      </c>
    </row>
    <row r="22" spans="1:4" x14ac:dyDescent="0.45">
      <c r="A22" t="s">
        <v>54</v>
      </c>
    </row>
    <row r="23" spans="1:4" x14ac:dyDescent="0.45">
      <c r="A23" t="s">
        <v>55</v>
      </c>
    </row>
    <row r="24" spans="1:4" x14ac:dyDescent="0.45">
      <c r="A24" t="s">
        <v>56</v>
      </c>
      <c r="B24" s="21"/>
      <c r="C24" s="21"/>
      <c r="D24" s="118"/>
    </row>
    <row r="25" spans="1:4" x14ac:dyDescent="0.45">
      <c r="A25" t="s">
        <v>57</v>
      </c>
      <c r="B25" s="21"/>
      <c r="C25" s="21"/>
      <c r="D25" s="118"/>
    </row>
    <row r="26" spans="1:4" x14ac:dyDescent="0.45">
      <c r="A26" t="s">
        <v>58</v>
      </c>
    </row>
    <row r="27" spans="1:4" x14ac:dyDescent="0.45">
      <c r="A27" t="s">
        <v>59</v>
      </c>
    </row>
    <row r="28" spans="1:4" x14ac:dyDescent="0.45">
      <c r="A28" t="s">
        <v>60</v>
      </c>
    </row>
    <row r="29" spans="1:4" x14ac:dyDescent="0.45">
      <c r="A29" t="s">
        <v>61</v>
      </c>
    </row>
    <row r="30" spans="1:4" x14ac:dyDescent="0.45">
      <c r="A30" t="s">
        <v>62</v>
      </c>
    </row>
    <row r="31" spans="1:4" x14ac:dyDescent="0.45">
      <c r="A31" t="s">
        <v>63</v>
      </c>
    </row>
    <row r="32" spans="1:4" x14ac:dyDescent="0.45">
      <c r="A32" t="s">
        <v>64</v>
      </c>
      <c r="B32" s="21">
        <v>62111982700262.133</v>
      </c>
      <c r="C32" s="21">
        <v>62770686252051.391</v>
      </c>
      <c r="D32" s="118">
        <v>63426109318244.813</v>
      </c>
    </row>
    <row r="33" spans="1:4" x14ac:dyDescent="0.45">
      <c r="A33" t="s">
        <v>65</v>
      </c>
    </row>
    <row r="34" spans="1:4" x14ac:dyDescent="0.45">
      <c r="A34" t="s">
        <v>66</v>
      </c>
    </row>
    <row r="35" spans="1:4" x14ac:dyDescent="0.45">
      <c r="A35" t="s">
        <v>67</v>
      </c>
    </row>
    <row r="36" spans="1:4" x14ac:dyDescent="0.45">
      <c r="A36" t="s">
        <v>68</v>
      </c>
      <c r="B36">
        <v>490058425953838.69</v>
      </c>
      <c r="C36">
        <v>465491633688208.19</v>
      </c>
      <c r="D36" s="81">
        <v>439387182548789.13</v>
      </c>
    </row>
    <row r="37" spans="1:4" x14ac:dyDescent="0.45">
      <c r="A37" t="s">
        <v>69</v>
      </c>
    </row>
    <row r="38" spans="1:4" x14ac:dyDescent="0.45">
      <c r="A38" t="s">
        <v>70</v>
      </c>
    </row>
    <row r="39" spans="1:4" x14ac:dyDescent="0.45">
      <c r="A39" t="s">
        <v>71</v>
      </c>
    </row>
    <row r="40" spans="1:4" x14ac:dyDescent="0.45">
      <c r="A40" t="s">
        <v>72</v>
      </c>
    </row>
    <row r="41" spans="1:4" x14ac:dyDescent="0.45">
      <c r="A41" t="s">
        <v>73</v>
      </c>
    </row>
    <row r="42" spans="1:4" x14ac:dyDescent="0.45">
      <c r="A42" t="s">
        <v>74</v>
      </c>
    </row>
    <row r="43" spans="1:4" x14ac:dyDescent="0.45">
      <c r="A43" t="s">
        <v>75</v>
      </c>
    </row>
    <row r="44" spans="1:4" x14ac:dyDescent="0.45">
      <c r="A44" t="s">
        <v>76</v>
      </c>
    </row>
    <row r="45" spans="1:4" x14ac:dyDescent="0.45">
      <c r="A45" t="s">
        <v>77</v>
      </c>
    </row>
    <row r="46" spans="1:4" x14ac:dyDescent="0.45">
      <c r="A46" t="s">
        <v>78</v>
      </c>
    </row>
    <row r="47" spans="1:4" x14ac:dyDescent="0.45">
      <c r="A47" t="s">
        <v>79</v>
      </c>
    </row>
    <row r="48" spans="1:4" x14ac:dyDescent="0.45">
      <c r="A48" t="s">
        <v>80</v>
      </c>
    </row>
    <row r="49" spans="1:4" x14ac:dyDescent="0.45">
      <c r="A49" t="s">
        <v>81</v>
      </c>
    </row>
    <row r="50" spans="1:4" x14ac:dyDescent="0.45">
      <c r="A50" t="s">
        <v>82</v>
      </c>
      <c r="B50" s="21"/>
      <c r="C50" s="21"/>
      <c r="D50" s="118"/>
    </row>
    <row r="51" spans="1:4" x14ac:dyDescent="0.45">
      <c r="A51" t="s">
        <v>83</v>
      </c>
    </row>
    <row r="52" spans="1:4" x14ac:dyDescent="0.45">
      <c r="A52" t="s">
        <v>84</v>
      </c>
    </row>
    <row r="53" spans="1:4" x14ac:dyDescent="0.45">
      <c r="A53" t="s">
        <v>85</v>
      </c>
    </row>
    <row r="54" spans="1:4" x14ac:dyDescent="0.45">
      <c r="A54" t="s">
        <v>86</v>
      </c>
      <c r="B54" s="21">
        <v>1620330024022900.3</v>
      </c>
      <c r="C54" s="21">
        <v>1663222970220636</v>
      </c>
      <c r="D54" s="118">
        <v>1706332927144617</v>
      </c>
    </row>
    <row r="55" spans="1:4" x14ac:dyDescent="0.45">
      <c r="A55" t="s">
        <v>87</v>
      </c>
      <c r="B55" s="21"/>
      <c r="C55" s="21"/>
      <c r="D55" s="118"/>
    </row>
    <row r="56" spans="1:4" x14ac:dyDescent="0.45">
      <c r="A56" t="s">
        <v>88</v>
      </c>
    </row>
    <row r="57" spans="1:4" x14ac:dyDescent="0.45">
      <c r="A57" t="s">
        <v>89</v>
      </c>
    </row>
    <row r="58" spans="1:4" x14ac:dyDescent="0.45">
      <c r="A58" t="s">
        <v>90</v>
      </c>
    </row>
    <row r="59" spans="1:4" x14ac:dyDescent="0.45">
      <c r="A59" t="s">
        <v>91</v>
      </c>
    </row>
    <row r="60" spans="1:4" x14ac:dyDescent="0.45">
      <c r="A60" t="s">
        <v>92</v>
      </c>
    </row>
    <row r="61" spans="1:4" s="81" customFormat="1" x14ac:dyDescent="0.45">
      <c r="A61" s="81" t="s">
        <v>93</v>
      </c>
    </row>
    <row r="62" spans="1:4" x14ac:dyDescent="0.45">
      <c r="A62" t="s">
        <v>94</v>
      </c>
      <c r="B62" s="21"/>
      <c r="C62" s="21"/>
      <c r="D62" s="118"/>
    </row>
    <row r="63" spans="1:4" x14ac:dyDescent="0.45">
      <c r="A63" t="s">
        <v>95</v>
      </c>
      <c r="B63" s="21">
        <v>281680772131777.69</v>
      </c>
      <c r="C63" s="21">
        <v>281993276860406</v>
      </c>
      <c r="D63" s="118">
        <v>282342954017742.38</v>
      </c>
    </row>
    <row r="64" spans="1:4" x14ac:dyDescent="0.45">
      <c r="A64" t="s">
        <v>96</v>
      </c>
    </row>
    <row r="65" spans="1:4" x14ac:dyDescent="0.45">
      <c r="A65" t="s">
        <v>97</v>
      </c>
      <c r="B65" s="21">
        <v>175268035993106.16</v>
      </c>
      <c r="C65" s="21">
        <v>175462483379808.19</v>
      </c>
      <c r="D65" s="118">
        <v>175680060277706.38</v>
      </c>
    </row>
    <row r="66" spans="1:4" x14ac:dyDescent="0.45">
      <c r="A66" t="s">
        <v>98</v>
      </c>
      <c r="B66" s="21">
        <v>181649040933116.63</v>
      </c>
      <c r="C66" s="21">
        <v>200111338766285.31</v>
      </c>
      <c r="D66" s="118">
        <v>218950127982261.88</v>
      </c>
    </row>
    <row r="67" spans="1:4" x14ac:dyDescent="0.45">
      <c r="A67" t="s">
        <v>99</v>
      </c>
      <c r="B67" s="21">
        <v>62595727140395.047</v>
      </c>
      <c r="C67" s="21">
        <v>62665172635645.773</v>
      </c>
      <c r="D67" s="118">
        <v>62742878670609.406</v>
      </c>
    </row>
    <row r="68" spans="1:4" x14ac:dyDescent="0.45">
      <c r="A68" t="s">
        <v>100</v>
      </c>
      <c r="B68">
        <v>5542710064509.3535</v>
      </c>
      <c r="C68">
        <v>5548859306047.8018</v>
      </c>
      <c r="D68" s="81">
        <v>5555739999694.8301</v>
      </c>
    </row>
    <row r="69" spans="1:4" x14ac:dyDescent="0.45">
      <c r="A69" t="s">
        <v>101</v>
      </c>
    </row>
    <row r="70" spans="1:4" x14ac:dyDescent="0.45">
      <c r="A70" t="s">
        <v>102</v>
      </c>
    </row>
    <row r="71" spans="1:4" x14ac:dyDescent="0.45">
      <c r="A71" t="s">
        <v>103</v>
      </c>
    </row>
    <row r="72" spans="1:4" x14ac:dyDescent="0.45">
      <c r="A72" t="s">
        <v>104</v>
      </c>
    </row>
    <row r="73" spans="1:4" x14ac:dyDescent="0.45">
      <c r="A73" t="s">
        <v>105</v>
      </c>
    </row>
    <row r="74" spans="1:4" x14ac:dyDescent="0.45">
      <c r="A74" t="s">
        <v>106</v>
      </c>
      <c r="B74" s="21"/>
      <c r="C74" s="21"/>
      <c r="D74" s="118"/>
    </row>
    <row r="75" spans="1:4" x14ac:dyDescent="0.45">
      <c r="A75" t="s">
        <v>107</v>
      </c>
      <c r="B75" s="21"/>
      <c r="C75" s="21"/>
      <c r="D75" s="118"/>
    </row>
    <row r="76" spans="1:4" x14ac:dyDescent="0.45">
      <c r="A76" t="s">
        <v>108</v>
      </c>
    </row>
    <row r="77" spans="1:4" x14ac:dyDescent="0.45">
      <c r="A77" t="s">
        <v>109</v>
      </c>
    </row>
    <row r="78" spans="1:4" x14ac:dyDescent="0.45">
      <c r="A78" t="s">
        <v>110</v>
      </c>
      <c r="B78" s="21"/>
      <c r="C78" s="21"/>
      <c r="D78" s="118"/>
    </row>
    <row r="79" spans="1:4" x14ac:dyDescent="0.45">
      <c r="A79" t="s">
        <v>111</v>
      </c>
      <c r="B79" s="21"/>
      <c r="C79" s="21"/>
      <c r="D79" s="118"/>
    </row>
    <row r="80" spans="1:4" x14ac:dyDescent="0.45">
      <c r="A80" t="s">
        <v>112</v>
      </c>
      <c r="B80" s="21"/>
      <c r="C80" s="21"/>
      <c r="D80" s="118"/>
    </row>
    <row r="81" spans="1:4" x14ac:dyDescent="0.45">
      <c r="A81" t="s">
        <v>113</v>
      </c>
    </row>
    <row r="82" spans="1:4" x14ac:dyDescent="0.45">
      <c r="A82" t="s">
        <v>114</v>
      </c>
    </row>
    <row r="83" spans="1:4" x14ac:dyDescent="0.45">
      <c r="A83" t="s">
        <v>115</v>
      </c>
    </row>
    <row r="84" spans="1:4" x14ac:dyDescent="0.45">
      <c r="A84" t="s">
        <v>116</v>
      </c>
      <c r="B84" s="21"/>
      <c r="C84" s="21"/>
      <c r="D84" s="118"/>
    </row>
    <row r="85" spans="1:4" x14ac:dyDescent="0.45">
      <c r="A85" t="s">
        <v>117</v>
      </c>
      <c r="B85" s="21"/>
      <c r="C85" s="21"/>
      <c r="D85" s="118"/>
    </row>
    <row r="86" spans="1:4" x14ac:dyDescent="0.45">
      <c r="A86" t="s">
        <v>118</v>
      </c>
    </row>
    <row r="87" spans="1:4" x14ac:dyDescent="0.45">
      <c r="A87" t="s">
        <v>119</v>
      </c>
    </row>
    <row r="88" spans="1:4" x14ac:dyDescent="0.45">
      <c r="A88" t="s">
        <v>120</v>
      </c>
    </row>
    <row r="89" spans="1:4" x14ac:dyDescent="0.45">
      <c r="A89" t="s">
        <v>121</v>
      </c>
    </row>
    <row r="90" spans="1:4" x14ac:dyDescent="0.45">
      <c r="A90" t="s">
        <v>122</v>
      </c>
    </row>
    <row r="91" spans="1:4" x14ac:dyDescent="0.45">
      <c r="A91" t="s">
        <v>123</v>
      </c>
    </row>
    <row r="92" spans="1:4" x14ac:dyDescent="0.45">
      <c r="A92" t="s">
        <v>124</v>
      </c>
      <c r="B92" s="21">
        <v>132796317242219.44</v>
      </c>
      <c r="C92" s="21">
        <v>134204634961750.45</v>
      </c>
      <c r="D92" s="118">
        <v>135605938955637.03</v>
      </c>
    </row>
    <row r="93" spans="1:4" x14ac:dyDescent="0.45">
      <c r="A93" t="s">
        <v>125</v>
      </c>
    </row>
    <row r="94" spans="1:4" x14ac:dyDescent="0.45">
      <c r="A94" t="s">
        <v>126</v>
      </c>
    </row>
    <row r="95" spans="1:4" x14ac:dyDescent="0.45">
      <c r="A95" t="s">
        <v>127</v>
      </c>
    </row>
    <row r="96" spans="1:4" x14ac:dyDescent="0.45">
      <c r="A96" t="s">
        <v>128</v>
      </c>
      <c r="B96">
        <v>2352207983390493</v>
      </c>
      <c r="C96">
        <v>2272991778307673</v>
      </c>
      <c r="D96" s="81">
        <v>2193883054703130.8</v>
      </c>
    </row>
    <row r="97" spans="1:4" x14ac:dyDescent="0.45">
      <c r="A97" t="s">
        <v>129</v>
      </c>
    </row>
    <row r="98" spans="1:4" x14ac:dyDescent="0.45">
      <c r="A98" t="s">
        <v>130</v>
      </c>
    </row>
    <row r="99" spans="1:4" x14ac:dyDescent="0.45">
      <c r="A99" t="s">
        <v>131</v>
      </c>
    </row>
    <row r="100" spans="1:4" x14ac:dyDescent="0.45">
      <c r="A100" t="s">
        <v>132</v>
      </c>
    </row>
    <row r="101" spans="1:4" x14ac:dyDescent="0.45">
      <c r="A101" t="s">
        <v>133</v>
      </c>
      <c r="B101">
        <v>91149175496027.109</v>
      </c>
      <c r="C101">
        <v>91250299005940.5</v>
      </c>
      <c r="D101" s="81">
        <v>91363451154522.672</v>
      </c>
    </row>
    <row r="102" spans="1:4" x14ac:dyDescent="0.45">
      <c r="A102" t="s">
        <v>134</v>
      </c>
      <c r="B102">
        <v>10127686166225.234</v>
      </c>
      <c r="C102">
        <v>10138922111771.166</v>
      </c>
      <c r="D102" s="81">
        <v>10151494572724.744</v>
      </c>
    </row>
    <row r="103" spans="1:4" x14ac:dyDescent="0.45">
      <c r="A103" t="s">
        <v>135</v>
      </c>
    </row>
    <row r="104" spans="1:4" x14ac:dyDescent="0.45">
      <c r="A104" t="s">
        <v>136</v>
      </c>
    </row>
    <row r="105" spans="1:4" x14ac:dyDescent="0.45">
      <c r="A105" t="s">
        <v>137</v>
      </c>
    </row>
    <row r="106" spans="1:4" x14ac:dyDescent="0.45">
      <c r="A106" t="s">
        <v>138</v>
      </c>
    </row>
    <row r="107" spans="1:4" x14ac:dyDescent="0.45">
      <c r="A107" t="s">
        <v>139</v>
      </c>
    </row>
    <row r="108" spans="1:4" x14ac:dyDescent="0.45">
      <c r="A108" t="s">
        <v>140</v>
      </c>
    </row>
    <row r="109" spans="1:4" x14ac:dyDescent="0.45">
      <c r="A109" t="s">
        <v>141</v>
      </c>
    </row>
    <row r="110" spans="1:4" x14ac:dyDescent="0.45">
      <c r="A110" t="s">
        <v>142</v>
      </c>
      <c r="B110" s="21"/>
      <c r="C110" s="21"/>
      <c r="D110" s="118"/>
    </row>
    <row r="111" spans="1:4" x14ac:dyDescent="0.45">
      <c r="A111" t="s">
        <v>143</v>
      </c>
    </row>
    <row r="112" spans="1:4" x14ac:dyDescent="0.45">
      <c r="A112" t="s">
        <v>144</v>
      </c>
    </row>
    <row r="113" spans="1:4" x14ac:dyDescent="0.45">
      <c r="A113" t="s">
        <v>145</v>
      </c>
    </row>
    <row r="114" spans="1:4" x14ac:dyDescent="0.45">
      <c r="A114" t="s">
        <v>146</v>
      </c>
      <c r="B114" s="21">
        <v>1247630570810611.5</v>
      </c>
      <c r="C114" s="21">
        <v>1342180840799446</v>
      </c>
      <c r="D114" s="118">
        <v>1438597707144853.3</v>
      </c>
    </row>
    <row r="115" spans="1:4" x14ac:dyDescent="0.45">
      <c r="A115" t="s">
        <v>147</v>
      </c>
      <c r="B115" s="21"/>
      <c r="C115" s="21"/>
      <c r="D115" s="118"/>
    </row>
    <row r="116" spans="1:4" x14ac:dyDescent="0.45">
      <c r="A116" t="s">
        <v>148</v>
      </c>
    </row>
    <row r="117" spans="1:4" x14ac:dyDescent="0.45">
      <c r="A117" t="s">
        <v>149</v>
      </c>
    </row>
    <row r="118" spans="1:4" x14ac:dyDescent="0.45">
      <c r="A118" t="s">
        <v>150</v>
      </c>
    </row>
    <row r="119" spans="1:4" x14ac:dyDescent="0.45">
      <c r="A119" t="s">
        <v>151</v>
      </c>
    </row>
    <row r="120" spans="1:4" x14ac:dyDescent="0.45">
      <c r="A120" t="s">
        <v>152</v>
      </c>
    </row>
    <row r="121" spans="1:4" s="81" customFormat="1" x14ac:dyDescent="0.45">
      <c r="A121" s="81" t="s">
        <v>153</v>
      </c>
    </row>
    <row r="122" spans="1:4" x14ac:dyDescent="0.45">
      <c r="A122" t="s">
        <v>154</v>
      </c>
      <c r="B122" s="21"/>
      <c r="C122" s="21"/>
      <c r="D122" s="118"/>
    </row>
    <row r="123" spans="1:4" x14ac:dyDescent="0.45">
      <c r="A123" t="s">
        <v>155</v>
      </c>
      <c r="B123" s="21">
        <v>190052007754574.28</v>
      </c>
      <c r="C123" s="21">
        <v>199988932492407.28</v>
      </c>
      <c r="D123" s="118">
        <v>210239943203169.47</v>
      </c>
    </row>
    <row r="124" spans="1:4" x14ac:dyDescent="0.45">
      <c r="A124" t="s">
        <v>156</v>
      </c>
    </row>
    <row r="125" spans="1:4" x14ac:dyDescent="0.45">
      <c r="A125" t="s">
        <v>157</v>
      </c>
      <c r="B125" s="21">
        <v>86387276252079.219</v>
      </c>
      <c r="C125" s="21">
        <v>90904060223821.484</v>
      </c>
      <c r="D125" s="118">
        <v>95563610546895.219</v>
      </c>
    </row>
    <row r="126" spans="1:4" x14ac:dyDescent="0.45">
      <c r="A126" t="s">
        <v>158</v>
      </c>
      <c r="B126" s="21">
        <v>51832365751247.523</v>
      </c>
      <c r="C126" s="21">
        <v>54542436134292.891</v>
      </c>
      <c r="D126" s="118">
        <v>57338166328137.125</v>
      </c>
    </row>
    <row r="127" spans="1:4" x14ac:dyDescent="0.45">
      <c r="A127" t="s">
        <v>159</v>
      </c>
      <c r="B127" s="21">
        <v>17277455250415.844</v>
      </c>
      <c r="C127" s="21">
        <v>18180812044764.297</v>
      </c>
      <c r="D127" s="118">
        <v>19112722109379.043</v>
      </c>
    </row>
    <row r="128" spans="1:4" x14ac:dyDescent="0.45">
      <c r="A128" t="s">
        <v>160</v>
      </c>
      <c r="B128">
        <v>273757669323816.16</v>
      </c>
      <c r="C128">
        <v>288071169026425.13</v>
      </c>
      <c r="D128" s="81">
        <v>302837089331859</v>
      </c>
    </row>
    <row r="129" spans="1:4" x14ac:dyDescent="0.45">
      <c r="A129" t="s">
        <v>161</v>
      </c>
    </row>
    <row r="130" spans="1:4" x14ac:dyDescent="0.45">
      <c r="A130" t="s">
        <v>162</v>
      </c>
    </row>
    <row r="131" spans="1:4" x14ac:dyDescent="0.45">
      <c r="A131" t="s">
        <v>163</v>
      </c>
    </row>
    <row r="132" spans="1:4" x14ac:dyDescent="0.45">
      <c r="A132" t="s">
        <v>164</v>
      </c>
    </row>
    <row r="133" spans="1:4" x14ac:dyDescent="0.45">
      <c r="A133" t="s">
        <v>165</v>
      </c>
      <c r="B133" s="21"/>
      <c r="C133" s="21"/>
      <c r="D133" s="118"/>
    </row>
    <row r="134" spans="1:4" x14ac:dyDescent="0.45">
      <c r="A134" t="s">
        <v>166</v>
      </c>
      <c r="B134" s="21"/>
      <c r="C134" s="21"/>
      <c r="D134" s="118"/>
    </row>
    <row r="135" spans="1:4" x14ac:dyDescent="0.45">
      <c r="A135" t="s">
        <v>167</v>
      </c>
      <c r="B135" s="21"/>
      <c r="C135" s="21"/>
      <c r="D135" s="118"/>
    </row>
    <row r="136" spans="1:4" x14ac:dyDescent="0.45">
      <c r="A136" t="s">
        <v>168</v>
      </c>
    </row>
    <row r="137" spans="1:4" x14ac:dyDescent="0.45">
      <c r="A137" t="s">
        <v>169</v>
      </c>
    </row>
    <row r="138" spans="1:4" x14ac:dyDescent="0.45">
      <c r="A138" t="s">
        <v>170</v>
      </c>
      <c r="B138" s="21"/>
      <c r="C138" s="21"/>
      <c r="D138" s="118"/>
    </row>
    <row r="139" spans="1:4" x14ac:dyDescent="0.45">
      <c r="A139" t="s">
        <v>171</v>
      </c>
      <c r="B139" s="21"/>
      <c r="C139" s="21"/>
      <c r="D139" s="118"/>
    </row>
    <row r="140" spans="1:4" x14ac:dyDescent="0.45">
      <c r="A140" t="s">
        <v>172</v>
      </c>
      <c r="B140" s="21"/>
      <c r="C140" s="21"/>
      <c r="D140" s="118"/>
    </row>
    <row r="141" spans="1:4" x14ac:dyDescent="0.45">
      <c r="A141" t="s">
        <v>173</v>
      </c>
    </row>
    <row r="142" spans="1:4" x14ac:dyDescent="0.45">
      <c r="A142" t="s">
        <v>174</v>
      </c>
    </row>
    <row r="143" spans="1:4" x14ac:dyDescent="0.45">
      <c r="A143" t="s">
        <v>175</v>
      </c>
    </row>
    <row r="144" spans="1:4" x14ac:dyDescent="0.45">
      <c r="A144" t="s">
        <v>176</v>
      </c>
      <c r="B144" s="21"/>
      <c r="C144" s="21"/>
      <c r="D144" s="118"/>
    </row>
    <row r="145" spans="1:4" x14ac:dyDescent="0.45">
      <c r="A145" t="s">
        <v>177</v>
      </c>
      <c r="B145" s="21"/>
      <c r="C145" s="21"/>
      <c r="D145" s="118"/>
    </row>
    <row r="146" spans="1:4" x14ac:dyDescent="0.45">
      <c r="A146" t="s">
        <v>178</v>
      </c>
      <c r="B146" s="21"/>
      <c r="C146" s="21"/>
      <c r="D146" s="118"/>
    </row>
    <row r="147" spans="1:4" x14ac:dyDescent="0.45">
      <c r="A147" t="s">
        <v>179</v>
      </c>
    </row>
    <row r="148" spans="1:4" x14ac:dyDescent="0.45">
      <c r="A148" t="s">
        <v>180</v>
      </c>
    </row>
    <row r="149" spans="1:4" x14ac:dyDescent="0.45">
      <c r="A149" t="s">
        <v>181</v>
      </c>
    </row>
    <row r="150" spans="1:4" x14ac:dyDescent="0.45">
      <c r="A150" t="s">
        <v>182</v>
      </c>
    </row>
    <row r="151" spans="1:4" x14ac:dyDescent="0.45">
      <c r="A151" t="s">
        <v>183</v>
      </c>
    </row>
    <row r="152" spans="1:4" x14ac:dyDescent="0.45">
      <c r="A152" t="s">
        <v>184</v>
      </c>
      <c r="B152">
        <v>125073587659727.83</v>
      </c>
      <c r="C152">
        <v>126400005089099.94</v>
      </c>
      <c r="D152" s="81">
        <v>127719816673916.83</v>
      </c>
    </row>
    <row r="153" spans="1:4" x14ac:dyDescent="0.45">
      <c r="A153" t="s">
        <v>185</v>
      </c>
    </row>
    <row r="154" spans="1:4" x14ac:dyDescent="0.45">
      <c r="A154" t="s">
        <v>186</v>
      </c>
    </row>
    <row r="155" spans="1:4" x14ac:dyDescent="0.45">
      <c r="A155" t="s">
        <v>187</v>
      </c>
    </row>
    <row r="156" spans="1:4" x14ac:dyDescent="0.45">
      <c r="A156" t="s">
        <v>188</v>
      </c>
    </row>
    <row r="157" spans="1:4" x14ac:dyDescent="0.45">
      <c r="A157" t="s">
        <v>189</v>
      </c>
    </row>
    <row r="158" spans="1:4" x14ac:dyDescent="0.45">
      <c r="A158" t="s">
        <v>190</v>
      </c>
    </row>
    <row r="159" spans="1:4" x14ac:dyDescent="0.45">
      <c r="A159" t="s">
        <v>191</v>
      </c>
    </row>
    <row r="160" spans="1:4" x14ac:dyDescent="0.45">
      <c r="A160" t="s">
        <v>192</v>
      </c>
    </row>
    <row r="161" spans="1:4" x14ac:dyDescent="0.45">
      <c r="A161" t="s">
        <v>193</v>
      </c>
      <c r="B161">
        <v>3387331382550.0601</v>
      </c>
      <c r="C161">
        <v>3564438993293.9912</v>
      </c>
      <c r="D161" s="81">
        <v>3747144615263.8594</v>
      </c>
    </row>
    <row r="162" spans="1:4" x14ac:dyDescent="0.45">
      <c r="A162" t="s">
        <v>194</v>
      </c>
      <c r="B162">
        <v>376370153616.67334</v>
      </c>
      <c r="C162">
        <v>396048777032.66571</v>
      </c>
      <c r="D162" s="81">
        <v>416349401695.98431</v>
      </c>
    </row>
    <row r="163" spans="1:4" x14ac:dyDescent="0.45">
      <c r="A163" t="s">
        <v>195</v>
      </c>
    </row>
    <row r="164" spans="1:4" x14ac:dyDescent="0.45">
      <c r="A164" t="s">
        <v>196</v>
      </c>
    </row>
    <row r="165" spans="1:4" x14ac:dyDescent="0.45">
      <c r="A165" t="s">
        <v>197</v>
      </c>
    </row>
    <row r="166" spans="1:4" x14ac:dyDescent="0.45">
      <c r="A166" t="s">
        <v>198</v>
      </c>
    </row>
    <row r="167" spans="1:4" x14ac:dyDescent="0.45">
      <c r="A167" t="s">
        <v>199</v>
      </c>
    </row>
    <row r="168" spans="1:4" x14ac:dyDescent="0.45">
      <c r="A168" t="s">
        <v>200</v>
      </c>
    </row>
    <row r="169" spans="1:4" x14ac:dyDescent="0.45">
      <c r="A169" t="s">
        <v>201</v>
      </c>
    </row>
    <row r="170" spans="1:4" x14ac:dyDescent="0.45">
      <c r="A170" t="s">
        <v>202</v>
      </c>
      <c r="B170" s="21"/>
      <c r="C170" s="21"/>
      <c r="D170" s="118"/>
    </row>
    <row r="171" spans="1:4" x14ac:dyDescent="0.45">
      <c r="A171" t="s">
        <v>203</v>
      </c>
    </row>
    <row r="172" spans="1:4" x14ac:dyDescent="0.45">
      <c r="A172" t="s">
        <v>204</v>
      </c>
    </row>
    <row r="173" spans="1:4" x14ac:dyDescent="0.45">
      <c r="A173" t="s">
        <v>205</v>
      </c>
    </row>
    <row r="174" spans="1:4" x14ac:dyDescent="0.45">
      <c r="A174" t="s">
        <v>206</v>
      </c>
      <c r="B174" s="21">
        <v>98448871120433.516</v>
      </c>
      <c r="C174" s="21">
        <v>103596299102944.92</v>
      </c>
      <c r="D174" s="118">
        <v>108906426810836.59</v>
      </c>
    </row>
    <row r="175" spans="1:4" x14ac:dyDescent="0.45">
      <c r="A175" t="s">
        <v>207</v>
      </c>
      <c r="B175" s="21"/>
      <c r="C175" s="21"/>
      <c r="D175" s="118"/>
    </row>
    <row r="176" spans="1:4" x14ac:dyDescent="0.45">
      <c r="A176" t="s">
        <v>208</v>
      </c>
    </row>
    <row r="177" spans="1:1" x14ac:dyDescent="0.45">
      <c r="A177" t="s">
        <v>209</v>
      </c>
    </row>
    <row r="178" spans="1:1" x14ac:dyDescent="0.45">
      <c r="A178" t="s">
        <v>210</v>
      </c>
    </row>
    <row r="179" spans="1:1" x14ac:dyDescent="0.45">
      <c r="A179" t="s">
        <v>211</v>
      </c>
    </row>
    <row r="180" spans="1:1" x14ac:dyDescent="0.45">
      <c r="A180" t="s">
        <v>212</v>
      </c>
    </row>
    <row r="181" spans="1:1" x14ac:dyDescent="0.45">
      <c r="A181" t="s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opLeftCell="A64" workbookViewId="0">
      <selection activeCell="H14" sqref="H14"/>
    </sheetView>
  </sheetViews>
  <sheetFormatPr defaultRowHeight="14.25" x14ac:dyDescent="0.45"/>
  <cols>
    <col min="1" max="1" width="113.73046875" bestFit="1" customWidth="1"/>
    <col min="4" max="4" width="9.1328125" style="81"/>
  </cols>
  <sheetData>
    <row r="1" spans="1:4" x14ac:dyDescent="0.45">
      <c r="A1" t="s">
        <v>33</v>
      </c>
      <c r="B1">
        <v>2018</v>
      </c>
      <c r="C1">
        <v>2019</v>
      </c>
      <c r="D1" s="81">
        <v>2020</v>
      </c>
    </row>
    <row r="2" spans="1:4" x14ac:dyDescent="0.45">
      <c r="A2" t="s">
        <v>214</v>
      </c>
      <c r="B2" s="21">
        <v>56153290526660.945</v>
      </c>
      <c r="C2" s="21">
        <v>59265059774989.773</v>
      </c>
      <c r="D2" s="118">
        <v>62376829023318.594</v>
      </c>
    </row>
    <row r="3" spans="1:4" x14ac:dyDescent="0.45">
      <c r="A3" t="s">
        <v>215</v>
      </c>
      <c r="B3" s="21">
        <v>223406679222465.41</v>
      </c>
      <c r="C3" s="21">
        <v>235854881762967.66</v>
      </c>
      <c r="D3" s="118">
        <v>248303084303469.91</v>
      </c>
    </row>
    <row r="4" spans="1:4" x14ac:dyDescent="0.45">
      <c r="A4" t="s">
        <v>216</v>
      </c>
      <c r="B4" s="21"/>
      <c r="C4" s="21"/>
      <c r="D4" s="118"/>
    </row>
    <row r="5" spans="1:4" x14ac:dyDescent="0.45">
      <c r="A5" t="s">
        <v>217</v>
      </c>
    </row>
    <row r="6" spans="1:4" x14ac:dyDescent="0.45">
      <c r="A6" t="s">
        <v>218</v>
      </c>
      <c r="B6" s="21">
        <v>44516705186669.633</v>
      </c>
      <c r="C6" s="21">
        <v>47004798981090.75</v>
      </c>
      <c r="D6" s="118">
        <v>49492892775511.859</v>
      </c>
    </row>
    <row r="7" spans="1:4" x14ac:dyDescent="0.45">
      <c r="A7" t="s">
        <v>219</v>
      </c>
    </row>
    <row r="8" spans="1:4" x14ac:dyDescent="0.45">
      <c r="A8" t="s">
        <v>220</v>
      </c>
    </row>
    <row r="9" spans="1:4" x14ac:dyDescent="0.45">
      <c r="A9" t="s">
        <v>221</v>
      </c>
      <c r="B9" s="21"/>
      <c r="C9" s="21"/>
      <c r="D9" s="118"/>
    </row>
    <row r="10" spans="1:4" x14ac:dyDescent="0.45">
      <c r="A10" t="s">
        <v>222</v>
      </c>
      <c r="B10" s="21">
        <v>44516705186669.633</v>
      </c>
      <c r="C10" s="21">
        <v>47004798981090.75</v>
      </c>
      <c r="D10" s="118">
        <v>49492892775511.859</v>
      </c>
    </row>
    <row r="11" spans="1:4" x14ac:dyDescent="0.45">
      <c r="A11" t="s">
        <v>223</v>
      </c>
    </row>
    <row r="12" spans="1:4" x14ac:dyDescent="0.45">
      <c r="A12" t="s">
        <v>224</v>
      </c>
      <c r="B12" s="21"/>
      <c r="C12" s="21"/>
      <c r="D12" s="118"/>
    </row>
    <row r="13" spans="1:4" x14ac:dyDescent="0.45">
      <c r="A13" t="s">
        <v>225</v>
      </c>
      <c r="B13" s="21"/>
      <c r="C13" s="21"/>
      <c r="D13" s="118"/>
    </row>
    <row r="14" spans="1:4" x14ac:dyDescent="0.45">
      <c r="A14" t="s">
        <v>226</v>
      </c>
      <c r="B14" s="21">
        <v>214073808547632.34</v>
      </c>
      <c r="C14" s="21">
        <v>211923963865787.84</v>
      </c>
      <c r="D14" s="118">
        <v>209774119183943.34</v>
      </c>
    </row>
    <row r="15" spans="1:4" x14ac:dyDescent="0.45">
      <c r="A15" t="s">
        <v>227</v>
      </c>
      <c r="B15" s="21"/>
      <c r="C15" s="21"/>
      <c r="D15" s="118"/>
    </row>
    <row r="16" spans="1:4" x14ac:dyDescent="0.45">
      <c r="A16" t="s">
        <v>228</v>
      </c>
    </row>
    <row r="17" spans="1:4" x14ac:dyDescent="0.45">
      <c r="A17" t="s">
        <v>229</v>
      </c>
    </row>
    <row r="18" spans="1:4" x14ac:dyDescent="0.45">
      <c r="A18" t="s">
        <v>230</v>
      </c>
      <c r="B18" s="21">
        <v>1.1700888043506494E+16</v>
      </c>
      <c r="C18" s="21">
        <v>1.2354865169805196E+16</v>
      </c>
      <c r="D18" s="118">
        <v>1.3008842296103896E+16</v>
      </c>
    </row>
    <row r="19" spans="1:4" x14ac:dyDescent="0.45">
      <c r="A19" t="s">
        <v>231</v>
      </c>
    </row>
    <row r="20" spans="1:4" x14ac:dyDescent="0.45">
      <c r="A20" t="s">
        <v>232</v>
      </c>
    </row>
    <row r="21" spans="1:4" x14ac:dyDescent="0.45">
      <c r="A21" t="s">
        <v>233</v>
      </c>
    </row>
    <row r="22" spans="1:4" x14ac:dyDescent="0.45">
      <c r="A22" t="s">
        <v>234</v>
      </c>
      <c r="B22" s="21">
        <v>382808266254827.81</v>
      </c>
      <c r="C22" s="21">
        <v>418556666461031.94</v>
      </c>
      <c r="D22" s="118">
        <v>454305066667236</v>
      </c>
    </row>
    <row r="23" spans="1:4" x14ac:dyDescent="0.45">
      <c r="A23" t="s">
        <v>235</v>
      </c>
      <c r="B23" s="21">
        <v>769159490090563.75</v>
      </c>
      <c r="C23" s="21">
        <v>840987148210813.38</v>
      </c>
      <c r="D23" s="118">
        <v>912814806331063.13</v>
      </c>
    </row>
    <row r="24" spans="1:4" x14ac:dyDescent="0.45">
      <c r="A24" t="s">
        <v>236</v>
      </c>
      <c r="B24" s="21">
        <v>162139206885948.03</v>
      </c>
      <c r="C24" s="21">
        <v>177280513299161.59</v>
      </c>
      <c r="D24" s="118">
        <v>192421819712375.16</v>
      </c>
    </row>
    <row r="25" spans="1:4" x14ac:dyDescent="0.45">
      <c r="A25" t="s">
        <v>237</v>
      </c>
    </row>
    <row r="26" spans="1:4" x14ac:dyDescent="0.45">
      <c r="A26" t="s">
        <v>238</v>
      </c>
      <c r="B26" s="21">
        <v>192844921977845.19</v>
      </c>
      <c r="C26" s="21">
        <v>210853669584170.66</v>
      </c>
      <c r="D26" s="118">
        <v>228862417190496.03</v>
      </c>
    </row>
    <row r="27" spans="1:4" x14ac:dyDescent="0.45">
      <c r="A27" t="s">
        <v>239</v>
      </c>
    </row>
    <row r="28" spans="1:4" x14ac:dyDescent="0.45">
      <c r="A28" t="s">
        <v>240</v>
      </c>
    </row>
    <row r="29" spans="1:4" x14ac:dyDescent="0.45">
      <c r="A29" t="s">
        <v>241</v>
      </c>
      <c r="B29" s="21"/>
      <c r="C29" s="21"/>
      <c r="D29" s="118"/>
    </row>
    <row r="30" spans="1:4" x14ac:dyDescent="0.45">
      <c r="A30" t="s">
        <v>242</v>
      </c>
      <c r="B30" s="21">
        <v>192844921977845.19</v>
      </c>
      <c r="C30" s="21">
        <v>210853669584170.66</v>
      </c>
      <c r="D30" s="118">
        <v>228862417190496.03</v>
      </c>
    </row>
    <row r="31" spans="1:4" x14ac:dyDescent="0.45">
      <c r="A31" t="s">
        <v>243</v>
      </c>
    </row>
    <row r="32" spans="1:4" x14ac:dyDescent="0.45">
      <c r="A32" t="s">
        <v>244</v>
      </c>
      <c r="B32" s="21">
        <v>144124432668863.25</v>
      </c>
      <c r="C32" s="21">
        <v>145445102721374</v>
      </c>
      <c r="D32" s="118">
        <v>146765772773884.72</v>
      </c>
    </row>
    <row r="33" spans="1:4" x14ac:dyDescent="0.45">
      <c r="A33" t="s">
        <v>245</v>
      </c>
      <c r="B33" s="21">
        <v>122020242607274.86</v>
      </c>
      <c r="C33" s="21">
        <v>123285626533967.89</v>
      </c>
      <c r="D33" s="118">
        <v>124551010460660.92</v>
      </c>
    </row>
    <row r="34" spans="1:4" x14ac:dyDescent="0.45">
      <c r="A34" t="s">
        <v>246</v>
      </c>
      <c r="B34" s="21">
        <v>523085785444408.06</v>
      </c>
      <c r="C34" s="21">
        <v>526249048932169.88</v>
      </c>
      <c r="D34" s="118">
        <v>529412312419931.56</v>
      </c>
    </row>
    <row r="35" spans="1:4" x14ac:dyDescent="0.45">
      <c r="A35" t="s">
        <v>247</v>
      </c>
    </row>
    <row r="36" spans="1:4" x14ac:dyDescent="0.45">
      <c r="A36" t="s">
        <v>248</v>
      </c>
      <c r="B36" s="21"/>
      <c r="C36" s="21"/>
      <c r="D36" s="118"/>
    </row>
    <row r="37" spans="1:4" x14ac:dyDescent="0.45">
      <c r="A37" t="s">
        <v>249</v>
      </c>
    </row>
    <row r="38" spans="1:4" x14ac:dyDescent="0.45">
      <c r="A38" t="s">
        <v>250</v>
      </c>
    </row>
    <row r="39" spans="1:4" x14ac:dyDescent="0.45">
      <c r="A39" t="s">
        <v>251</v>
      </c>
      <c r="B39" s="21"/>
      <c r="C39" s="21"/>
      <c r="D39" s="118"/>
    </row>
    <row r="40" spans="1:4" x14ac:dyDescent="0.45">
      <c r="A40" t="s">
        <v>252</v>
      </c>
      <c r="B40" s="21">
        <v>493060666947938</v>
      </c>
      <c r="C40" s="21">
        <v>498324702628652.19</v>
      </c>
      <c r="D40" s="118">
        <v>503588738309366.13</v>
      </c>
    </row>
    <row r="41" spans="1:4" x14ac:dyDescent="0.45">
      <c r="A41" t="s">
        <v>253</v>
      </c>
    </row>
    <row r="42" spans="1:4" x14ac:dyDescent="0.45">
      <c r="A42" t="s">
        <v>254</v>
      </c>
      <c r="B42" s="21"/>
      <c r="C42" s="21"/>
      <c r="D42" s="118"/>
    </row>
    <row r="43" spans="1:4" x14ac:dyDescent="0.45">
      <c r="A43" t="s">
        <v>255</v>
      </c>
      <c r="B43" s="21"/>
      <c r="C43" s="21"/>
      <c r="D43" s="118"/>
    </row>
    <row r="44" spans="1:4" x14ac:dyDescent="0.45">
      <c r="A44" t="s">
        <v>256</v>
      </c>
      <c r="B44" s="21"/>
      <c r="C44" s="21"/>
      <c r="D44" s="118"/>
    </row>
    <row r="45" spans="1:4" x14ac:dyDescent="0.45">
      <c r="A45" t="s">
        <v>257</v>
      </c>
    </row>
    <row r="46" spans="1:4" x14ac:dyDescent="0.45">
      <c r="A46" t="s">
        <v>258</v>
      </c>
      <c r="B46" s="21">
        <v>65500605764230.031</v>
      </c>
      <c r="C46" s="21">
        <v>66997762467412.422</v>
      </c>
      <c r="D46" s="118">
        <v>68494919170594.82</v>
      </c>
    </row>
    <row r="47" spans="1:4" x14ac:dyDescent="0.45">
      <c r="A47" t="s">
        <v>259</v>
      </c>
    </row>
    <row r="48" spans="1:4" x14ac:dyDescent="0.45">
      <c r="A48" t="s">
        <v>260</v>
      </c>
    </row>
    <row r="49" spans="1:4" x14ac:dyDescent="0.45">
      <c r="A49" t="s">
        <v>261</v>
      </c>
      <c r="B49" s="21">
        <v>7177134993336.71</v>
      </c>
      <c r="C49" s="21">
        <v>7341183793184.4063</v>
      </c>
      <c r="D49" s="118">
        <v>7505232593032.1016</v>
      </c>
    </row>
    <row r="50" spans="1:4" x14ac:dyDescent="0.45">
      <c r="A50" t="s">
        <v>262</v>
      </c>
      <c r="B50">
        <v>56637185624432.547</v>
      </c>
      <c r="C50">
        <v>57931749867276.719</v>
      </c>
      <c r="D50" s="81">
        <v>59226314110120.883</v>
      </c>
    </row>
    <row r="51" spans="1:4" x14ac:dyDescent="0.45">
      <c r="A51" t="s">
        <v>263</v>
      </c>
    </row>
    <row r="52" spans="1:4" x14ac:dyDescent="0.45">
      <c r="A52" t="s">
        <v>264</v>
      </c>
      <c r="B52" s="21">
        <v>840652166593.61743</v>
      </c>
      <c r="C52" s="21">
        <v>849769850197.04907</v>
      </c>
      <c r="D52" s="118">
        <v>858747223539.39026</v>
      </c>
    </row>
    <row r="53" spans="1:4" x14ac:dyDescent="0.45">
      <c r="A53" t="s">
        <v>265</v>
      </c>
      <c r="B53">
        <v>351953686074.23041</v>
      </c>
      <c r="C53">
        <v>355770963279.00989</v>
      </c>
      <c r="D53" s="81">
        <v>359529497146.71466</v>
      </c>
    </row>
    <row r="54" spans="1:4" x14ac:dyDescent="0.45">
      <c r="A54" t="s">
        <v>266</v>
      </c>
    </row>
    <row r="55" spans="1:4" x14ac:dyDescent="0.45">
      <c r="A55" t="s">
        <v>267</v>
      </c>
    </row>
    <row r="56" spans="1:4" x14ac:dyDescent="0.45">
      <c r="A56" t="s">
        <v>268</v>
      </c>
    </row>
    <row r="57" spans="1:4" x14ac:dyDescent="0.45">
      <c r="A57" t="s">
        <v>269</v>
      </c>
    </row>
    <row r="58" spans="1:4" x14ac:dyDescent="0.45">
      <c r="A58" t="s">
        <v>270</v>
      </c>
    </row>
    <row r="59" spans="1:4" x14ac:dyDescent="0.45">
      <c r="A59" t="s">
        <v>271</v>
      </c>
    </row>
    <row r="60" spans="1:4" x14ac:dyDescent="0.45">
      <c r="A60" t="s">
        <v>272</v>
      </c>
    </row>
    <row r="61" spans="1:4" x14ac:dyDescent="0.45">
      <c r="A61" t="s">
        <v>273</v>
      </c>
    </row>
    <row r="62" spans="1:4" x14ac:dyDescent="0.45">
      <c r="A62" t="s">
        <v>274</v>
      </c>
      <c r="B62" s="21">
        <v>1439088273918885.3</v>
      </c>
      <c r="C62" s="21">
        <v>1543121364267654.5</v>
      </c>
      <c r="D62" s="118">
        <v>1647154454616423.5</v>
      </c>
    </row>
    <row r="63" spans="1:4" x14ac:dyDescent="0.45">
      <c r="A63" t="s">
        <v>275</v>
      </c>
    </row>
    <row r="64" spans="1:4" x14ac:dyDescent="0.45">
      <c r="A64" t="s">
        <v>276</v>
      </c>
      <c r="B64" s="21"/>
      <c r="C64" s="21"/>
      <c r="D64" s="118"/>
    </row>
    <row r="65" spans="1:4" x14ac:dyDescent="0.45">
      <c r="A65" t="s">
        <v>277</v>
      </c>
      <c r="B65">
        <v>2099350977179630</v>
      </c>
      <c r="C65">
        <v>2248166893036203</v>
      </c>
      <c r="D65" s="81">
        <v>2396982808892776</v>
      </c>
    </row>
    <row r="66" spans="1:4" x14ac:dyDescent="0.45">
      <c r="A66" t="s">
        <v>278</v>
      </c>
      <c r="B66" s="21">
        <v>481718872848446.69</v>
      </c>
      <c r="C66" s="21">
        <v>514947645227683.5</v>
      </c>
      <c r="D66" s="118">
        <v>548176417606920.19</v>
      </c>
    </row>
    <row r="67" spans="1:4" x14ac:dyDescent="0.45">
      <c r="A67" t="s">
        <v>279</v>
      </c>
    </row>
    <row r="68" spans="1:4" x14ac:dyDescent="0.45">
      <c r="A68" t="s">
        <v>280</v>
      </c>
    </row>
    <row r="69" spans="1:4" x14ac:dyDescent="0.45">
      <c r="A69" t="s">
        <v>281</v>
      </c>
      <c r="B69" s="21">
        <v>481718872848446.69</v>
      </c>
      <c r="C69" s="21">
        <v>514947645227683.5</v>
      </c>
      <c r="D69" s="118">
        <v>548176417606920.19</v>
      </c>
    </row>
    <row r="70" spans="1:4" x14ac:dyDescent="0.45">
      <c r="A70" t="s">
        <v>282</v>
      </c>
      <c r="B70" s="21">
        <v>481718872848446.69</v>
      </c>
      <c r="C70" s="21">
        <v>514947645227683.5</v>
      </c>
      <c r="D70" s="118">
        <v>548176417606920.19</v>
      </c>
    </row>
    <row r="71" spans="1:4" x14ac:dyDescent="0.45">
      <c r="A71" t="s">
        <v>283</v>
      </c>
    </row>
    <row r="72" spans="1:4" x14ac:dyDescent="0.45">
      <c r="A72" t="s">
        <v>284</v>
      </c>
      <c r="B72" s="21">
        <v>1114975502085470.9</v>
      </c>
      <c r="C72" s="21">
        <v>1162261571847426</v>
      </c>
      <c r="D72" s="118">
        <v>1209547641609381.8</v>
      </c>
    </row>
    <row r="73" spans="1:4" x14ac:dyDescent="0.45">
      <c r="A73" t="s">
        <v>285</v>
      </c>
      <c r="B73" s="21">
        <v>298917429438089.25</v>
      </c>
      <c r="C73" s="21">
        <v>310563563052560.25</v>
      </c>
      <c r="D73" s="118">
        <v>322209696667031.25</v>
      </c>
    </row>
    <row r="74" spans="1:4" x14ac:dyDescent="0.45">
      <c r="A74" t="s">
        <v>286</v>
      </c>
      <c r="B74" s="21">
        <v>548829539395172.31</v>
      </c>
      <c r="C74" s="21">
        <v>570207721587865.38</v>
      </c>
      <c r="D74" s="118">
        <v>591585903780558.5</v>
      </c>
    </row>
    <row r="75" spans="1:4" x14ac:dyDescent="0.45">
      <c r="A75" t="s">
        <v>287</v>
      </c>
    </row>
    <row r="76" spans="1:4" x14ac:dyDescent="0.45">
      <c r="A76" t="s">
        <v>288</v>
      </c>
      <c r="B76" s="21">
        <v>2149189939737062</v>
      </c>
      <c r="C76" s="21">
        <v>2227850395032037.5</v>
      </c>
      <c r="D76" s="118">
        <v>2306510850327013.5</v>
      </c>
    </row>
    <row r="77" spans="1:4" x14ac:dyDescent="0.45">
      <c r="A77" t="s">
        <v>289</v>
      </c>
    </row>
    <row r="78" spans="1:4" x14ac:dyDescent="0.45">
      <c r="A78" t="s">
        <v>290</v>
      </c>
    </row>
    <row r="79" spans="1:4" x14ac:dyDescent="0.45">
      <c r="A79" t="s">
        <v>291</v>
      </c>
      <c r="B79" s="21">
        <v>2423305371217609</v>
      </c>
      <c r="C79" s="21">
        <v>2511998464505612</v>
      </c>
      <c r="D79" s="118">
        <v>2600691557793615.5</v>
      </c>
    </row>
    <row r="80" spans="1:4" x14ac:dyDescent="0.45">
      <c r="A80" t="s">
        <v>292</v>
      </c>
      <c r="B80" s="21">
        <v>1652025119623058.5</v>
      </c>
      <c r="C80" s="21">
        <v>1712489318559419</v>
      </c>
      <c r="D80" s="118">
        <v>1772953517495779.8</v>
      </c>
    </row>
    <row r="81" spans="1:1" x14ac:dyDescent="0.45">
      <c r="A81" t="s">
        <v>293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7"/>
  <sheetViews>
    <sheetView topLeftCell="A61" workbookViewId="0">
      <selection activeCell="C9" sqref="C9"/>
    </sheetView>
  </sheetViews>
  <sheetFormatPr defaultRowHeight="14.25" x14ac:dyDescent="0.45"/>
  <cols>
    <col min="1" max="1" width="68.1328125" customWidth="1"/>
    <col min="2" max="2" width="17.86328125" customWidth="1"/>
    <col min="3" max="3" width="12.3984375" bestFit="1" customWidth="1"/>
    <col min="4" max="4" width="13.86328125" customWidth="1"/>
    <col min="5" max="5" width="12.3984375" customWidth="1"/>
    <col min="6" max="6" width="12.1328125" customWidth="1"/>
    <col min="11" max="11" width="10.59765625" customWidth="1"/>
  </cols>
  <sheetData>
    <row r="1" spans="1:6" x14ac:dyDescent="0.45">
      <c r="A1" s="1" t="s">
        <v>426</v>
      </c>
    </row>
    <row r="2" spans="1:6" x14ac:dyDescent="0.45">
      <c r="A2" s="1" t="s">
        <v>431</v>
      </c>
    </row>
    <row r="3" spans="1:6" x14ac:dyDescent="0.45">
      <c r="A3" s="1" t="s">
        <v>427</v>
      </c>
    </row>
    <row r="4" spans="1:6" x14ac:dyDescent="0.45">
      <c r="A4" s="1" t="s">
        <v>428</v>
      </c>
    </row>
    <row r="5" spans="1:6" x14ac:dyDescent="0.45">
      <c r="A5" s="1" t="s">
        <v>429</v>
      </c>
    </row>
    <row r="6" spans="1:6" x14ac:dyDescent="0.45">
      <c r="A6" s="1" t="s">
        <v>430</v>
      </c>
    </row>
    <row r="7" spans="1:6" x14ac:dyDescent="0.45">
      <c r="A7" s="1" t="s">
        <v>451</v>
      </c>
    </row>
    <row r="8" spans="1:6" x14ac:dyDescent="0.45">
      <c r="A8" s="1" t="s">
        <v>450</v>
      </c>
    </row>
    <row r="9" spans="1:6" x14ac:dyDescent="0.45">
      <c r="A9" s="1" t="s">
        <v>432</v>
      </c>
    </row>
    <row r="10" spans="1:6" x14ac:dyDescent="0.45">
      <c r="A10" s="1" t="s">
        <v>433</v>
      </c>
    </row>
    <row r="11" spans="1:6" x14ac:dyDescent="0.45">
      <c r="A11" s="117"/>
    </row>
    <row r="12" spans="1:6" ht="57" x14ac:dyDescent="0.45">
      <c r="A12" s="112" t="s">
        <v>369</v>
      </c>
      <c r="B12" s="113" t="s">
        <v>378</v>
      </c>
      <c r="C12" s="113" t="s">
        <v>379</v>
      </c>
      <c r="D12" s="113" t="s">
        <v>380</v>
      </c>
      <c r="E12" s="113" t="s">
        <v>381</v>
      </c>
      <c r="F12" s="113" t="s">
        <v>384</v>
      </c>
    </row>
    <row r="13" spans="1:6" x14ac:dyDescent="0.45">
      <c r="A13" s="114" t="s">
        <v>425</v>
      </c>
      <c r="B13" s="116">
        <v>43902</v>
      </c>
      <c r="C13" s="116">
        <v>43917</v>
      </c>
      <c r="D13" s="116">
        <v>43948</v>
      </c>
      <c r="E13" s="116">
        <v>43964</v>
      </c>
      <c r="F13" s="116">
        <v>43971</v>
      </c>
    </row>
    <row r="14" spans="1:6" x14ac:dyDescent="0.45">
      <c r="A14" s="115" t="s">
        <v>30</v>
      </c>
      <c r="B14" s="34">
        <v>2337</v>
      </c>
      <c r="C14" s="34">
        <v>1801</v>
      </c>
      <c r="D14" s="34">
        <v>1812</v>
      </c>
      <c r="E14" s="34">
        <v>2236</v>
      </c>
      <c r="F14" s="34">
        <v>2217</v>
      </c>
    </row>
    <row r="16" spans="1:6" x14ac:dyDescent="0.45">
      <c r="A16" s="17" t="s">
        <v>28</v>
      </c>
      <c r="B16" t="s">
        <v>370</v>
      </c>
    </row>
    <row r="17" spans="1:11" x14ac:dyDescent="0.45">
      <c r="A17" s="24">
        <v>43902</v>
      </c>
      <c r="B17" s="3" t="s">
        <v>371</v>
      </c>
    </row>
    <row r="18" spans="1:11" x14ac:dyDescent="0.45">
      <c r="A18" s="24">
        <v>43917</v>
      </c>
      <c r="B18" s="3" t="s">
        <v>373</v>
      </c>
    </row>
    <row r="19" spans="1:11" x14ac:dyDescent="0.45">
      <c r="A19" s="24">
        <v>43948</v>
      </c>
      <c r="B19" s="3" t="s">
        <v>374</v>
      </c>
    </row>
    <row r="20" spans="1:11" x14ac:dyDescent="0.45">
      <c r="A20" s="24">
        <v>43964</v>
      </c>
      <c r="B20" s="3" t="s">
        <v>372</v>
      </c>
    </row>
    <row r="21" spans="1:11" x14ac:dyDescent="0.45">
      <c r="A21" s="24">
        <v>43971</v>
      </c>
      <c r="B21" s="3" t="s">
        <v>382</v>
      </c>
    </row>
    <row r="23" spans="1:11" x14ac:dyDescent="0.45">
      <c r="A23" t="s">
        <v>375</v>
      </c>
      <c r="B23" s="110">
        <f>(C14-B14)/B14</f>
        <v>-0.22935387248609329</v>
      </c>
    </row>
    <row r="24" spans="1:11" x14ac:dyDescent="0.45">
      <c r="A24" t="s">
        <v>376</v>
      </c>
      <c r="B24" s="110">
        <f>(D14-B14)/B14</f>
        <v>-0.22464698331193839</v>
      </c>
    </row>
    <row r="25" spans="1:11" x14ac:dyDescent="0.45">
      <c r="A25" t="s">
        <v>377</v>
      </c>
      <c r="B25" s="110">
        <f>(E14-B14)/B14</f>
        <v>-4.3217800599058623E-2</v>
      </c>
    </row>
    <row r="26" spans="1:11" x14ac:dyDescent="0.45">
      <c r="A26" t="s">
        <v>383</v>
      </c>
      <c r="B26" s="110">
        <f>(F14-B14)/B14</f>
        <v>-5.1347881899871634E-2</v>
      </c>
    </row>
    <row r="28" spans="1:11" ht="17.25" x14ac:dyDescent="0.45">
      <c r="A28" s="137" t="s">
        <v>385</v>
      </c>
      <c r="B28" s="137"/>
      <c r="C28" s="137"/>
      <c r="D28" s="137"/>
      <c r="E28" s="137"/>
      <c r="F28" s="137"/>
      <c r="G28" s="137"/>
      <c r="H28" s="137"/>
      <c r="I28" s="137"/>
      <c r="J28" s="137"/>
      <c r="K28" s="137"/>
    </row>
    <row r="29" spans="1:11" x14ac:dyDescent="0.45">
      <c r="A29" s="83"/>
      <c r="B29" s="84"/>
      <c r="C29" s="84"/>
      <c r="D29" s="84"/>
      <c r="E29" s="84"/>
      <c r="F29" s="84"/>
      <c r="G29" s="84"/>
      <c r="H29" s="84"/>
      <c r="I29" s="84"/>
      <c r="J29" s="84"/>
      <c r="K29" s="84" t="s">
        <v>386</v>
      </c>
    </row>
    <row r="30" spans="1:11" ht="63.75" x14ac:dyDescent="0.45">
      <c r="A30" s="85" t="s">
        <v>387</v>
      </c>
      <c r="B30" s="85" t="s">
        <v>4</v>
      </c>
      <c r="C30" s="85" t="s">
        <v>388</v>
      </c>
      <c r="D30" s="85" t="s">
        <v>389</v>
      </c>
      <c r="E30" s="85" t="s">
        <v>390</v>
      </c>
      <c r="F30" s="86" t="s">
        <v>391</v>
      </c>
      <c r="G30" s="86" t="s">
        <v>392</v>
      </c>
      <c r="H30" s="86" t="s">
        <v>393</v>
      </c>
      <c r="I30" s="86" t="s">
        <v>394</v>
      </c>
      <c r="J30" s="85" t="s">
        <v>395</v>
      </c>
      <c r="K30" s="85" t="s">
        <v>351</v>
      </c>
    </row>
    <row r="31" spans="1:11" x14ac:dyDescent="0.45">
      <c r="A31" s="87">
        <v>1</v>
      </c>
      <c r="B31" s="87">
        <v>2</v>
      </c>
      <c r="C31" s="87">
        <v>3</v>
      </c>
      <c r="D31" s="87">
        <v>4</v>
      </c>
      <c r="E31" s="87">
        <v>5</v>
      </c>
      <c r="F31" s="87">
        <v>6</v>
      </c>
      <c r="G31" s="87">
        <v>7</v>
      </c>
      <c r="H31" s="87">
        <v>8</v>
      </c>
      <c r="I31" s="87">
        <v>9</v>
      </c>
      <c r="J31" s="87">
        <v>10</v>
      </c>
      <c r="K31" s="87" t="s">
        <v>396</v>
      </c>
    </row>
    <row r="32" spans="1:11" x14ac:dyDescent="0.45">
      <c r="A32" s="88" t="s">
        <v>397</v>
      </c>
      <c r="B32" s="89">
        <v>390.57599999999991</v>
      </c>
      <c r="C32" s="90">
        <v>43.264000000000003</v>
      </c>
      <c r="D32" s="90">
        <v>14.663</v>
      </c>
      <c r="E32" s="90">
        <v>2.335</v>
      </c>
      <c r="F32" s="91">
        <v>0.27200000000000002</v>
      </c>
      <c r="G32" s="91">
        <v>23.096</v>
      </c>
      <c r="H32" s="91">
        <v>3.2040000000000002</v>
      </c>
      <c r="I32" s="91">
        <v>0.49399999999999999</v>
      </c>
      <c r="J32" s="90">
        <v>109.90600000000001</v>
      </c>
      <c r="K32" s="90">
        <v>587.80999999999995</v>
      </c>
    </row>
    <row r="33" spans="1:11" x14ac:dyDescent="0.45">
      <c r="A33" s="88" t="s">
        <v>398</v>
      </c>
      <c r="B33" s="89">
        <v>395.8359999999999</v>
      </c>
      <c r="C33" s="90">
        <v>38.109915000000001</v>
      </c>
      <c r="D33" s="90">
        <v>15.079000000000001</v>
      </c>
      <c r="E33" s="90">
        <v>2.4319999999999999</v>
      </c>
      <c r="F33" s="91">
        <v>0.27500000000000002</v>
      </c>
      <c r="G33" s="91">
        <v>22.794</v>
      </c>
      <c r="H33" s="91">
        <v>3.4510000000000001</v>
      </c>
      <c r="I33" s="91">
        <v>0.27300000000000002</v>
      </c>
      <c r="J33" s="90">
        <v>114.753683</v>
      </c>
      <c r="K33" s="90">
        <v>593.0035979999999</v>
      </c>
    </row>
    <row r="34" spans="1:11" x14ac:dyDescent="0.45">
      <c r="A34" s="88" t="s">
        <v>399</v>
      </c>
      <c r="B34" s="90">
        <v>410.36799999999999</v>
      </c>
      <c r="C34" s="90">
        <v>47.855008000000005</v>
      </c>
      <c r="D34" s="90">
        <v>13.179</v>
      </c>
      <c r="E34" s="90">
        <v>2.0259999999999998</v>
      </c>
      <c r="F34" s="91">
        <v>0.25800000000000001</v>
      </c>
      <c r="G34" s="91">
        <v>21.686</v>
      </c>
      <c r="H34" s="91">
        <v>3.19</v>
      </c>
      <c r="I34" s="91">
        <v>0.129</v>
      </c>
      <c r="J34" s="90">
        <v>140.042618</v>
      </c>
      <c r="K34" s="90">
        <v>638.73362599999996</v>
      </c>
    </row>
    <row r="35" spans="1:11" x14ac:dyDescent="0.45">
      <c r="A35" s="92" t="s">
        <v>400</v>
      </c>
      <c r="B35" s="90">
        <v>446.76400000000001</v>
      </c>
      <c r="C35" s="90">
        <v>51.701974000000007</v>
      </c>
      <c r="D35" s="90">
        <v>31.113</v>
      </c>
      <c r="E35" s="90">
        <v>2.1179999999999999</v>
      </c>
      <c r="F35" s="91">
        <v>0.30399999999999999</v>
      </c>
      <c r="G35" s="91">
        <v>20.902999999999999</v>
      </c>
      <c r="H35" s="91">
        <v>2.8610000000000002</v>
      </c>
      <c r="I35" s="91">
        <v>2.0059999999999998</v>
      </c>
      <c r="J35" s="90">
        <v>173.6184710000002</v>
      </c>
      <c r="K35" s="90">
        <v>731.38944500000025</v>
      </c>
    </row>
    <row r="36" spans="1:11" x14ac:dyDescent="0.45">
      <c r="A36" s="92" t="s">
        <v>401</v>
      </c>
      <c r="B36" s="90">
        <v>448.952</v>
      </c>
      <c r="C36" s="90">
        <v>53.047136000000009</v>
      </c>
      <c r="D36" s="90">
        <v>11.936</v>
      </c>
      <c r="E36" s="90">
        <v>1.9059999999999999</v>
      </c>
      <c r="F36" s="91">
        <v>0.36</v>
      </c>
      <c r="G36" s="91">
        <v>18.492999999999999</v>
      </c>
      <c r="H36" s="91">
        <v>2.6389999999999998</v>
      </c>
      <c r="I36" s="91">
        <v>4.0069999999999997</v>
      </c>
      <c r="J36" s="90">
        <v>198.00188700000012</v>
      </c>
      <c r="K36" s="90">
        <v>739.34202300000015</v>
      </c>
    </row>
    <row r="37" spans="1:11" x14ac:dyDescent="0.45">
      <c r="A37" s="92" t="s">
        <v>402</v>
      </c>
      <c r="B37" s="90">
        <v>497.70100000000002</v>
      </c>
      <c r="C37" s="90">
        <v>56.237285999999997</v>
      </c>
      <c r="D37" s="90">
        <v>11.356999999999999</v>
      </c>
      <c r="E37" s="90">
        <v>1.6479999999999999</v>
      </c>
      <c r="F37" s="91">
        <v>0.41499999999999998</v>
      </c>
      <c r="G37" s="91">
        <v>17.765999999999998</v>
      </c>
      <c r="H37" s="91">
        <v>2.7</v>
      </c>
      <c r="I37" s="91">
        <v>9.0999999999999998E-2</v>
      </c>
      <c r="J37" s="90">
        <v>234.21550899999988</v>
      </c>
      <c r="K37" s="90">
        <v>822.13079499999992</v>
      </c>
    </row>
    <row r="38" spans="1:11" x14ac:dyDescent="0.45">
      <c r="A38" s="88" t="s">
        <v>403</v>
      </c>
      <c r="B38" s="90">
        <v>517.76900000000001</v>
      </c>
      <c r="C38" s="90">
        <v>57.083168999999998</v>
      </c>
      <c r="D38" s="90">
        <v>8.9849999999999994</v>
      </c>
      <c r="E38" s="90">
        <v>1.2110000000000001</v>
      </c>
      <c r="F38" s="91">
        <v>0.26700000000000002</v>
      </c>
      <c r="G38" s="91">
        <v>7.7629999999999999</v>
      </c>
      <c r="H38" s="91">
        <v>2.621</v>
      </c>
      <c r="I38" s="91">
        <v>7.3999999999999996E-2</v>
      </c>
      <c r="J38" s="93">
        <v>240.95409199999989</v>
      </c>
      <c r="K38" s="90">
        <v>836.727261</v>
      </c>
    </row>
    <row r="39" spans="1:11" x14ac:dyDescent="0.45">
      <c r="A39" s="88" t="s">
        <v>404</v>
      </c>
      <c r="B39" s="90">
        <v>535.04399999999998</v>
      </c>
      <c r="C39" s="90">
        <v>51.97978599999999</v>
      </c>
      <c r="D39" s="90">
        <v>6.3559999999999999</v>
      </c>
      <c r="E39" s="90">
        <v>1.181</v>
      </c>
      <c r="F39" s="94">
        <v>0.24299999999999999</v>
      </c>
      <c r="G39" s="94">
        <v>5.5570000000000004</v>
      </c>
      <c r="H39" s="94">
        <v>2.4470000000000001</v>
      </c>
      <c r="I39" s="94">
        <v>9.9000000000000005E-2</v>
      </c>
      <c r="J39" s="93">
        <v>234.3132600000001</v>
      </c>
      <c r="K39" s="90">
        <v>837.22004600000025</v>
      </c>
    </row>
    <row r="40" spans="1:11" x14ac:dyDescent="0.45">
      <c r="A40" s="88" t="s">
        <v>405</v>
      </c>
      <c r="B40" s="90">
        <v>585.48800000000006</v>
      </c>
      <c r="C40" s="90">
        <v>58.45024699999999</v>
      </c>
      <c r="D40" s="90">
        <v>7.7080000000000002</v>
      </c>
      <c r="E40" s="90">
        <v>1.51</v>
      </c>
      <c r="F40" s="94">
        <v>0.23799999999999999</v>
      </c>
      <c r="G40" s="94">
        <v>8.5280000000000005</v>
      </c>
      <c r="H40" s="94">
        <v>2.16</v>
      </c>
      <c r="I40" s="94">
        <v>0.115</v>
      </c>
      <c r="J40" s="93">
        <v>234.32125699999975</v>
      </c>
      <c r="K40" s="90">
        <v>898.51850399999978</v>
      </c>
    </row>
    <row r="41" spans="1:11" x14ac:dyDescent="0.45">
      <c r="A41" s="88" t="s">
        <v>406</v>
      </c>
      <c r="B41" s="90">
        <v>637.94899999999996</v>
      </c>
      <c r="C41" s="90">
        <v>69.499682999999976</v>
      </c>
      <c r="D41" s="90">
        <v>8.8170000000000002</v>
      </c>
      <c r="E41" s="90">
        <v>1.637</v>
      </c>
      <c r="F41" s="94">
        <v>0.20399999999999999</v>
      </c>
      <c r="G41" s="94">
        <v>12.231</v>
      </c>
      <c r="H41" s="94">
        <v>2.04</v>
      </c>
      <c r="I41" s="94">
        <v>9.2999999999999999E-2</v>
      </c>
      <c r="J41" s="93">
        <v>235.78248299999993</v>
      </c>
      <c r="K41" s="90">
        <v>968.25316599999974</v>
      </c>
    </row>
    <row r="42" spans="1:11" x14ac:dyDescent="0.45">
      <c r="A42" s="95" t="s">
        <v>407</v>
      </c>
      <c r="B42" s="96">
        <v>65.886590656394517</v>
      </c>
      <c r="C42" s="96">
        <v>7.1778420603687447</v>
      </c>
      <c r="D42" s="96">
        <v>0.91060895121307595</v>
      </c>
      <c r="E42" s="96">
        <v>0.16906735319675684</v>
      </c>
      <c r="F42" s="96">
        <v>2.1068869915783994E-2</v>
      </c>
      <c r="G42" s="96">
        <v>1.2632026859801668</v>
      </c>
      <c r="H42" s="96">
        <v>0.21068869915783994</v>
      </c>
      <c r="I42" s="96">
        <v>9.6049259910191732E-3</v>
      </c>
      <c r="J42" s="96">
        <v>24.351325797782106</v>
      </c>
      <c r="K42" s="96">
        <v>100</v>
      </c>
    </row>
    <row r="43" spans="1:11" x14ac:dyDescent="0.45">
      <c r="A43" s="97" t="s">
        <v>408</v>
      </c>
      <c r="B43" s="98">
        <v>8.9602178012187892</v>
      </c>
      <c r="C43" s="98">
        <v>18.904002236295071</v>
      </c>
      <c r="D43" s="98">
        <v>14.38764919564089</v>
      </c>
      <c r="E43" s="98">
        <v>8.4105960264900546</v>
      </c>
      <c r="F43" s="98">
        <v>-14.285714285714292</v>
      </c>
      <c r="G43" s="98">
        <v>43.421669793621021</v>
      </c>
      <c r="H43" s="98">
        <v>-5.5555555555555571</v>
      </c>
      <c r="I43" s="98">
        <v>-19.130434782608702</v>
      </c>
      <c r="J43" s="98">
        <v>0.62359942017560854</v>
      </c>
      <c r="K43" s="98">
        <v>7.7610713290329585</v>
      </c>
    </row>
    <row r="44" spans="1:11" x14ac:dyDescent="0.45">
      <c r="A44" s="99" t="s">
        <v>409</v>
      </c>
      <c r="B44" s="100">
        <v>5.0287122745262591</v>
      </c>
      <c r="C44" s="100">
        <v>4.8541479206830385</v>
      </c>
      <c r="D44" s="100">
        <v>-4.9592618609188293</v>
      </c>
      <c r="E44" s="100">
        <v>-3.4891413664119741</v>
      </c>
      <c r="F44" s="100">
        <v>-2.8358342136926562</v>
      </c>
      <c r="G44" s="100">
        <v>-6.1590232465127626</v>
      </c>
      <c r="H44" s="100">
        <v>-4.4141148910262773</v>
      </c>
      <c r="I44" s="100">
        <v>-15.37949750017945</v>
      </c>
      <c r="J44" s="100">
        <v>7.9316989860698017</v>
      </c>
      <c r="K44" s="100">
        <v>5.1175416324522383</v>
      </c>
    </row>
    <row r="45" spans="1:11" x14ac:dyDescent="0.45">
      <c r="A45" s="101" t="s">
        <v>410</v>
      </c>
      <c r="B45" s="102"/>
      <c r="C45" s="102"/>
      <c r="D45" s="102"/>
      <c r="E45" s="102"/>
      <c r="F45" s="103"/>
      <c r="G45" s="103"/>
      <c r="H45" s="103"/>
      <c r="I45" s="103"/>
      <c r="J45" s="103"/>
      <c r="K45" s="103"/>
    </row>
    <row r="46" spans="1:11" x14ac:dyDescent="0.45">
      <c r="A46" s="104" t="s">
        <v>411</v>
      </c>
      <c r="B46" s="104"/>
      <c r="C46" s="104"/>
      <c r="D46" s="104"/>
      <c r="E46" s="104"/>
      <c r="F46" s="103"/>
      <c r="G46" s="103"/>
      <c r="H46" s="103"/>
      <c r="I46" s="103"/>
      <c r="J46" s="103"/>
      <c r="K46" s="103"/>
    </row>
    <row r="47" spans="1:11" x14ac:dyDescent="0.45">
      <c r="A47" s="105" t="s">
        <v>412</v>
      </c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1:11" x14ac:dyDescent="0.45">
      <c r="A48" s="106" t="s">
        <v>413</v>
      </c>
      <c r="B48" s="103"/>
      <c r="C48" s="103"/>
      <c r="D48" s="103"/>
      <c r="E48" s="103"/>
      <c r="F48" s="107"/>
      <c r="G48" s="107"/>
      <c r="H48" s="107"/>
      <c r="I48" s="107"/>
      <c r="J48" s="107"/>
      <c r="K48" s="107"/>
    </row>
    <row r="50" spans="1:5" x14ac:dyDescent="0.45">
      <c r="A50" t="s">
        <v>415</v>
      </c>
    </row>
    <row r="51" spans="1:5" x14ac:dyDescent="0.45">
      <c r="A51" s="3" t="s">
        <v>414</v>
      </c>
    </row>
    <row r="53" spans="1:5" ht="71.25" x14ac:dyDescent="0.45">
      <c r="A53" t="s">
        <v>387</v>
      </c>
      <c r="B53" s="18" t="s">
        <v>421</v>
      </c>
      <c r="C53" s="18" t="s">
        <v>416</v>
      </c>
    </row>
    <row r="54" spans="1:5" x14ac:dyDescent="0.45">
      <c r="A54" s="88" t="s">
        <v>397</v>
      </c>
      <c r="B54" s="29">
        <f>SUM(B32:I32)</f>
        <v>477.90399999999994</v>
      </c>
      <c r="C54" s="22">
        <f>B32/B54</f>
        <v>0.81726874016538875</v>
      </c>
      <c r="D54">
        <v>1</v>
      </c>
    </row>
    <row r="55" spans="1:5" x14ac:dyDescent="0.45">
      <c r="A55" s="88" t="s">
        <v>398</v>
      </c>
      <c r="B55" s="29">
        <f t="shared" ref="B55:B63" si="0">SUM(B33:I33)</f>
        <v>478.24991499999993</v>
      </c>
      <c r="C55" s="22">
        <f t="shared" ref="C55:C63" si="1">B33/B55</f>
        <v>0.82767604882898926</v>
      </c>
      <c r="D55">
        <v>2</v>
      </c>
    </row>
    <row r="56" spans="1:5" x14ac:dyDescent="0.45">
      <c r="A56" s="88" t="s">
        <v>399</v>
      </c>
      <c r="B56" s="29">
        <f t="shared" si="0"/>
        <v>498.69100799999995</v>
      </c>
      <c r="C56" s="22">
        <f t="shared" si="1"/>
        <v>0.82289031367495613</v>
      </c>
      <c r="D56">
        <v>3</v>
      </c>
    </row>
    <row r="57" spans="1:5" x14ac:dyDescent="0.45">
      <c r="A57" s="92" t="s">
        <v>400</v>
      </c>
      <c r="B57" s="29">
        <f t="shared" si="0"/>
        <v>557.77097400000002</v>
      </c>
      <c r="C57" s="22">
        <f t="shared" si="1"/>
        <v>0.80098108511469435</v>
      </c>
      <c r="D57">
        <v>4</v>
      </c>
    </row>
    <row r="58" spans="1:5" x14ac:dyDescent="0.45">
      <c r="A58" s="92" t="s">
        <v>401</v>
      </c>
      <c r="B58" s="29">
        <f t="shared" si="0"/>
        <v>541.34013600000003</v>
      </c>
      <c r="C58" s="22">
        <f t="shared" si="1"/>
        <v>0.82933440575335426</v>
      </c>
      <c r="D58">
        <v>5</v>
      </c>
    </row>
    <row r="59" spans="1:5" x14ac:dyDescent="0.45">
      <c r="A59" s="92" t="s">
        <v>402</v>
      </c>
      <c r="B59" s="29">
        <f t="shared" si="0"/>
        <v>587.91528600000004</v>
      </c>
      <c r="C59" s="22">
        <f t="shared" si="1"/>
        <v>0.84655223609885866</v>
      </c>
      <c r="D59">
        <v>6</v>
      </c>
    </row>
    <row r="60" spans="1:5" x14ac:dyDescent="0.45">
      <c r="A60" s="88" t="s">
        <v>403</v>
      </c>
      <c r="B60" s="29">
        <f t="shared" si="0"/>
        <v>595.77316900000005</v>
      </c>
      <c r="C60" s="22">
        <f t="shared" si="1"/>
        <v>0.8690706915671792</v>
      </c>
      <c r="D60">
        <v>7</v>
      </c>
    </row>
    <row r="61" spans="1:5" x14ac:dyDescent="0.45">
      <c r="A61" s="88" t="s">
        <v>404</v>
      </c>
      <c r="B61" s="29">
        <f t="shared" si="0"/>
        <v>602.90678600000012</v>
      </c>
      <c r="C61" s="22">
        <f t="shared" si="1"/>
        <v>0.88744066649135356</v>
      </c>
      <c r="D61">
        <v>8</v>
      </c>
    </row>
    <row r="62" spans="1:5" x14ac:dyDescent="0.45">
      <c r="A62" s="88" t="s">
        <v>405</v>
      </c>
      <c r="B62" s="29">
        <f t="shared" si="0"/>
        <v>664.19724700000006</v>
      </c>
      <c r="C62" s="22">
        <f t="shared" si="1"/>
        <v>0.88149717970752139</v>
      </c>
      <c r="D62">
        <v>9</v>
      </c>
    </row>
    <row r="63" spans="1:5" x14ac:dyDescent="0.45">
      <c r="A63" s="88" t="s">
        <v>406</v>
      </c>
      <c r="B63" s="29">
        <f t="shared" si="0"/>
        <v>732.47068299999978</v>
      </c>
      <c r="C63" s="22">
        <f t="shared" si="1"/>
        <v>0.87095499493185879</v>
      </c>
      <c r="D63">
        <v>10</v>
      </c>
    </row>
    <row r="64" spans="1:5" x14ac:dyDescent="0.45">
      <c r="A64" s="108" t="s">
        <v>417</v>
      </c>
      <c r="B64" s="109">
        <f>TREND(B54:B63,D54:D63,D64)</f>
        <v>716.20165693333342</v>
      </c>
      <c r="D64">
        <v>11</v>
      </c>
      <c r="E64" t="s">
        <v>419</v>
      </c>
    </row>
    <row r="65" spans="1:14" x14ac:dyDescent="0.45">
      <c r="A65" s="108" t="s">
        <v>418</v>
      </c>
      <c r="B65" s="109">
        <f>TREND(B55:B64,D55:D64,D65)</f>
        <v>747.64210610666669</v>
      </c>
      <c r="D65">
        <v>12</v>
      </c>
      <c r="E65" t="s">
        <v>420</v>
      </c>
    </row>
    <row r="68" spans="1:14" ht="27" x14ac:dyDescent="0.45">
      <c r="A68" s="67" t="s">
        <v>452</v>
      </c>
      <c r="B68" s="29">
        <f>B65/12</f>
        <v>62.303508842222222</v>
      </c>
      <c r="C68" s="20"/>
    </row>
    <row r="69" spans="1:14" x14ac:dyDescent="0.45">
      <c r="A69" s="67"/>
      <c r="B69" s="29"/>
    </row>
    <row r="70" spans="1:14" x14ac:dyDescent="0.45">
      <c r="C70" s="138" t="s">
        <v>322</v>
      </c>
      <c r="D70" s="138"/>
      <c r="E70" s="138"/>
      <c r="F70" s="138" t="s">
        <v>323</v>
      </c>
      <c r="G70" s="138"/>
      <c r="H70" s="138"/>
      <c r="I70" s="138" t="s">
        <v>324</v>
      </c>
      <c r="J70" s="138"/>
      <c r="K70" s="138"/>
      <c r="L70" s="138" t="s">
        <v>325</v>
      </c>
      <c r="M70" s="138"/>
      <c r="N70" s="138"/>
    </row>
    <row r="71" spans="1:14" x14ac:dyDescent="0.45">
      <c r="B71" s="35" t="s">
        <v>300</v>
      </c>
      <c r="C71" s="36" t="s">
        <v>301</v>
      </c>
      <c r="D71" s="36" t="s">
        <v>301</v>
      </c>
      <c r="E71" s="111"/>
      <c r="F71" s="111"/>
      <c r="G71" s="111"/>
      <c r="H71" s="111"/>
      <c r="I71" s="37"/>
      <c r="J71" s="68"/>
      <c r="K71" s="69"/>
      <c r="L71" s="68"/>
      <c r="M71" s="68"/>
      <c r="N71" s="69"/>
    </row>
    <row r="72" spans="1:14" x14ac:dyDescent="0.45">
      <c r="B72" s="26">
        <v>43891</v>
      </c>
      <c r="C72" s="49">
        <v>43922</v>
      </c>
      <c r="D72" s="50">
        <v>43952</v>
      </c>
      <c r="E72" s="51">
        <v>43983</v>
      </c>
      <c r="F72" s="49">
        <v>44013</v>
      </c>
      <c r="G72" s="50">
        <v>44044</v>
      </c>
      <c r="H72" s="51">
        <v>44075</v>
      </c>
      <c r="I72" s="49">
        <v>44105</v>
      </c>
      <c r="J72" s="50">
        <v>44136</v>
      </c>
      <c r="K72" s="51">
        <v>44166</v>
      </c>
      <c r="L72" s="50">
        <v>44197</v>
      </c>
      <c r="M72" s="50">
        <v>44228</v>
      </c>
      <c r="N72" s="51">
        <v>44256</v>
      </c>
    </row>
    <row r="73" spans="1:14" x14ac:dyDescent="0.45">
      <c r="A73" t="s">
        <v>424</v>
      </c>
      <c r="B73" s="29">
        <f>B68*(1+B23)</f>
        <v>48.013957819787002</v>
      </c>
      <c r="C73" s="29">
        <f>B68*(1+B24)</f>
        <v>48.307213531068314</v>
      </c>
      <c r="D73" s="29">
        <f>B68*(1+B25)</f>
        <v>59.610888220457376</v>
      </c>
      <c r="E73" s="29">
        <f>$B$68</f>
        <v>62.303508842222222</v>
      </c>
      <c r="F73" s="29">
        <f t="shared" ref="F73:N73" si="2">$B$68</f>
        <v>62.303508842222222</v>
      </c>
      <c r="G73" s="29">
        <f t="shared" si="2"/>
        <v>62.303508842222222</v>
      </c>
      <c r="H73" s="29">
        <f t="shared" si="2"/>
        <v>62.303508842222222</v>
      </c>
      <c r="I73" s="29">
        <f t="shared" si="2"/>
        <v>62.303508842222222</v>
      </c>
      <c r="J73" s="29">
        <f t="shared" si="2"/>
        <v>62.303508842222222</v>
      </c>
      <c r="K73" s="29">
        <f t="shared" si="2"/>
        <v>62.303508842222222</v>
      </c>
      <c r="L73" s="29">
        <f t="shared" si="2"/>
        <v>62.303508842222222</v>
      </c>
      <c r="M73" s="29">
        <f t="shared" si="2"/>
        <v>62.303508842222222</v>
      </c>
      <c r="N73" s="29">
        <f t="shared" si="2"/>
        <v>62.303508842222222</v>
      </c>
    </row>
    <row r="75" spans="1:14" x14ac:dyDescent="0.45">
      <c r="A75" t="s">
        <v>363</v>
      </c>
      <c r="B75" s="29">
        <f>SUM(C73:N73)</f>
        <v>730.95319017374788</v>
      </c>
    </row>
    <row r="76" spans="1:14" ht="28.5" x14ac:dyDescent="0.45">
      <c r="A76" s="18" t="s">
        <v>423</v>
      </c>
      <c r="B76" s="29">
        <f>B65</f>
        <v>747.64210610666669</v>
      </c>
    </row>
    <row r="77" spans="1:14" x14ac:dyDescent="0.45">
      <c r="A77" t="s">
        <v>422</v>
      </c>
      <c r="B77" s="70">
        <f>(B75-B76)/B76</f>
        <v>-2.2322065325916494E-2</v>
      </c>
    </row>
  </sheetData>
  <mergeCells count="5">
    <mergeCell ref="A28:K28"/>
    <mergeCell ref="C70:E70"/>
    <mergeCell ref="F70:H70"/>
    <mergeCell ref="I70:K70"/>
    <mergeCell ref="L70:N70"/>
  </mergeCells>
  <hyperlinks>
    <hyperlink ref="B17" r:id="rId1"/>
    <hyperlink ref="B20" r:id="rId2"/>
    <hyperlink ref="B18" r:id="rId3"/>
    <hyperlink ref="B19" r:id="rId4"/>
    <hyperlink ref="B21" r:id="rId5"/>
    <hyperlink ref="A51" r:id="rId6"/>
  </hyperlinks>
  <pageMargins left="0.7" right="0.7" top="0.75" bottom="0.75" header="0.3" footer="0.3"/>
  <pageSetup paperSize="9"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4"/>
  <sheetViews>
    <sheetView topLeftCell="A19" zoomScaleNormal="100" workbookViewId="0">
      <selection activeCell="E26" sqref="E26:H26"/>
    </sheetView>
  </sheetViews>
  <sheetFormatPr defaultRowHeight="14.25" x14ac:dyDescent="0.45"/>
  <cols>
    <col min="1" max="1" width="27.3984375" customWidth="1"/>
    <col min="2" max="2" width="13.1328125" customWidth="1"/>
    <col min="3" max="3" width="10" customWidth="1"/>
    <col min="4" max="4" width="10.3984375" customWidth="1"/>
    <col min="7" max="7" width="13.86328125" bestFit="1" customWidth="1"/>
    <col min="8" max="8" width="16" customWidth="1"/>
    <col min="9" max="9" width="13.3984375" bestFit="1" customWidth="1"/>
    <col min="10" max="10" width="13.1328125" bestFit="1" customWidth="1"/>
    <col min="11" max="11" width="10.86328125" bestFit="1" customWidth="1"/>
    <col min="12" max="12" width="12.1328125" bestFit="1" customWidth="1"/>
  </cols>
  <sheetData>
    <row r="1" spans="1:14" x14ac:dyDescent="0.45">
      <c r="A1" s="1" t="s">
        <v>426</v>
      </c>
    </row>
    <row r="2" spans="1:14" x14ac:dyDescent="0.45">
      <c r="A2" s="1" t="s">
        <v>434</v>
      </c>
    </row>
    <row r="3" spans="1:14" x14ac:dyDescent="0.45">
      <c r="A3" s="1" t="s">
        <v>435</v>
      </c>
    </row>
    <row r="4" spans="1:14" x14ac:dyDescent="0.45">
      <c r="A4" s="1" t="s">
        <v>436</v>
      </c>
    </row>
    <row r="5" spans="1:14" x14ac:dyDescent="0.45">
      <c r="A5" s="117"/>
    </row>
    <row r="6" spans="1:14" x14ac:dyDescent="0.45">
      <c r="A6" t="s">
        <v>368</v>
      </c>
    </row>
    <row r="7" spans="1:14" x14ac:dyDescent="0.45">
      <c r="A7">
        <v>-0.2</v>
      </c>
      <c r="B7" t="s">
        <v>367</v>
      </c>
    </row>
    <row r="8" spans="1:14" x14ac:dyDescent="0.45">
      <c r="A8" t="s">
        <v>337</v>
      </c>
      <c r="B8" s="3" t="s">
        <v>366</v>
      </c>
    </row>
    <row r="11" spans="1:14" x14ac:dyDescent="0.45">
      <c r="A11" s="1" t="s">
        <v>356</v>
      </c>
    </row>
    <row r="12" spans="1:14" ht="17.649999999999999" x14ac:dyDescent="0.45">
      <c r="A12" s="57" t="s">
        <v>357</v>
      </c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9"/>
    </row>
    <row r="13" spans="1:14" ht="17.25" x14ac:dyDescent="0.45">
      <c r="A13" s="141" t="s">
        <v>358</v>
      </c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3"/>
    </row>
    <row r="14" spans="1:14" ht="17.649999999999999" x14ac:dyDescent="0.45">
      <c r="A14" s="144" t="s">
        <v>359</v>
      </c>
      <c r="B14" s="144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</row>
    <row r="15" spans="1:14" ht="17.25" x14ac:dyDescent="0.45">
      <c r="A15" s="60" t="s">
        <v>338</v>
      </c>
      <c r="B15" s="61" t="s">
        <v>339</v>
      </c>
      <c r="C15" s="61" t="s">
        <v>340</v>
      </c>
      <c r="D15" s="61" t="s">
        <v>341</v>
      </c>
      <c r="E15" s="61" t="s">
        <v>342</v>
      </c>
      <c r="F15" s="61" t="s">
        <v>343</v>
      </c>
      <c r="G15" s="61" t="s">
        <v>344</v>
      </c>
      <c r="H15" s="61" t="s">
        <v>345</v>
      </c>
      <c r="I15" s="61" t="s">
        <v>346</v>
      </c>
      <c r="J15" s="61" t="s">
        <v>347</v>
      </c>
      <c r="K15" s="61" t="s">
        <v>348</v>
      </c>
      <c r="L15" s="61" t="s">
        <v>349</v>
      </c>
      <c r="M15" s="61" t="s">
        <v>350</v>
      </c>
      <c r="N15" s="60" t="s">
        <v>351</v>
      </c>
    </row>
    <row r="16" spans="1:14" x14ac:dyDescent="0.45">
      <c r="A16" s="62" t="s">
        <v>352</v>
      </c>
      <c r="B16" s="63">
        <v>2579.1722123910004</v>
      </c>
      <c r="C16" s="63">
        <v>2660.9877062209998</v>
      </c>
      <c r="D16" s="63">
        <v>2557.6393519160001</v>
      </c>
      <c r="E16" s="63">
        <v>2638.7486707149997</v>
      </c>
      <c r="F16" s="63">
        <v>2611.1190605319998</v>
      </c>
      <c r="G16" s="63">
        <v>2490.9441314174096</v>
      </c>
      <c r="H16" s="63">
        <v>2569.3345158260004</v>
      </c>
      <c r="I16" s="63">
        <v>2495.7808611259998</v>
      </c>
      <c r="J16" s="63">
        <v>2539.1977089799998</v>
      </c>
      <c r="K16" s="63">
        <v>2529.9550981050002</v>
      </c>
      <c r="L16" s="63">
        <v>2257.2262708599997</v>
      </c>
      <c r="M16" s="63"/>
      <c r="N16" s="64">
        <v>27930</v>
      </c>
    </row>
    <row r="17" spans="1:14" x14ac:dyDescent="0.45">
      <c r="A17" s="62" t="s">
        <v>353</v>
      </c>
      <c r="B17" s="65">
        <v>2757.3018910229816</v>
      </c>
      <c r="C17" s="65">
        <v>2371.1015583091366</v>
      </c>
      <c r="D17" s="65">
        <v>2872.2927505310572</v>
      </c>
      <c r="E17" s="65">
        <v>2794.6509076887933</v>
      </c>
      <c r="F17" s="65">
        <v>2823.073330172122</v>
      </c>
      <c r="G17" s="65">
        <v>2798.2284700625178</v>
      </c>
      <c r="H17" s="65">
        <v>2826.4161221646432</v>
      </c>
      <c r="I17" s="65">
        <v>2588.606141262349</v>
      </c>
      <c r="J17" s="65">
        <v>2755.8184978945233</v>
      </c>
      <c r="K17" s="65">
        <v>2770.929201238604</v>
      </c>
      <c r="L17" s="65">
        <v>3453.2088868595902</v>
      </c>
      <c r="M17" s="65"/>
      <c r="N17" s="64">
        <v>30812</v>
      </c>
    </row>
    <row r="18" spans="1:14" ht="27" x14ac:dyDescent="0.45">
      <c r="A18" s="62" t="s">
        <v>354</v>
      </c>
      <c r="B18" s="66">
        <v>5336.4741034139824</v>
      </c>
      <c r="C18" s="66">
        <v>5032.0892645301365</v>
      </c>
      <c r="D18" s="66">
        <v>5429.9321024470573</v>
      </c>
      <c r="E18" s="66">
        <v>5433.3995784037925</v>
      </c>
      <c r="F18" s="66">
        <v>5434.1923907041219</v>
      </c>
      <c r="G18" s="66">
        <v>5289.1726014799278</v>
      </c>
      <c r="H18" s="66">
        <v>5395.7506379906436</v>
      </c>
      <c r="I18" s="66">
        <v>5084.3870023883483</v>
      </c>
      <c r="J18" s="66">
        <v>5295.016206874523</v>
      </c>
      <c r="K18" s="66">
        <v>5300.8842993436047</v>
      </c>
      <c r="L18" s="66">
        <v>5710.4351577195903</v>
      </c>
      <c r="M18" s="66">
        <f>B22</f>
        <v>5438.5450760806998</v>
      </c>
      <c r="N18" s="64">
        <v>58742</v>
      </c>
    </row>
    <row r="19" spans="1:14" x14ac:dyDescent="0.45"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</row>
    <row r="20" spans="1:14" x14ac:dyDescent="0.45">
      <c r="A20" s="67" t="s">
        <v>296</v>
      </c>
      <c r="B20" t="s">
        <v>355</v>
      </c>
    </row>
    <row r="21" spans="1:14" x14ac:dyDescent="0.45">
      <c r="A21" s="67"/>
      <c r="B21" s="3" t="s">
        <v>534</v>
      </c>
    </row>
    <row r="22" spans="1:14" ht="40.5" x14ac:dyDescent="0.45">
      <c r="A22" s="67" t="s">
        <v>365</v>
      </c>
      <c r="B22" s="29">
        <f>TREND(B18:L18,B19:L19,M19)</f>
        <v>5438.5450760806998</v>
      </c>
      <c r="C22" s="20" t="s">
        <v>361</v>
      </c>
    </row>
    <row r="23" spans="1:14" x14ac:dyDescent="0.45">
      <c r="A23" t="s">
        <v>362</v>
      </c>
      <c r="B23" s="29">
        <f>B22-C29</f>
        <v>1087.70901521614</v>
      </c>
      <c r="C23" s="20"/>
    </row>
    <row r="24" spans="1:14" x14ac:dyDescent="0.45">
      <c r="A24" s="67"/>
      <c r="B24" s="29"/>
    </row>
    <row r="25" spans="1:14" ht="15.75" customHeight="1" x14ac:dyDescent="0.45">
      <c r="C25" s="138" t="s">
        <v>322</v>
      </c>
      <c r="D25" s="138"/>
      <c r="E25" s="138"/>
      <c r="F25" s="138" t="s">
        <v>323</v>
      </c>
      <c r="G25" s="138"/>
      <c r="H25" s="138"/>
      <c r="I25" s="138" t="s">
        <v>324</v>
      </c>
      <c r="J25" s="138"/>
      <c r="K25" s="138"/>
      <c r="L25" s="138" t="s">
        <v>325</v>
      </c>
      <c r="M25" s="138"/>
      <c r="N25" s="138"/>
    </row>
    <row r="26" spans="1:14" ht="31.5" customHeight="1" x14ac:dyDescent="0.45">
      <c r="C26" s="55"/>
      <c r="E26" s="139" t="s">
        <v>327</v>
      </c>
      <c r="F26" s="140"/>
      <c r="G26" s="140"/>
      <c r="H26" s="140"/>
      <c r="J26" s="68"/>
      <c r="K26" s="69"/>
      <c r="L26" s="68"/>
      <c r="M26" s="68"/>
      <c r="N26" s="69"/>
    </row>
    <row r="27" spans="1:14" x14ac:dyDescent="0.45">
      <c r="B27" s="35" t="s">
        <v>300</v>
      </c>
      <c r="C27" s="36" t="s">
        <v>301</v>
      </c>
      <c r="D27" s="36" t="s">
        <v>301</v>
      </c>
      <c r="E27" s="54">
        <v>0.2</v>
      </c>
      <c r="F27" s="54">
        <v>0.4</v>
      </c>
      <c r="G27" s="54">
        <v>0.6</v>
      </c>
      <c r="H27" s="54">
        <v>0.8</v>
      </c>
      <c r="I27" s="37">
        <v>1</v>
      </c>
      <c r="J27" s="68"/>
      <c r="K27" s="69"/>
      <c r="L27" s="68"/>
      <c r="M27" s="68"/>
      <c r="N27" s="69"/>
    </row>
    <row r="28" spans="1:14" x14ac:dyDescent="0.45">
      <c r="B28" s="26">
        <v>43891</v>
      </c>
      <c r="C28" s="49">
        <v>43922</v>
      </c>
      <c r="D28" s="50">
        <v>43952</v>
      </c>
      <c r="E28" s="51">
        <v>43983</v>
      </c>
      <c r="F28" s="49">
        <v>44013</v>
      </c>
      <c r="G28" s="50">
        <v>44044</v>
      </c>
      <c r="H28" s="51">
        <v>44075</v>
      </c>
      <c r="I28" s="49">
        <v>44105</v>
      </c>
      <c r="J28" s="50">
        <v>44136</v>
      </c>
      <c r="K28" s="51">
        <v>44166</v>
      </c>
      <c r="L28" s="50">
        <v>44197</v>
      </c>
      <c r="M28" s="50">
        <v>44228</v>
      </c>
      <c r="N28" s="51">
        <v>44256</v>
      </c>
    </row>
    <row r="29" spans="1:14" x14ac:dyDescent="0.45">
      <c r="A29" t="s">
        <v>360</v>
      </c>
      <c r="B29" s="29">
        <f>M18</f>
        <v>5438.5450760806998</v>
      </c>
      <c r="C29" s="29">
        <f>M18*(1+A7)</f>
        <v>4350.8360608645598</v>
      </c>
      <c r="D29" s="29">
        <f>C29</f>
        <v>4350.8360608645598</v>
      </c>
      <c r="E29" s="29">
        <f>$D$29+E27*$B$23</f>
        <v>4568.3778639077882</v>
      </c>
      <c r="F29" s="29">
        <f>$D$29+F27*$B$23</f>
        <v>4785.9196669510156</v>
      </c>
      <c r="G29" s="29">
        <f>$D$29+G27*$B$23</f>
        <v>5003.461469994244</v>
      </c>
      <c r="H29" s="29">
        <f>$D$29+H27*$B$23</f>
        <v>5221.0032730374714</v>
      </c>
      <c r="I29" s="29">
        <f>$D$29+I27*$B$23</f>
        <v>5438.5450760806998</v>
      </c>
      <c r="J29" s="29">
        <f>I29</f>
        <v>5438.5450760806998</v>
      </c>
      <c r="K29" s="29">
        <f>J29</f>
        <v>5438.5450760806998</v>
      </c>
      <c r="L29" s="29">
        <f>K29</f>
        <v>5438.5450760806998</v>
      </c>
      <c r="M29" s="29">
        <f t="shared" ref="M29:N29" si="0">L29</f>
        <v>5438.5450760806998</v>
      </c>
      <c r="N29" s="29">
        <f t="shared" si="0"/>
        <v>5438.5450760806998</v>
      </c>
    </row>
    <row r="31" spans="1:14" x14ac:dyDescent="0.45">
      <c r="A31" t="s">
        <v>363</v>
      </c>
      <c r="B31" s="29">
        <f>SUM(C29:N29)</f>
        <v>60911.704852103838</v>
      </c>
    </row>
    <row r="32" spans="1:14" ht="28.5" x14ac:dyDescent="0.45">
      <c r="A32" s="18" t="s">
        <v>423</v>
      </c>
      <c r="B32" s="29">
        <f>SUM(B18:M18)</f>
        <v>64180.278421376432</v>
      </c>
    </row>
    <row r="34" spans="1:2" x14ac:dyDescent="0.45">
      <c r="A34" t="s">
        <v>364</v>
      </c>
      <c r="B34" s="70">
        <f>(B31-B32)/B32</f>
        <v>-5.0928005450720119E-2</v>
      </c>
    </row>
  </sheetData>
  <mergeCells count="7">
    <mergeCell ref="E26:H26"/>
    <mergeCell ref="A13:N13"/>
    <mergeCell ref="A14:N14"/>
    <mergeCell ref="C25:E25"/>
    <mergeCell ref="F25:H25"/>
    <mergeCell ref="I25:K25"/>
    <mergeCell ref="L25:N25"/>
  </mergeCells>
  <hyperlinks>
    <hyperlink ref="B8" r:id="rId1"/>
    <hyperlink ref="B21" r:id="rId2"/>
  </hyperlinks>
  <pageMargins left="0.7" right="0.7" top="0.75" bottom="0.75" header="0.3" footer="0.3"/>
  <pageSetup paperSize="9" orientation="portrait" r:id="rId3"/>
  <drawing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opLeftCell="A7" workbookViewId="0">
      <selection activeCell="A32" sqref="A32"/>
    </sheetView>
  </sheetViews>
  <sheetFormatPr defaultRowHeight="14.25" x14ac:dyDescent="0.45"/>
  <sheetData>
    <row r="1" spans="1:2" x14ac:dyDescent="0.45">
      <c r="A1" s="1" t="s">
        <v>426</v>
      </c>
    </row>
    <row r="2" spans="1:2" x14ac:dyDescent="0.45">
      <c r="A2" s="1" t="s">
        <v>438</v>
      </c>
    </row>
    <row r="3" spans="1:2" x14ac:dyDescent="0.45">
      <c r="A3" s="1" t="s">
        <v>439</v>
      </c>
    </row>
    <row r="4" spans="1:2" x14ac:dyDescent="0.45">
      <c r="A4" s="1" t="s">
        <v>561</v>
      </c>
    </row>
    <row r="5" spans="1:2" x14ac:dyDescent="0.45">
      <c r="A5" s="1" t="s">
        <v>440</v>
      </c>
    </row>
    <row r="6" spans="1:2" x14ac:dyDescent="0.45">
      <c r="A6" s="117"/>
    </row>
    <row r="7" spans="1:2" x14ac:dyDescent="0.45">
      <c r="A7" t="s">
        <v>328</v>
      </c>
    </row>
    <row r="8" spans="1:2" x14ac:dyDescent="0.45">
      <c r="A8" t="s">
        <v>329</v>
      </c>
    </row>
    <row r="9" spans="1:2" x14ac:dyDescent="0.45">
      <c r="A9">
        <f>('POSOCO data'!C7-'POSOCO data'!C2)/'POSOCO data'!C2</f>
        <v>-0.22371967654986524</v>
      </c>
      <c r="B9" t="s">
        <v>437</v>
      </c>
    </row>
    <row r="11" spans="1:2" x14ac:dyDescent="0.45">
      <c r="A11" t="s">
        <v>331</v>
      </c>
    </row>
    <row r="12" spans="1:2" x14ac:dyDescent="0.45">
      <c r="A12" t="s">
        <v>330</v>
      </c>
    </row>
    <row r="13" spans="1:2" x14ac:dyDescent="0.45">
      <c r="A13">
        <v>-0.20399999999999999</v>
      </c>
    </row>
    <row r="15" spans="1:2" x14ac:dyDescent="0.45">
      <c r="A15" t="s">
        <v>296</v>
      </c>
      <c r="B15" s="3" t="s">
        <v>332</v>
      </c>
    </row>
    <row r="18" spans="1:2" x14ac:dyDescent="0.45">
      <c r="A18" t="s">
        <v>333</v>
      </c>
    </row>
    <row r="19" spans="1:2" x14ac:dyDescent="0.45">
      <c r="A19" s="56">
        <v>-0.01</v>
      </c>
    </row>
    <row r="20" spans="1:2" x14ac:dyDescent="0.45">
      <c r="A20" t="s">
        <v>296</v>
      </c>
      <c r="B20" s="3" t="s">
        <v>334</v>
      </c>
    </row>
    <row r="21" spans="1:2" x14ac:dyDescent="0.45">
      <c r="A21" t="s">
        <v>335</v>
      </c>
    </row>
    <row r="22" spans="1:2" x14ac:dyDescent="0.45">
      <c r="A22" t="s">
        <v>336</v>
      </c>
    </row>
    <row r="37" spans="1:2" x14ac:dyDescent="0.45">
      <c r="A37" s="23"/>
    </row>
    <row r="40" spans="1:2" x14ac:dyDescent="0.45">
      <c r="B40" s="3"/>
    </row>
  </sheetData>
  <hyperlinks>
    <hyperlink ref="B15" r:id="rId1"/>
    <hyperlink ref="B20" r:id="rId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workbookViewId="0">
      <selection activeCell="B60" sqref="B60"/>
    </sheetView>
  </sheetViews>
  <sheetFormatPr defaultRowHeight="14.25" x14ac:dyDescent="0.45"/>
  <cols>
    <col min="2" max="2" width="13.86328125" customWidth="1"/>
    <col min="3" max="3" width="25.73046875" bestFit="1" customWidth="1"/>
  </cols>
  <sheetData>
    <row r="1" spans="1:3" x14ac:dyDescent="0.45">
      <c r="B1" t="s">
        <v>298</v>
      </c>
      <c r="C1" t="s">
        <v>299</v>
      </c>
    </row>
    <row r="2" spans="1:3" x14ac:dyDescent="0.45">
      <c r="A2">
        <v>1</v>
      </c>
      <c r="B2" s="24">
        <v>43905</v>
      </c>
      <c r="C2">
        <v>3339</v>
      </c>
    </row>
    <row r="3" spans="1:3" x14ac:dyDescent="0.45">
      <c r="A3">
        <f>A2+1</f>
        <v>2</v>
      </c>
      <c r="B3" s="24">
        <v>43912</v>
      </c>
      <c r="C3">
        <v>3035</v>
      </c>
    </row>
    <row r="4" spans="1:3" x14ac:dyDescent="0.45">
      <c r="A4">
        <f t="shared" ref="A4:A57" si="0">A3+1</f>
        <v>3</v>
      </c>
      <c r="B4" s="24">
        <v>43914</v>
      </c>
      <c r="C4">
        <v>2974</v>
      </c>
    </row>
    <row r="5" spans="1:3" x14ac:dyDescent="0.45">
      <c r="A5">
        <f t="shared" si="0"/>
        <v>4</v>
      </c>
      <c r="B5" s="24">
        <v>43915</v>
      </c>
      <c r="C5">
        <v>2777</v>
      </c>
    </row>
    <row r="6" spans="1:3" x14ac:dyDescent="0.45">
      <c r="A6">
        <f t="shared" si="0"/>
        <v>5</v>
      </c>
      <c r="B6" s="24">
        <v>43916</v>
      </c>
      <c r="C6">
        <v>2652</v>
      </c>
    </row>
    <row r="7" spans="1:3" x14ac:dyDescent="0.45">
      <c r="A7" s="81">
        <f t="shared" si="0"/>
        <v>6</v>
      </c>
      <c r="B7" s="82">
        <v>43917</v>
      </c>
      <c r="C7" s="81">
        <v>2592</v>
      </c>
    </row>
    <row r="8" spans="1:3" x14ac:dyDescent="0.45">
      <c r="A8">
        <f t="shared" si="0"/>
        <v>7</v>
      </c>
      <c r="B8" s="24">
        <v>43918</v>
      </c>
      <c r="C8">
        <v>2628</v>
      </c>
    </row>
    <row r="9" spans="1:3" x14ac:dyDescent="0.45">
      <c r="A9">
        <f t="shared" si="0"/>
        <v>8</v>
      </c>
      <c r="B9" s="24">
        <v>43919</v>
      </c>
      <c r="C9">
        <v>2639</v>
      </c>
    </row>
    <row r="10" spans="1:3" x14ac:dyDescent="0.45">
      <c r="A10">
        <f t="shared" si="0"/>
        <v>9</v>
      </c>
      <c r="B10" s="24">
        <v>43920</v>
      </c>
      <c r="C10">
        <v>2665</v>
      </c>
    </row>
    <row r="11" spans="1:3" x14ac:dyDescent="0.45">
      <c r="A11">
        <f t="shared" si="0"/>
        <v>10</v>
      </c>
      <c r="B11" s="24">
        <v>43921</v>
      </c>
      <c r="C11">
        <v>2705</v>
      </c>
    </row>
    <row r="12" spans="1:3" x14ac:dyDescent="0.45">
      <c r="A12">
        <f t="shared" si="0"/>
        <v>11</v>
      </c>
      <c r="B12" s="24">
        <v>43922</v>
      </c>
      <c r="C12">
        <v>2731</v>
      </c>
    </row>
    <row r="13" spans="1:3" x14ac:dyDescent="0.45">
      <c r="A13">
        <f t="shared" si="0"/>
        <v>12</v>
      </c>
      <c r="B13" s="24">
        <v>43923</v>
      </c>
      <c r="C13">
        <v>2787</v>
      </c>
    </row>
    <row r="14" spans="1:3" x14ac:dyDescent="0.45">
      <c r="A14">
        <f t="shared" si="0"/>
        <v>13</v>
      </c>
      <c r="B14" s="24">
        <v>43924</v>
      </c>
      <c r="C14">
        <v>2794</v>
      </c>
    </row>
    <row r="15" spans="1:3" x14ac:dyDescent="0.45">
      <c r="A15">
        <f t="shared" si="0"/>
        <v>14</v>
      </c>
      <c r="B15" s="24">
        <v>43925</v>
      </c>
      <c r="C15">
        <v>2791</v>
      </c>
    </row>
    <row r="16" spans="1:3" x14ac:dyDescent="0.45">
      <c r="A16">
        <f t="shared" si="0"/>
        <v>15</v>
      </c>
      <c r="B16" s="24">
        <v>43926</v>
      </c>
      <c r="C16">
        <v>2752</v>
      </c>
    </row>
    <row r="17" spans="1:3" x14ac:dyDescent="0.45">
      <c r="A17">
        <f t="shared" si="0"/>
        <v>16</v>
      </c>
      <c r="B17" s="24">
        <v>43927</v>
      </c>
      <c r="C17">
        <v>2757</v>
      </c>
    </row>
    <row r="18" spans="1:3" x14ac:dyDescent="0.45">
      <c r="A18">
        <f t="shared" si="0"/>
        <v>17</v>
      </c>
      <c r="B18" s="24">
        <v>43928</v>
      </c>
      <c r="C18">
        <v>2727</v>
      </c>
    </row>
    <row r="19" spans="1:3" x14ac:dyDescent="0.45">
      <c r="A19">
        <f t="shared" si="0"/>
        <v>18</v>
      </c>
      <c r="B19" s="24">
        <v>43929</v>
      </c>
      <c r="C19">
        <v>2716</v>
      </c>
    </row>
    <row r="20" spans="1:3" x14ac:dyDescent="0.45">
      <c r="A20">
        <f t="shared" si="0"/>
        <v>19</v>
      </c>
      <c r="B20" s="24">
        <v>43930</v>
      </c>
      <c r="C20">
        <v>2695</v>
      </c>
    </row>
    <row r="21" spans="1:3" x14ac:dyDescent="0.45">
      <c r="A21">
        <f t="shared" si="0"/>
        <v>20</v>
      </c>
      <c r="B21" s="24">
        <v>43931</v>
      </c>
      <c r="C21">
        <v>2718</v>
      </c>
    </row>
    <row r="22" spans="1:3" x14ac:dyDescent="0.45">
      <c r="A22">
        <f t="shared" si="0"/>
        <v>21</v>
      </c>
      <c r="B22" s="24">
        <v>43932</v>
      </c>
      <c r="C22">
        <v>2801</v>
      </c>
    </row>
    <row r="23" spans="1:3" x14ac:dyDescent="0.45">
      <c r="A23">
        <f t="shared" si="0"/>
        <v>22</v>
      </c>
      <c r="B23" s="24">
        <v>43933</v>
      </c>
      <c r="C23">
        <v>2819</v>
      </c>
    </row>
    <row r="24" spans="1:3" x14ac:dyDescent="0.45">
      <c r="A24">
        <f t="shared" si="0"/>
        <v>23</v>
      </c>
      <c r="B24" s="24">
        <v>43934</v>
      </c>
      <c r="C24">
        <v>2913</v>
      </c>
    </row>
    <row r="25" spans="1:3" x14ac:dyDescent="0.45">
      <c r="A25">
        <f t="shared" si="0"/>
        <v>24</v>
      </c>
      <c r="B25" s="24">
        <v>43935</v>
      </c>
      <c r="C25">
        <v>2977</v>
      </c>
    </row>
    <row r="26" spans="1:3" x14ac:dyDescent="0.45">
      <c r="A26">
        <f t="shared" si="0"/>
        <v>25</v>
      </c>
      <c r="B26" s="24">
        <v>43936</v>
      </c>
      <c r="C26">
        <v>2939</v>
      </c>
    </row>
    <row r="27" spans="1:3" x14ac:dyDescent="0.45">
      <c r="A27">
        <f t="shared" si="0"/>
        <v>26</v>
      </c>
      <c r="B27" s="24">
        <v>43937</v>
      </c>
      <c r="C27">
        <v>2968</v>
      </c>
    </row>
    <row r="28" spans="1:3" x14ac:dyDescent="0.45">
      <c r="A28">
        <f t="shared" si="0"/>
        <v>27</v>
      </c>
      <c r="B28" s="24">
        <v>43938</v>
      </c>
      <c r="C28">
        <v>2985</v>
      </c>
    </row>
    <row r="29" spans="1:3" x14ac:dyDescent="0.45">
      <c r="A29">
        <f t="shared" si="0"/>
        <v>28</v>
      </c>
      <c r="B29" s="24">
        <v>43939</v>
      </c>
      <c r="C29">
        <v>2908</v>
      </c>
    </row>
    <row r="30" spans="1:3" x14ac:dyDescent="0.45">
      <c r="A30">
        <f t="shared" si="0"/>
        <v>29</v>
      </c>
      <c r="B30" s="24">
        <v>43940</v>
      </c>
      <c r="C30">
        <v>2862</v>
      </c>
    </row>
    <row r="31" spans="1:3" x14ac:dyDescent="0.45">
      <c r="A31">
        <f t="shared" si="0"/>
        <v>30</v>
      </c>
      <c r="B31" s="24">
        <v>43941</v>
      </c>
      <c r="C31">
        <v>2864</v>
      </c>
    </row>
    <row r="32" spans="1:3" x14ac:dyDescent="0.45">
      <c r="A32">
        <f t="shared" si="0"/>
        <v>31</v>
      </c>
      <c r="B32" s="24">
        <v>43942</v>
      </c>
      <c r="C32">
        <v>2789</v>
      </c>
    </row>
    <row r="33" spans="1:3" x14ac:dyDescent="0.45">
      <c r="A33">
        <f t="shared" si="0"/>
        <v>32</v>
      </c>
      <c r="B33" s="24">
        <v>43943</v>
      </c>
      <c r="C33">
        <v>2900</v>
      </c>
    </row>
    <row r="34" spans="1:3" x14ac:dyDescent="0.45">
      <c r="A34">
        <f t="shared" si="0"/>
        <v>33</v>
      </c>
      <c r="B34" s="24">
        <v>43944</v>
      </c>
      <c r="C34">
        <v>2919</v>
      </c>
    </row>
    <row r="35" spans="1:3" x14ac:dyDescent="0.45">
      <c r="A35">
        <f t="shared" si="0"/>
        <v>34</v>
      </c>
      <c r="B35" s="24">
        <v>43945</v>
      </c>
      <c r="C35">
        <v>2917</v>
      </c>
    </row>
    <row r="36" spans="1:3" x14ac:dyDescent="0.45">
      <c r="A36">
        <f t="shared" si="0"/>
        <v>35</v>
      </c>
      <c r="B36" s="24">
        <v>43946</v>
      </c>
      <c r="C36">
        <v>2896</v>
      </c>
    </row>
    <row r="37" spans="1:3" x14ac:dyDescent="0.45">
      <c r="A37">
        <f t="shared" si="0"/>
        <v>36</v>
      </c>
      <c r="B37" s="24">
        <v>43947</v>
      </c>
      <c r="C37">
        <v>2742</v>
      </c>
    </row>
    <row r="38" spans="1:3" x14ac:dyDescent="0.45">
      <c r="A38">
        <f t="shared" si="0"/>
        <v>37</v>
      </c>
      <c r="B38" s="24">
        <v>43948</v>
      </c>
      <c r="C38">
        <v>2740</v>
      </c>
    </row>
    <row r="39" spans="1:3" x14ac:dyDescent="0.45">
      <c r="A39">
        <f t="shared" si="0"/>
        <v>38</v>
      </c>
      <c r="B39" s="24">
        <v>43949</v>
      </c>
      <c r="C39">
        <v>2834</v>
      </c>
    </row>
    <row r="40" spans="1:3" x14ac:dyDescent="0.45">
      <c r="A40">
        <f t="shared" si="0"/>
        <v>39</v>
      </c>
      <c r="B40" s="24">
        <v>43950</v>
      </c>
      <c r="C40">
        <v>2861</v>
      </c>
    </row>
    <row r="41" spans="1:3" x14ac:dyDescent="0.45">
      <c r="A41">
        <f t="shared" si="0"/>
        <v>40</v>
      </c>
      <c r="B41" s="24">
        <v>43951</v>
      </c>
      <c r="C41">
        <v>2955</v>
      </c>
    </row>
    <row r="42" spans="1:3" x14ac:dyDescent="0.45">
      <c r="A42">
        <f t="shared" si="0"/>
        <v>41</v>
      </c>
      <c r="B42" s="24">
        <v>43952</v>
      </c>
      <c r="C42">
        <v>2928</v>
      </c>
    </row>
    <row r="43" spans="1:3" x14ac:dyDescent="0.45">
      <c r="A43">
        <f t="shared" si="0"/>
        <v>42</v>
      </c>
      <c r="B43" s="24">
        <v>43953</v>
      </c>
      <c r="C43">
        <v>2997</v>
      </c>
    </row>
    <row r="44" spans="1:3" x14ac:dyDescent="0.45">
      <c r="A44">
        <f t="shared" si="0"/>
        <v>43</v>
      </c>
      <c r="B44" s="24">
        <v>43954</v>
      </c>
      <c r="C44">
        <v>2961</v>
      </c>
    </row>
    <row r="45" spans="1:3" x14ac:dyDescent="0.45">
      <c r="A45">
        <f t="shared" si="0"/>
        <v>44</v>
      </c>
      <c r="B45" s="24">
        <v>43955</v>
      </c>
      <c r="C45">
        <v>3007</v>
      </c>
    </row>
    <row r="46" spans="1:3" x14ac:dyDescent="0.45">
      <c r="A46">
        <f t="shared" si="0"/>
        <v>45</v>
      </c>
      <c r="B46" s="24">
        <v>43956</v>
      </c>
      <c r="C46">
        <v>3050</v>
      </c>
    </row>
    <row r="47" spans="1:3" x14ac:dyDescent="0.45">
      <c r="A47">
        <f t="shared" si="0"/>
        <v>46</v>
      </c>
      <c r="B47" s="24">
        <v>43957</v>
      </c>
      <c r="C47">
        <v>3049</v>
      </c>
    </row>
    <row r="48" spans="1:3" x14ac:dyDescent="0.45">
      <c r="A48">
        <f t="shared" si="0"/>
        <v>47</v>
      </c>
      <c r="B48" s="24">
        <v>43958</v>
      </c>
      <c r="C48">
        <v>3068</v>
      </c>
    </row>
    <row r="49" spans="1:3" x14ac:dyDescent="0.45">
      <c r="A49">
        <f t="shared" si="0"/>
        <v>48</v>
      </c>
      <c r="B49" s="24">
        <v>43959</v>
      </c>
      <c r="C49">
        <v>3193</v>
      </c>
    </row>
    <row r="50" spans="1:3" x14ac:dyDescent="0.45">
      <c r="A50">
        <f t="shared" si="0"/>
        <v>49</v>
      </c>
      <c r="B50" s="24">
        <v>43960</v>
      </c>
      <c r="C50">
        <v>3287</v>
      </c>
    </row>
    <row r="51" spans="1:3" x14ac:dyDescent="0.45">
      <c r="A51">
        <f t="shared" si="0"/>
        <v>50</v>
      </c>
      <c r="B51" s="24">
        <v>43961</v>
      </c>
      <c r="C51">
        <v>3071</v>
      </c>
    </row>
    <row r="52" spans="1:3" x14ac:dyDescent="0.45">
      <c r="A52">
        <f t="shared" si="0"/>
        <v>51</v>
      </c>
      <c r="B52" s="24">
        <v>43962</v>
      </c>
      <c r="C52">
        <v>3065</v>
      </c>
    </row>
    <row r="53" spans="1:3" x14ac:dyDescent="0.45">
      <c r="A53">
        <f t="shared" si="0"/>
        <v>52</v>
      </c>
      <c r="B53" s="24">
        <v>43963</v>
      </c>
      <c r="C53">
        <v>3248</v>
      </c>
    </row>
    <row r="54" spans="1:3" x14ac:dyDescent="0.45">
      <c r="A54">
        <f t="shared" si="0"/>
        <v>53</v>
      </c>
      <c r="B54" s="24">
        <v>43964</v>
      </c>
      <c r="C54">
        <v>3313</v>
      </c>
    </row>
    <row r="55" spans="1:3" x14ac:dyDescent="0.45">
      <c r="A55">
        <f t="shared" si="0"/>
        <v>54</v>
      </c>
      <c r="B55" s="24">
        <v>43965</v>
      </c>
      <c r="C55">
        <v>3320</v>
      </c>
    </row>
    <row r="56" spans="1:3" x14ac:dyDescent="0.45">
      <c r="A56">
        <f t="shared" si="0"/>
        <v>55</v>
      </c>
      <c r="B56" s="24">
        <v>43966</v>
      </c>
      <c r="C56">
        <v>3373</v>
      </c>
    </row>
    <row r="57" spans="1:3" x14ac:dyDescent="0.45">
      <c r="A57">
        <f t="shared" si="0"/>
        <v>56</v>
      </c>
      <c r="B57" s="24">
        <v>43967</v>
      </c>
      <c r="C57">
        <v>3409</v>
      </c>
    </row>
    <row r="58" spans="1:3" x14ac:dyDescent="0.45">
      <c r="C58" s="25"/>
    </row>
    <row r="59" spans="1:3" x14ac:dyDescent="0.45">
      <c r="A59" t="s">
        <v>296</v>
      </c>
      <c r="B59" t="s">
        <v>441</v>
      </c>
      <c r="C59" s="25"/>
    </row>
    <row r="60" spans="1:3" x14ac:dyDescent="0.45">
      <c r="B60" s="3" t="s">
        <v>442</v>
      </c>
      <c r="C60" s="25"/>
    </row>
    <row r="61" spans="1:3" x14ac:dyDescent="0.45">
      <c r="C61" s="25"/>
    </row>
    <row r="62" spans="1:3" x14ac:dyDescent="0.45">
      <c r="C62" s="25"/>
    </row>
    <row r="63" spans="1:3" x14ac:dyDescent="0.45">
      <c r="C63" s="25"/>
    </row>
    <row r="64" spans="1:3" x14ac:dyDescent="0.45">
      <c r="C64" s="25"/>
    </row>
    <row r="65" spans="3:3" x14ac:dyDescent="0.45">
      <c r="C65" s="25"/>
    </row>
    <row r="66" spans="3:3" x14ac:dyDescent="0.45">
      <c r="C66" s="25"/>
    </row>
    <row r="67" spans="3:3" x14ac:dyDescent="0.45">
      <c r="C67" s="25"/>
    </row>
    <row r="68" spans="3:3" x14ac:dyDescent="0.45">
      <c r="C68" s="25"/>
    </row>
  </sheetData>
  <hyperlinks>
    <hyperlink ref="B60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Calculations-India</vt:lpstr>
      <vt:lpstr>Conversion Factors</vt:lpstr>
      <vt:lpstr>BCEU-India</vt:lpstr>
      <vt:lpstr>BIFUbC-India</vt:lpstr>
      <vt:lpstr>Coal</vt:lpstr>
      <vt:lpstr>Natural Gas</vt:lpstr>
      <vt:lpstr>Electricity</vt:lpstr>
      <vt:lpstr>POSOCO data</vt:lpstr>
      <vt:lpstr>Petroleum Products</vt:lpstr>
      <vt:lpstr>EoSEUwGDPiR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2019-05-23T18:52:04Z</dcterms:created>
  <dcterms:modified xsi:type="dcterms:W3CDTF">2020-05-27T17:11:11Z</dcterms:modified>
</cp:coreProperties>
</file>