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<sst xmlns="http://schemas.openxmlformats.org/spreadsheetml/2006/main" count="5330" uniqueCount="1964">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</sst>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2" fillId="29" borderId="0" xfId="0" applyNumberFormat="1" applyFont="1" applyFill="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1951</v>
      </c>
      <c r="B16" s="176"/>
    </row>
    <row r="17" spans="1:6">
      <c r="A17" s="389" t="s">
        <v>1441</v>
      </c>
      <c r="B17" s="118">
        <f>MAX(PolicyLevers!H:H)</f>
        <v>555</v>
      </c>
    </row>
    <row r="18" spans="1:6">
      <c r="A18" s="390" t="s">
        <v>1952</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1953</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topLeftCell="D1" zoomScale="60" zoomScaleNormal="60" workbookViewId="0">
      <pane ySplit="1" topLeftCell="A87" activePane="bottomLeft" state="frozen"/>
      <selection pane="bottomLeft" activeCell="P90" sqref="P90"/>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4">
        <v>1</v>
      </c>
      <c r="N2" s="194">
        <v>0.02</v>
      </c>
      <c r="O2" s="3" t="s">
        <v>822</v>
      </c>
      <c r="P2" s="177" t="s">
        <v>1459</v>
      </c>
      <c r="Q2" s="75" t="s">
        <v>824</v>
      </c>
      <c r="R2" s="153" t="s">
        <v>823</v>
      </c>
      <c r="S2" s="71" t="s">
        <v>1627</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1627</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1627</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1627</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1627</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1627</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1627</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1627</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1627</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1627</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1627</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1627</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1627</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1627</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1627</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1627</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1627</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1627</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1627</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1627</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1627</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1627</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1627</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1627</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1627</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1627</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1627</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1627</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1627</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1627</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1627</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1627</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1627</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1627</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1627</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1627</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1627</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6">
        <v>250</v>
      </c>
      <c r="N62" s="196">
        <v>5</v>
      </c>
      <c r="O62" s="3" t="s">
        <v>937</v>
      </c>
      <c r="P62" s="402" t="s">
        <v>1962</v>
      </c>
      <c r="R62" s="153" t="s">
        <v>1237</v>
      </c>
      <c r="S62" s="71" t="s">
        <v>1628</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1496</v>
      </c>
      <c r="Q63" s="75"/>
      <c r="R63" s="155" t="s">
        <v>1238</v>
      </c>
      <c r="S63" s="75" t="s">
        <v>1629</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1497</v>
      </c>
      <c r="Q64" s="75" t="s">
        <v>523</v>
      </c>
      <c r="R64" s="155" t="s">
        <v>524</v>
      </c>
      <c r="S64" s="184" t="s">
        <v>1630</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1498</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1499</v>
      </c>
      <c r="Q66" s="63" t="str">
        <f t="shared" si="10"/>
        <v>transportation-sector-main.html#ev-mandate</v>
      </c>
      <c r="R66" s="156" t="str">
        <f t="shared" si="10"/>
        <v>ev-mandate.html</v>
      </c>
      <c r="S66" s="185"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1500</v>
      </c>
      <c r="Q74" s="63" t="str">
        <f t="shared" ref="Q74:R74" si="17">Q$64</f>
        <v>transportation-sector-main.html#ev-mandate</v>
      </c>
      <c r="R74" s="156" t="str">
        <f t="shared" si="17"/>
        <v>ev-mandate.html</v>
      </c>
      <c r="S74" s="186" t="s">
        <v>1630</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1501</v>
      </c>
      <c r="Q76" s="75" t="s">
        <v>516</v>
      </c>
      <c r="R76" s="155" t="s">
        <v>517</v>
      </c>
      <c r="S76" s="75" t="s">
        <v>1631</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1502</v>
      </c>
      <c r="Q77" s="79"/>
      <c r="R77" s="157"/>
      <c r="S77" s="75" t="s">
        <v>1631</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1503</v>
      </c>
      <c r="Q78" s="79"/>
      <c r="R78" s="157"/>
      <c r="S78" s="75" t="s">
        <v>1631</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1504</v>
      </c>
      <c r="Q86" s="79"/>
      <c r="R86" s="157"/>
      <c r="S86" s="75" t="s">
        <v>1631</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1505</v>
      </c>
      <c r="Q87" s="79"/>
      <c r="R87" s="157"/>
      <c r="S87" s="75" t="s">
        <v>1631</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1506</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1507</v>
      </c>
      <c r="Q89" s="55" t="s">
        <v>210</v>
      </c>
      <c r="R89" s="158" t="s">
        <v>211</v>
      </c>
      <c r="S89" s="187" t="s">
        <v>1632</v>
      </c>
      <c r="T89" s="181"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1963</v>
      </c>
      <c r="Q90" s="76" t="str">
        <f t="shared" si="23"/>
        <v>transportation-sector-main.html#fuel-econ-std</v>
      </c>
      <c r="R90" s="149" t="str">
        <f t="shared" si="23"/>
        <v>fuel-economy-standard.html</v>
      </c>
      <c r="S90" s="187" t="s">
        <v>1632</v>
      </c>
      <c r="T90" s="181"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1508</v>
      </c>
      <c r="Q91" s="76" t="str">
        <f t="shared" si="23"/>
        <v>transportation-sector-main.html#fuel-econ-std</v>
      </c>
      <c r="R91" s="149" t="str">
        <f t="shared" si="23"/>
        <v>fuel-economy-standard.html</v>
      </c>
      <c r="S91" s="187" t="s">
        <v>1633</v>
      </c>
      <c r="T91" s="181"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1509</v>
      </c>
      <c r="Q92" s="76" t="str">
        <f t="shared" si="23"/>
        <v>transportation-sector-main.html#fuel-econ-std</v>
      </c>
      <c r="R92" s="149" t="str">
        <f t="shared" si="23"/>
        <v>fuel-economy-standard.html</v>
      </c>
      <c r="S92" s="187" t="s">
        <v>1633</v>
      </c>
      <c r="T92" s="181"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1510</v>
      </c>
      <c r="Q93" s="76" t="str">
        <f t="shared" si="23"/>
        <v>transportation-sector-main.html#fuel-econ-std</v>
      </c>
      <c r="R93" s="149" t="str">
        <f t="shared" si="23"/>
        <v>fuel-economy-standard.html</v>
      </c>
      <c r="S93" s="181" t="s">
        <v>1634</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1511</v>
      </c>
      <c r="Q94" s="76" t="str">
        <f t="shared" si="23"/>
        <v>transportation-sector-main.html#fuel-econ-std</v>
      </c>
      <c r="R94" s="149" t="str">
        <f t="shared" si="23"/>
        <v>fuel-economy-standard.html</v>
      </c>
      <c r="S94" s="181" t="s">
        <v>1634</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1512</v>
      </c>
      <c r="Q95" s="76" t="str">
        <f t="shared" si="23"/>
        <v>transportation-sector-main.html#fuel-econ-std</v>
      </c>
      <c r="R95" s="149" t="str">
        <f t="shared" si="23"/>
        <v>fuel-economy-standard.html</v>
      </c>
      <c r="S95" s="181" t="s">
        <v>1634</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1954</v>
      </c>
      <c r="Q96" s="76" t="str">
        <f t="shared" si="23"/>
        <v>transportation-sector-main.html#fuel-econ-std</v>
      </c>
      <c r="R96" s="149" t="str">
        <f t="shared" si="23"/>
        <v>fuel-economy-standard.html</v>
      </c>
      <c r="S96" s="181" t="s">
        <v>1634</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1513</v>
      </c>
      <c r="Q97" s="76" t="str">
        <f t="shared" si="23"/>
        <v>transportation-sector-main.html#fuel-econ-std</v>
      </c>
      <c r="R97" s="149" t="str">
        <f t="shared" si="23"/>
        <v>fuel-economy-standard.html</v>
      </c>
      <c r="S97" s="181" t="s">
        <v>1634</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1514</v>
      </c>
      <c r="Q98" s="76" t="str">
        <f t="shared" si="23"/>
        <v>transportation-sector-main.html#fuel-econ-std</v>
      </c>
      <c r="R98" s="149" t="str">
        <f t="shared" si="23"/>
        <v>fuel-economy-standard.html</v>
      </c>
      <c r="S98" s="181" t="s">
        <v>1634</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1515</v>
      </c>
      <c r="Q99" s="76" t="str">
        <f t="shared" si="23"/>
        <v>transportation-sector-main.html#fuel-econ-std</v>
      </c>
      <c r="R99" s="149" t="str">
        <f t="shared" si="23"/>
        <v>fuel-economy-standard.html</v>
      </c>
      <c r="S99" s="181" t="s">
        <v>1634</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79" t="s">
        <v>1516</v>
      </c>
      <c r="Q101" s="75"/>
      <c r="R101" s="155" t="s">
        <v>1239</v>
      </c>
      <c r="S101" s="188" t="s">
        <v>1635</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1517</v>
      </c>
      <c r="Q102" s="57"/>
      <c r="R102" s="149" t="str">
        <f t="shared" ref="R102:R104" si="32">R$101</f>
        <v>hydrogen-vehicle-mandate.html</v>
      </c>
      <c r="S102" s="55" t="s">
        <v>1636</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1518</v>
      </c>
      <c r="Q103" s="57"/>
      <c r="R103" s="149" t="str">
        <f t="shared" si="32"/>
        <v>hydrogen-vehicle-mandate.html</v>
      </c>
      <c r="S103" s="55" t="s">
        <v>1636</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1519</v>
      </c>
      <c r="Q104" s="57"/>
      <c r="R104" s="149" t="str">
        <f t="shared" si="32"/>
        <v>hydrogen-vehicle-mandate.html</v>
      </c>
      <c r="S104" s="55" t="s">
        <v>1636</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522</v>
      </c>
      <c r="P112" s="179" t="s">
        <v>1520</v>
      </c>
      <c r="Q112" s="57"/>
      <c r="R112" s="159"/>
      <c r="S112" s="55" t="s">
        <v>1637</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79" t="s">
        <v>1521</v>
      </c>
      <c r="Q113" s="55" t="s">
        <v>529</v>
      </c>
      <c r="R113" s="158" t="s">
        <v>530</v>
      </c>
      <c r="S113" s="10" t="s">
        <v>1638</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79" t="s">
        <v>1522</v>
      </c>
      <c r="Q116" s="55" t="s">
        <v>214</v>
      </c>
      <c r="R116" s="158" t="s">
        <v>215</v>
      </c>
      <c r="S116" s="10" t="s">
        <v>1639</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1523</v>
      </c>
      <c r="Q117" s="60"/>
      <c r="R117" s="160"/>
      <c r="S117" s="57" t="s">
        <v>1639</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1524</v>
      </c>
      <c r="Q118" s="60"/>
      <c r="R118" s="160"/>
      <c r="S118" s="57" t="s">
        <v>1639</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1525</v>
      </c>
      <c r="Q119" s="60" t="str">
        <f t="shared" si="40"/>
        <v>buildings-sector-main.html#component-elec</v>
      </c>
      <c r="R119" s="160" t="str">
        <f t="shared" ref="R119:R121" si="42">R$116</f>
        <v>building-component-electrification.html</v>
      </c>
      <c r="S119" s="57" t="s">
        <v>1639</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1526</v>
      </c>
      <c r="Q120" s="60" t="str">
        <f t="shared" si="40"/>
        <v>buildings-sector-main.html#component-elec</v>
      </c>
      <c r="R120" s="160" t="str">
        <f t="shared" si="42"/>
        <v>building-component-electrification.html</v>
      </c>
      <c r="S120" s="57" t="s">
        <v>1639</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1527</v>
      </c>
      <c r="Q121" s="60" t="str">
        <f t="shared" si="40"/>
        <v>buildings-sector-main.html#component-elec</v>
      </c>
      <c r="R121" s="160" t="str">
        <f t="shared" si="42"/>
        <v>building-component-electrification.html</v>
      </c>
      <c r="S121" s="57" t="s">
        <v>1639</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1528</v>
      </c>
      <c r="Q122" s="60"/>
      <c r="R122" s="160"/>
      <c r="S122" s="57" t="s">
        <v>1639</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1529</v>
      </c>
      <c r="Q123" s="60"/>
      <c r="R123" s="160"/>
      <c r="S123" s="57" t="s">
        <v>1639</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1530</v>
      </c>
      <c r="Q124" s="60" t="str">
        <f t="shared" ref="Q124:R126" si="46">Q$116</f>
        <v>buildings-sector-main.html#component-elec</v>
      </c>
      <c r="R124" s="160" t="str">
        <f t="shared" si="46"/>
        <v>building-component-electrification.html</v>
      </c>
      <c r="S124" s="57" t="s">
        <v>1639</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1531</v>
      </c>
      <c r="Q125" s="60" t="str">
        <f t="shared" si="46"/>
        <v>buildings-sector-main.html#component-elec</v>
      </c>
      <c r="R125" s="160" t="str">
        <f t="shared" si="46"/>
        <v>building-component-electrification.html</v>
      </c>
      <c r="S125" s="57" t="s">
        <v>1639</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1532</v>
      </c>
      <c r="Q126" s="60" t="str">
        <f t="shared" si="46"/>
        <v>buildings-sector-main.html#component-elec</v>
      </c>
      <c r="R126" s="160" t="str">
        <f t="shared" si="46"/>
        <v>building-component-electrification.html</v>
      </c>
      <c r="S126" s="57" t="s">
        <v>1639</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1533</v>
      </c>
      <c r="Q127" s="60"/>
      <c r="R127" s="160"/>
      <c r="S127" s="57" t="s">
        <v>1639</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1534</v>
      </c>
      <c r="Q128" s="60"/>
      <c r="R128" s="160"/>
      <c r="S128" s="57" t="s">
        <v>1639</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1535</v>
      </c>
      <c r="Q129" s="60" t="str">
        <f t="shared" ref="Q129:R130" si="50">Q$116</f>
        <v>buildings-sector-main.html#component-elec</v>
      </c>
      <c r="R129" s="160" t="str">
        <f t="shared" si="50"/>
        <v>building-component-electrification.html</v>
      </c>
      <c r="S129" s="57" t="s">
        <v>1639</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1536</v>
      </c>
      <c r="Q130" s="60" t="str">
        <f t="shared" si="50"/>
        <v>buildings-sector-main.html#component-elec</v>
      </c>
      <c r="R130" s="160" t="str">
        <f t="shared" si="50"/>
        <v>building-component-electrification.html</v>
      </c>
      <c r="S130" s="57" t="s">
        <v>1639</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79" t="s">
        <v>1537</v>
      </c>
      <c r="Q131" s="55" t="s">
        <v>216</v>
      </c>
      <c r="R131" s="158" t="s">
        <v>217</v>
      </c>
      <c r="S131" s="184" t="s">
        <v>1640</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1538</v>
      </c>
      <c r="Q132" s="57" t="str">
        <f t="shared" si="53"/>
        <v>buildings-sector-main.html#eff-stds</v>
      </c>
      <c r="R132" s="159" t="str">
        <f t="shared" si="53"/>
        <v>building-energy-efficiency-standards.html</v>
      </c>
      <c r="S132" s="189" t="s">
        <v>1641</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1539</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1540</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1541</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1542</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1543</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1544</v>
      </c>
      <c r="Q144" s="57" t="str">
        <f t="shared" si="53"/>
        <v>buildings-sector-main.html#eff-stds</v>
      </c>
      <c r="R144" s="159" t="str">
        <f t="shared" si="53"/>
        <v>building-energy-efficiency-standards.html</v>
      </c>
      <c r="S144" s="57" t="s">
        <v>1642</v>
      </c>
      <c r="T144" s="57" t="s">
        <v>1643</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1545</v>
      </c>
      <c r="Q145" s="57" t="str">
        <f t="shared" si="53"/>
        <v>buildings-sector-main.html#eff-stds</v>
      </c>
      <c r="R145" s="159" t="str">
        <f t="shared" si="53"/>
        <v>building-energy-efficiency-standards.html</v>
      </c>
      <c r="S145" s="57" t="s">
        <v>1642</v>
      </c>
      <c r="T145" s="57" t="s">
        <v>1643</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1546</v>
      </c>
      <c r="Q146" s="57" t="str">
        <f t="shared" si="53"/>
        <v>buildings-sector-main.html#eff-stds</v>
      </c>
      <c r="R146" s="159" t="str">
        <f t="shared" si="53"/>
        <v>building-energy-efficiency-standards.html</v>
      </c>
      <c r="S146" s="57" t="s">
        <v>1642</v>
      </c>
      <c r="T146" s="57" t="s">
        <v>1643</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1547</v>
      </c>
      <c r="Q147" s="57" t="str">
        <f t="shared" si="53"/>
        <v>buildings-sector-main.html#eff-stds</v>
      </c>
      <c r="R147" s="159" t="str">
        <f t="shared" si="53"/>
        <v>building-energy-efficiency-standards.html</v>
      </c>
      <c r="S147" s="57" t="s">
        <v>1642</v>
      </c>
      <c r="T147" s="57" t="s">
        <v>1643</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1548</v>
      </c>
      <c r="Q148" s="57" t="str">
        <f t="shared" ref="Q148:R148" si="61">Q$131</f>
        <v>buildings-sector-main.html#eff-stds</v>
      </c>
      <c r="R148" s="159" t="str">
        <f t="shared" si="61"/>
        <v>building-energy-efficiency-standards.html</v>
      </c>
      <c r="S148" s="57" t="s">
        <v>1642</v>
      </c>
      <c r="T148" s="57" t="s">
        <v>1643</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0">
        <v>0.2</v>
      </c>
      <c r="N150" s="69">
        <v>5.0000000000000001E-3</v>
      </c>
      <c r="O150" s="55" t="s">
        <v>287</v>
      </c>
      <c r="P150" s="179" t="s">
        <v>1549</v>
      </c>
      <c r="Q150" s="55" t="s">
        <v>288</v>
      </c>
      <c r="R150" s="158" t="s">
        <v>289</v>
      </c>
      <c r="S150" s="10" t="s">
        <v>1644</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79" t="s">
        <v>1550</v>
      </c>
      <c r="Q151" s="55" t="s">
        <v>291</v>
      </c>
      <c r="R151" s="158" t="s">
        <v>292</v>
      </c>
      <c r="S151" s="10" t="s">
        <v>1645</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79" t="s">
        <v>1551</v>
      </c>
      <c r="Q152" s="55" t="s">
        <v>220</v>
      </c>
      <c r="R152" s="158" t="s">
        <v>221</v>
      </c>
      <c r="S152" s="10" t="s">
        <v>1646</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1647</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1552</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1553</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79" t="s">
        <v>1948</v>
      </c>
      <c r="Q178" s="55" t="s">
        <v>926</v>
      </c>
      <c r="R178" s="158" t="s">
        <v>927</v>
      </c>
      <c r="S178" s="10" t="s">
        <v>1648</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79" t="s">
        <v>1554</v>
      </c>
      <c r="Q179" s="55" t="s">
        <v>301</v>
      </c>
      <c r="R179" s="158" t="s">
        <v>303</v>
      </c>
      <c r="S179" s="10" t="s">
        <v>1649</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79" t="s">
        <v>1555</v>
      </c>
      <c r="Q180" s="55" t="s">
        <v>302</v>
      </c>
      <c r="R180" s="158" t="s">
        <v>303</v>
      </c>
      <c r="S180" s="10" t="s">
        <v>1649</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1555</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79" t="s">
        <v>1556</v>
      </c>
      <c r="Q197" s="55" t="s">
        <v>226</v>
      </c>
      <c r="R197" s="158" t="s">
        <v>227</v>
      </c>
      <c r="S197" s="55" t="s">
        <v>1650</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79" t="s">
        <v>1557</v>
      </c>
      <c r="Q198" s="55" t="s">
        <v>228</v>
      </c>
      <c r="R198" s="158" t="s">
        <v>229</v>
      </c>
      <c r="S198" s="55" t="s">
        <v>1651</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1558</v>
      </c>
      <c r="Q200" s="55" t="s">
        <v>228</v>
      </c>
      <c r="R200" s="158" t="s">
        <v>229</v>
      </c>
      <c r="S200" s="55" t="s">
        <v>1651</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1">
        <v>0.1</v>
      </c>
      <c r="N214" s="70">
        <v>5.0000000000000001E-3</v>
      </c>
      <c r="O214" s="55" t="s">
        <v>34</v>
      </c>
      <c r="P214" s="179" t="s">
        <v>1559</v>
      </c>
      <c r="Q214" s="55" t="s">
        <v>230</v>
      </c>
      <c r="R214" s="158" t="s">
        <v>231</v>
      </c>
      <c r="S214" s="55" t="s">
        <v>1652</v>
      </c>
      <c r="T214" s="55"/>
    </row>
    <row r="215" spans="1:20" ht="71.25">
      <c r="A215" s="96" t="s">
        <v>8</v>
      </c>
      <c r="B215" s="96" t="s">
        <v>143</v>
      </c>
      <c r="C215" s="96" t="s">
        <v>309</v>
      </c>
      <c r="D215" s="55"/>
      <c r="E215" s="55"/>
      <c r="F215" s="55"/>
      <c r="G215" s="55"/>
      <c r="H215" s="56">
        <v>34</v>
      </c>
      <c r="I215" s="55" t="s">
        <v>49</v>
      </c>
      <c r="J215" s="78" t="s">
        <v>143</v>
      </c>
      <c r="K215" s="78" t="s">
        <v>627</v>
      </c>
      <c r="L215" s="61">
        <v>0</v>
      </c>
      <c r="M215" s="201">
        <v>1</v>
      </c>
      <c r="N215" s="61">
        <v>0.01</v>
      </c>
      <c r="O215" s="55" t="s">
        <v>144</v>
      </c>
      <c r="P215" s="179" t="s">
        <v>1560</v>
      </c>
      <c r="Q215" s="55" t="s">
        <v>232</v>
      </c>
      <c r="R215" s="158" t="s">
        <v>233</v>
      </c>
      <c r="S215" s="55" t="s">
        <v>1653</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1" t="s">
        <v>1561</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1562</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79" t="s">
        <v>1563</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79" t="s">
        <v>1564</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2">
        <v>0.8</v>
      </c>
      <c r="N282" s="65">
        <v>0.01</v>
      </c>
      <c r="O282" s="10" t="s">
        <v>275</v>
      </c>
      <c r="P282" s="179" t="s">
        <v>1565</v>
      </c>
      <c r="Q282" s="10" t="s">
        <v>573</v>
      </c>
      <c r="R282" s="158" t="s">
        <v>276</v>
      </c>
      <c r="S282" s="10" t="s">
        <v>1654</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1566</v>
      </c>
      <c r="Q287" s="89" t="str">
        <f t="shared" si="94"/>
        <v>electricity-sector-main.html#subsidies</v>
      </c>
      <c r="R287" s="158"/>
      <c r="S287" s="150" t="s">
        <v>1655</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1567</v>
      </c>
      <c r="Q288" s="89" t="str">
        <f t="shared" si="94"/>
        <v>electricity-sector-main.html#subsidies</v>
      </c>
      <c r="R288" s="158"/>
      <c r="S288" s="150" t="s">
        <v>1656</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1568</v>
      </c>
      <c r="Q289" s="89" t="str">
        <f t="shared" si="94"/>
        <v>electricity-sector-main.html#subsidies</v>
      </c>
      <c r="R289" s="158"/>
      <c r="S289" s="150" t="s">
        <v>1657</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1569</v>
      </c>
      <c r="Q290" s="89" t="str">
        <f t="shared" si="94"/>
        <v>electricity-sector-main.html#subsidies</v>
      </c>
      <c r="R290" s="158"/>
      <c r="S290" s="150" t="s">
        <v>1657</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1570</v>
      </c>
      <c r="Q292" s="89" t="str">
        <f t="shared" si="94"/>
        <v>electricity-sector-main.html#subsidies</v>
      </c>
      <c r="R292" s="158"/>
      <c r="S292" s="150" t="s">
        <v>1658</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1571</v>
      </c>
      <c r="Q298" s="55" t="s">
        <v>235</v>
      </c>
      <c r="R298" s="158" t="s">
        <v>236</v>
      </c>
      <c r="S298" s="187" t="s">
        <v>1659</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1572</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1573</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1574</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1575</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1576</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79" t="s">
        <v>1577</v>
      </c>
      <c r="Q309" s="55" t="s">
        <v>237</v>
      </c>
      <c r="R309" s="158" t="s">
        <v>238</v>
      </c>
      <c r="S309" s="181" t="s">
        <v>1660</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79" t="s">
        <v>1578</v>
      </c>
      <c r="Q310" s="55" t="s">
        <v>239</v>
      </c>
      <c r="R310" s="158" t="s">
        <v>240</v>
      </c>
      <c r="S310" s="55" t="s">
        <v>1661</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79" t="s">
        <v>657</v>
      </c>
      <c r="Q311" s="55" t="s">
        <v>241</v>
      </c>
      <c r="R311" s="158" t="s">
        <v>242</v>
      </c>
      <c r="S311" s="55" t="s">
        <v>1662</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79" t="s">
        <v>1579</v>
      </c>
      <c r="Q312" s="55" t="s">
        <v>243</v>
      </c>
      <c r="R312" s="158" t="s">
        <v>244</v>
      </c>
      <c r="S312" s="190" t="s">
        <v>1663</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1580</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1580</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1580</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1580</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1580</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1581</v>
      </c>
      <c r="Q318" s="55" t="s">
        <v>243</v>
      </c>
      <c r="R318" s="158" t="s">
        <v>244</v>
      </c>
      <c r="S318" s="57" t="s">
        <v>1664</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1582</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1583</v>
      </c>
      <c r="Q320" s="55" t="s">
        <v>245</v>
      </c>
      <c r="R320" s="158" t="s">
        <v>246</v>
      </c>
      <c r="S320" s="55" t="s">
        <v>1665</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2" t="s">
        <v>1584</v>
      </c>
      <c r="Q401" s="10" t="s">
        <v>588</v>
      </c>
      <c r="R401" s="158" t="s">
        <v>589</v>
      </c>
      <c r="S401" s="10" t="s">
        <v>1660</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2" t="s">
        <v>1585</v>
      </c>
      <c r="Q402" s="10" t="s">
        <v>588</v>
      </c>
      <c r="R402" s="158" t="s">
        <v>589</v>
      </c>
      <c r="S402" s="10" t="s">
        <v>1660</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2" t="s">
        <v>1586</v>
      </c>
      <c r="Q403" s="10" t="s">
        <v>588</v>
      </c>
      <c r="R403" s="158" t="s">
        <v>589</v>
      </c>
      <c r="S403" s="10" t="s">
        <v>1660</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2" t="s">
        <v>1587</v>
      </c>
      <c r="Q404" s="10" t="s">
        <v>588</v>
      </c>
      <c r="R404" s="158" t="s">
        <v>589</v>
      </c>
      <c r="S404" s="10" t="s">
        <v>1660</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79" t="s">
        <v>1588</v>
      </c>
      <c r="Q410" s="55" t="s">
        <v>248</v>
      </c>
      <c r="R410" s="158" t="s">
        <v>249</v>
      </c>
      <c r="S410" s="10" t="s">
        <v>1660</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1589</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1590</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79" t="s">
        <v>1591</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1592</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1593</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79" t="s">
        <v>1594</v>
      </c>
      <c r="Q416" s="55"/>
      <c r="R416" s="158" t="s">
        <v>1242</v>
      </c>
      <c r="S416" s="55" t="s">
        <v>1666</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1595</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1596</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1597</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1598</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1599</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79" t="s">
        <v>1600</v>
      </c>
      <c r="Q425" s="55" t="s">
        <v>252</v>
      </c>
      <c r="R425" s="158" t="s">
        <v>253</v>
      </c>
      <c r="S425" s="55" t="s">
        <v>1667</v>
      </c>
      <c r="T425" s="181" t="s">
        <v>203</v>
      </c>
    </row>
    <row r="426" spans="1:20" ht="42.75">
      <c r="A426" s="96" t="s">
        <v>154</v>
      </c>
      <c r="B426" s="96" t="s">
        <v>284</v>
      </c>
      <c r="C426" s="96" t="s">
        <v>489</v>
      </c>
      <c r="D426" s="55"/>
      <c r="E426" s="55"/>
      <c r="F426" s="55"/>
      <c r="G426" s="55"/>
      <c r="H426" s="56">
        <v>549</v>
      </c>
      <c r="I426" s="10" t="s">
        <v>49</v>
      </c>
      <c r="J426" s="78" t="s">
        <v>284</v>
      </c>
      <c r="K426" s="78" t="s">
        <v>615</v>
      </c>
      <c r="L426" s="201">
        <v>0</v>
      </c>
      <c r="M426" s="195">
        <v>1</v>
      </c>
      <c r="N426" s="195">
        <v>0.01</v>
      </c>
      <c r="O426" s="55" t="s">
        <v>38</v>
      </c>
      <c r="P426" s="183" t="s">
        <v>1601</v>
      </c>
      <c r="Q426" s="55" t="s">
        <v>347</v>
      </c>
      <c r="R426" s="158" t="s">
        <v>348</v>
      </c>
      <c r="S426" s="55" t="s">
        <v>1667</v>
      </c>
      <c r="T426" s="55"/>
    </row>
    <row r="427" spans="1:20" ht="42.75">
      <c r="A427" s="96" t="s">
        <v>154</v>
      </c>
      <c r="B427" s="96" t="s">
        <v>485</v>
      </c>
      <c r="C427" s="96" t="s">
        <v>486</v>
      </c>
      <c r="D427" s="55"/>
      <c r="E427" s="55"/>
      <c r="F427" s="55"/>
      <c r="G427" s="55"/>
      <c r="H427" s="56">
        <v>177</v>
      </c>
      <c r="I427" s="10" t="s">
        <v>49</v>
      </c>
      <c r="J427" s="78" t="s">
        <v>485</v>
      </c>
      <c r="K427" s="78" t="s">
        <v>614</v>
      </c>
      <c r="L427" s="201">
        <v>0</v>
      </c>
      <c r="M427" s="195">
        <v>1</v>
      </c>
      <c r="N427" s="195">
        <v>0.01</v>
      </c>
      <c r="O427" s="55" t="s">
        <v>38</v>
      </c>
      <c r="P427" s="183" t="s">
        <v>1602</v>
      </c>
      <c r="Q427" s="55"/>
      <c r="R427" s="158" t="s">
        <v>1248</v>
      </c>
      <c r="S427" s="55" t="s">
        <v>1667</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79" t="s">
        <v>658</v>
      </c>
      <c r="Q428" s="55" t="s">
        <v>254</v>
      </c>
      <c r="R428" s="158" t="s">
        <v>255</v>
      </c>
      <c r="S428" s="55" t="s">
        <v>1667</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79" t="s">
        <v>1603</v>
      </c>
      <c r="Q429" s="55" t="s">
        <v>256</v>
      </c>
      <c r="R429" s="158" t="s">
        <v>257</v>
      </c>
      <c r="S429" s="55" t="s">
        <v>1660</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79" t="s">
        <v>1604</v>
      </c>
      <c r="Q430" s="55" t="s">
        <v>258</v>
      </c>
      <c r="R430" s="158" t="s">
        <v>259</v>
      </c>
      <c r="S430" s="55" t="s">
        <v>1667</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79" t="s">
        <v>1605</v>
      </c>
      <c r="Q431" s="55" t="s">
        <v>260</v>
      </c>
      <c r="R431" s="158" t="s">
        <v>261</v>
      </c>
      <c r="S431" s="55" t="s">
        <v>1660</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1"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1606</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1607</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2" t="s">
        <v>1949</v>
      </c>
      <c r="Q436" s="10"/>
      <c r="R436" s="158" t="s">
        <v>1246</v>
      </c>
      <c r="S436" s="55" t="s">
        <v>1950</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79" t="s">
        <v>1608</v>
      </c>
      <c r="Q437" s="55" t="s">
        <v>262</v>
      </c>
      <c r="R437" s="158" t="s">
        <v>263</v>
      </c>
      <c r="S437" s="181" t="s">
        <v>1668</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1609</v>
      </c>
      <c r="Q438" s="57" t="str">
        <f>Q$437</f>
        <v>ccs.html#ccs</v>
      </c>
      <c r="R438" s="159" t="str">
        <f>R$437</f>
        <v>carbon-capture-and-sequestration.html</v>
      </c>
      <c r="S438" s="181" t="s">
        <v>1668</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4">
        <v>10000</v>
      </c>
      <c r="N439" s="204">
        <v>250</v>
      </c>
      <c r="O439" s="88" t="str">
        <f>UnitControlCenter!B39</f>
        <v>2018 INR / metric ton CO2e</v>
      </c>
      <c r="P439" s="179" t="s">
        <v>1610</v>
      </c>
      <c r="Q439" s="55" t="s">
        <v>264</v>
      </c>
      <c r="R439" s="158" t="s">
        <v>265</v>
      </c>
      <c r="S439" s="10" t="s">
        <v>1669</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1611</v>
      </c>
      <c r="Q440" s="57" t="str">
        <f t="shared" ref="Q440:R443" si="144">Q$439</f>
        <v>fuels.html#carbon-tax</v>
      </c>
      <c r="R440" s="159" t="str">
        <f t="shared" si="144"/>
        <v>carbon-tax.html</v>
      </c>
      <c r="S440" s="57" t="s">
        <v>1670</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1612</v>
      </c>
      <c r="Q441" s="57" t="str">
        <f t="shared" si="144"/>
        <v>fuels.html#carbon-tax</v>
      </c>
      <c r="R441" s="159" t="str">
        <f t="shared" si="144"/>
        <v>carbon-tax.html</v>
      </c>
      <c r="S441" s="57" t="s">
        <v>1670</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1613</v>
      </c>
      <c r="Q442" s="57" t="str">
        <f t="shared" si="144"/>
        <v>fuels.html#carbon-tax</v>
      </c>
      <c r="R442" s="159" t="str">
        <f t="shared" si="144"/>
        <v>carbon-tax.html</v>
      </c>
      <c r="S442" s="57" t="s">
        <v>1670</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1614</v>
      </c>
      <c r="Q443" s="57" t="str">
        <f t="shared" si="144"/>
        <v>fuels.html#carbon-tax</v>
      </c>
      <c r="R443" s="159" t="str">
        <f t="shared" si="144"/>
        <v>carbon-tax.html</v>
      </c>
      <c r="S443" s="57" t="s">
        <v>1670</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1670</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1615</v>
      </c>
      <c r="Q449" s="10" t="s">
        <v>268</v>
      </c>
      <c r="R449" s="158" t="s">
        <v>269</v>
      </c>
      <c r="S449" s="55" t="s">
        <v>1671</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1616</v>
      </c>
      <c r="Q465" s="57"/>
      <c r="R465" s="158"/>
      <c r="S465" s="76" t="s">
        <v>1671</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79" t="s">
        <v>1617</v>
      </c>
      <c r="Q487" s="10" t="s">
        <v>270</v>
      </c>
      <c r="R487" s="158" t="s">
        <v>271</v>
      </c>
      <c r="S487" s="55" t="s">
        <v>1672</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1618</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1619</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1620</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1621</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1622</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1623</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1624</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1625</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1626</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5">
        <v>-0.1</v>
      </c>
      <c r="M571" s="388">
        <v>5.8000000000000003E-2</v>
      </c>
      <c r="N571" s="392">
        <v>5.0000000000000001E-4</v>
      </c>
      <c r="O571" s="4" t="s">
        <v>1434</v>
      </c>
      <c r="P571" s="4" t="s">
        <v>1961</v>
      </c>
      <c r="R571" s="162"/>
      <c r="S571" s="67" t="s">
        <v>1673</v>
      </c>
      <c r="T571" s="2" t="s">
        <v>1674</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3" t="s">
        <v>1415</v>
      </c>
      <c r="B1" s="393"/>
    </row>
    <row r="2" spans="1:2">
      <c r="A2" s="166" t="s">
        <v>1416</v>
      </c>
      <c r="B2" s="166" t="s">
        <v>1417</v>
      </c>
    </row>
    <row r="3" spans="1:2">
      <c r="A3" s="167" t="s">
        <v>401</v>
      </c>
      <c r="B3" s="95" t="str">
        <f>A3</f>
        <v>million metric tons / year</v>
      </c>
    </row>
    <row r="4" spans="1:2">
      <c r="A4" s="167" t="s">
        <v>1425</v>
      </c>
      <c r="B4" s="192" t="s">
        <v>1680</v>
      </c>
    </row>
    <row r="5" spans="1:2">
      <c r="A5" s="168" t="s">
        <v>732</v>
      </c>
      <c r="B5" s="95" t="str">
        <f t="shared" ref="B5:B26" si="0">A5</f>
        <v>thousand metric tons / year</v>
      </c>
    </row>
    <row r="6" spans="1:2">
      <c r="A6" s="168" t="s">
        <v>1426</v>
      </c>
      <c r="B6" s="192" t="s">
        <v>1681</v>
      </c>
    </row>
    <row r="7" spans="1:2">
      <c r="A7" s="168" t="s">
        <v>828</v>
      </c>
      <c r="B7" s="192" t="s">
        <v>1682</v>
      </c>
    </row>
    <row r="8" spans="1:2">
      <c r="A8" s="168" t="s">
        <v>829</v>
      </c>
      <c r="B8" s="192" t="s">
        <v>1683</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2" t="s">
        <v>1684</v>
      </c>
    </row>
    <row r="13" spans="1:2">
      <c r="A13" s="168" t="s">
        <v>942</v>
      </c>
      <c r="B13" s="95" t="str">
        <f t="shared" si="0"/>
        <v>cubic km / yr</v>
      </c>
    </row>
    <row r="14" spans="1:2">
      <c r="A14" s="168" t="s">
        <v>817</v>
      </c>
      <c r="B14" s="192" t="s">
        <v>1675</v>
      </c>
    </row>
    <row r="15" spans="1:2">
      <c r="A15" s="168" t="s">
        <v>818</v>
      </c>
      <c r="B15" s="192" t="s">
        <v>1676</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2" t="s">
        <v>1677</v>
      </c>
    </row>
    <row r="21" spans="1:2">
      <c r="A21" s="168" t="s">
        <v>1424</v>
      </c>
      <c r="B21" s="192" t="s">
        <v>1685</v>
      </c>
    </row>
    <row r="22" spans="1:2">
      <c r="A22" s="168" t="s">
        <v>800</v>
      </c>
      <c r="B22" s="192" t="s">
        <v>1678</v>
      </c>
    </row>
    <row r="23" spans="1:2">
      <c r="A23" s="168" t="s">
        <v>801</v>
      </c>
      <c r="B23" s="192" t="s">
        <v>1679</v>
      </c>
    </row>
    <row r="24" spans="1:2">
      <c r="A24" s="168" t="s">
        <v>724</v>
      </c>
      <c r="B24" s="192" t="s">
        <v>1678</v>
      </c>
    </row>
    <row r="25" spans="1:2">
      <c r="A25" s="168" t="s">
        <v>1144</v>
      </c>
      <c r="B25" s="192" t="s">
        <v>1678</v>
      </c>
    </row>
    <row r="26" spans="1:2">
      <c r="A26" s="168" t="s">
        <v>888</v>
      </c>
      <c r="B26" s="95" t="str">
        <f t="shared" si="0"/>
        <v>trillion BTU / year</v>
      </c>
    </row>
    <row r="27" spans="1:2">
      <c r="A27" s="168" t="s">
        <v>831</v>
      </c>
      <c r="B27" s="192" t="s">
        <v>1686</v>
      </c>
    </row>
    <row r="28" spans="1:2">
      <c r="A28" s="168" t="s">
        <v>832</v>
      </c>
      <c r="B28" s="192" t="s">
        <v>1687</v>
      </c>
    </row>
    <row r="29" spans="1:2">
      <c r="A29" s="168" t="s">
        <v>833</v>
      </c>
      <c r="B29" s="192" t="s">
        <v>1688</v>
      </c>
    </row>
    <row r="30" spans="1:2">
      <c r="A30" s="168" t="s">
        <v>1177</v>
      </c>
      <c r="B30" s="193" t="s">
        <v>1686</v>
      </c>
    </row>
    <row r="31" spans="1:2">
      <c r="A31" s="168" t="s">
        <v>1178</v>
      </c>
      <c r="B31" s="193" t="s">
        <v>1689</v>
      </c>
    </row>
    <row r="32" spans="1:2">
      <c r="A32" s="168" t="s">
        <v>834</v>
      </c>
      <c r="B32" s="192" t="s">
        <v>1690</v>
      </c>
    </row>
    <row r="33" spans="1:2">
      <c r="A33" s="168" t="s">
        <v>839</v>
      </c>
      <c r="B33" s="192" t="s">
        <v>1691</v>
      </c>
    </row>
    <row r="34" spans="1:2">
      <c r="A34" s="168" t="s">
        <v>866</v>
      </c>
      <c r="B34" s="192" t="s">
        <v>1692</v>
      </c>
    </row>
    <row r="35" spans="1:2">
      <c r="A35" s="168" t="s">
        <v>973</v>
      </c>
      <c r="B35" s="192" t="s">
        <v>1693</v>
      </c>
    </row>
    <row r="37" spans="1:2">
      <c r="A37" s="393" t="s">
        <v>1419</v>
      </c>
      <c r="B37" s="393"/>
    </row>
    <row r="38" spans="1:2">
      <c r="A38" s="166" t="s">
        <v>1416</v>
      </c>
      <c r="B38" s="166" t="s">
        <v>1417</v>
      </c>
    </row>
    <row r="39" spans="1:2">
      <c r="A39" s="84" t="s">
        <v>160</v>
      </c>
      <c r="B39" s="192" t="s">
        <v>1694</v>
      </c>
    </row>
    <row r="40" spans="1:2">
      <c r="A40" s="84" t="s">
        <v>162</v>
      </c>
      <c r="B40" s="192" t="s">
        <v>1695</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79" t="s">
        <v>1923</v>
      </c>
      <c r="I68" s="96" t="s">
        <v>1073</v>
      </c>
    </row>
    <row r="69" spans="1:9" ht="43.15" thickBot="1">
      <c r="A69" s="142" t="s">
        <v>772</v>
      </c>
      <c r="B69" s="142" t="s">
        <v>774</v>
      </c>
      <c r="C69" s="171">
        <v>1</v>
      </c>
      <c r="D69" s="143" t="s">
        <v>72</v>
      </c>
      <c r="E69" s="143" t="s">
        <v>73</v>
      </c>
      <c r="F69" s="146" t="str">
        <f>UnitControlCenter!$B$15</f>
        <v>trillion freight ton-km / year</v>
      </c>
      <c r="G69" s="380" t="s">
        <v>1924</v>
      </c>
      <c r="H69" s="381" t="s">
        <v>1925</v>
      </c>
      <c r="I69" s="380" t="s">
        <v>1926</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2" t="s">
        <v>1927</v>
      </c>
      <c r="H71" s="382" t="s">
        <v>1928</v>
      </c>
      <c r="I71" s="382" t="s">
        <v>1929</v>
      </c>
    </row>
    <row r="72" spans="1:9" ht="42.75">
      <c r="A72" s="97" t="s">
        <v>1313</v>
      </c>
      <c r="B72" s="97" t="s">
        <v>1316</v>
      </c>
      <c r="C72" s="164">
        <v>1</v>
      </c>
      <c r="D72" s="96" t="s">
        <v>72</v>
      </c>
      <c r="E72" s="96" t="s">
        <v>73</v>
      </c>
      <c r="F72" s="4" t="str">
        <f>UnitControlCenter!$B$17</f>
        <v>thousand vehicles / year</v>
      </c>
      <c r="G72" s="382" t="s">
        <v>1960</v>
      </c>
      <c r="H72" s="382" t="s">
        <v>1930</v>
      </c>
      <c r="I72" s="382" t="s">
        <v>1931</v>
      </c>
    </row>
    <row r="73" spans="1:9" ht="42.75">
      <c r="A73" s="97" t="s">
        <v>1313</v>
      </c>
      <c r="B73" s="97" t="s">
        <v>1317</v>
      </c>
      <c r="C73" s="164">
        <v>1</v>
      </c>
      <c r="D73" s="96" t="s">
        <v>72</v>
      </c>
      <c r="E73" s="96" t="s">
        <v>73</v>
      </c>
      <c r="F73" s="4" t="str">
        <f>UnitControlCenter!$B$17</f>
        <v>thousand vehicles / year</v>
      </c>
      <c r="G73" s="382" t="s">
        <v>1932</v>
      </c>
      <c r="H73" s="382" t="s">
        <v>1930</v>
      </c>
      <c r="I73" s="382" t="s">
        <v>1931</v>
      </c>
    </row>
    <row r="74" spans="1:9" ht="28.5">
      <c r="A74" s="97" t="s">
        <v>1313</v>
      </c>
      <c r="B74" s="383" t="s">
        <v>1933</v>
      </c>
      <c r="C74" s="164">
        <v>1</v>
      </c>
      <c r="D74" s="96" t="s">
        <v>72</v>
      </c>
      <c r="E74" s="96" t="s">
        <v>73</v>
      </c>
      <c r="F74" s="4" t="str">
        <f>UnitControlCenter!$B$17</f>
        <v>thousand vehicles / year</v>
      </c>
      <c r="G74" s="96" t="s">
        <v>1010</v>
      </c>
      <c r="H74" s="96" t="s">
        <v>1011</v>
      </c>
      <c r="I74" s="96" t="s">
        <v>1111</v>
      </c>
    </row>
    <row r="75" spans="1:9" ht="57">
      <c r="A75" s="383" t="s">
        <v>1313</v>
      </c>
      <c r="B75" s="383" t="s">
        <v>1934</v>
      </c>
      <c r="C75" s="384">
        <v>1</v>
      </c>
      <c r="D75" s="382" t="s">
        <v>72</v>
      </c>
      <c r="E75" s="382" t="s">
        <v>73</v>
      </c>
      <c r="F75" s="204" t="s">
        <v>795</v>
      </c>
      <c r="G75" s="382" t="s">
        <v>1935</v>
      </c>
      <c r="H75" s="382" t="s">
        <v>1936</v>
      </c>
      <c r="I75" s="382" t="s">
        <v>1937</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2" t="s">
        <v>1938</v>
      </c>
      <c r="H77" s="382" t="s">
        <v>1928</v>
      </c>
      <c r="I77" s="382" t="s">
        <v>1929</v>
      </c>
    </row>
    <row r="78" spans="1:9" ht="42.75">
      <c r="A78" s="97" t="s">
        <v>1313</v>
      </c>
      <c r="B78" s="97" t="s">
        <v>1320</v>
      </c>
      <c r="C78" s="164">
        <v>1</v>
      </c>
      <c r="D78" s="96" t="s">
        <v>72</v>
      </c>
      <c r="E78" s="96" t="s">
        <v>73</v>
      </c>
      <c r="F78" s="4" t="str">
        <f>UnitControlCenter!$B$18</f>
        <v>million vehicles</v>
      </c>
      <c r="G78" s="382" t="s">
        <v>1939</v>
      </c>
      <c r="H78" s="382" t="s">
        <v>1930</v>
      </c>
      <c r="I78" s="382" t="s">
        <v>1931</v>
      </c>
    </row>
    <row r="79" spans="1:9" ht="42.75">
      <c r="A79" s="97" t="s">
        <v>1313</v>
      </c>
      <c r="B79" s="97" t="s">
        <v>1321</v>
      </c>
      <c r="C79" s="164">
        <v>1</v>
      </c>
      <c r="D79" s="96" t="s">
        <v>72</v>
      </c>
      <c r="E79" s="96" t="s">
        <v>73</v>
      </c>
      <c r="F79" s="4" t="str">
        <f>UnitControlCenter!$B$18</f>
        <v>million vehicles</v>
      </c>
      <c r="G79" s="382" t="s">
        <v>1940</v>
      </c>
      <c r="H79" s="382" t="s">
        <v>1930</v>
      </c>
      <c r="I79" s="382" t="s">
        <v>1931</v>
      </c>
    </row>
    <row r="80" spans="1:9" ht="28.9" thickBot="1">
      <c r="A80" s="142" t="s">
        <v>1313</v>
      </c>
      <c r="B80" s="385" t="s">
        <v>1941</v>
      </c>
      <c r="C80" s="171">
        <v>1</v>
      </c>
      <c r="D80" s="143" t="s">
        <v>72</v>
      </c>
      <c r="E80" s="143" t="s">
        <v>73</v>
      </c>
      <c r="F80" s="146" t="str">
        <f>UnitControlCenter!$B$18</f>
        <v>million vehicles</v>
      </c>
      <c r="G80" s="143" t="s">
        <v>1112</v>
      </c>
      <c r="H80" s="143" t="s">
        <v>1011</v>
      </c>
      <c r="I80" s="143" t="s">
        <v>1111</v>
      </c>
    </row>
    <row r="81" spans="1:9" ht="57.4" thickBot="1">
      <c r="A81" s="385" t="s">
        <v>1313</v>
      </c>
      <c r="B81" s="385" t="s">
        <v>1942</v>
      </c>
      <c r="C81" s="386">
        <v>1</v>
      </c>
      <c r="D81" s="380" t="s">
        <v>72</v>
      </c>
      <c r="E81" s="380" t="s">
        <v>73</v>
      </c>
      <c r="F81" s="387" t="s">
        <v>794</v>
      </c>
      <c r="G81" s="382" t="s">
        <v>1943</v>
      </c>
      <c r="H81" s="382" t="s">
        <v>1936</v>
      </c>
      <c r="I81" s="382" t="s">
        <v>1937</v>
      </c>
    </row>
    <row r="82" spans="1:9" ht="128.25">
      <c r="A82" s="97" t="s">
        <v>791</v>
      </c>
      <c r="B82" s="97" t="s">
        <v>777</v>
      </c>
      <c r="C82" s="164">
        <v>1</v>
      </c>
      <c r="D82" s="96" t="s">
        <v>72</v>
      </c>
      <c r="E82" s="96" t="s">
        <v>73</v>
      </c>
      <c r="F82" s="4" t="str">
        <f>UnitControlCenter!$B$3</f>
        <v>million metric tons / year</v>
      </c>
      <c r="G82" s="382" t="s">
        <v>1944</v>
      </c>
      <c r="H82" s="382" t="s">
        <v>1945</v>
      </c>
      <c r="I82" s="382" t="s">
        <v>1946</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14.4" thickBot="1">
      <c r="A84" s="142" t="s">
        <v>791</v>
      </c>
      <c r="B84" s="142" t="s">
        <v>844</v>
      </c>
      <c r="C84" s="171">
        <v>1</v>
      </c>
      <c r="D84" s="143" t="s">
        <v>72</v>
      </c>
      <c r="E84" s="143" t="s">
        <v>73</v>
      </c>
      <c r="F84" s="146" t="str">
        <f>UnitControlCenter!$B$20</f>
        <v>petajoules / year</v>
      </c>
      <c r="G84" s="382" t="s">
        <v>1959</v>
      </c>
      <c r="H84" s="382" t="s">
        <v>1945</v>
      </c>
      <c r="I84" s="380" t="s">
        <v>1947</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1955</v>
      </c>
      <c r="B3" s="9" t="s">
        <v>1956</v>
      </c>
    </row>
    <row r="4" spans="1:2">
      <c r="A4" s="9" t="s">
        <v>1957</v>
      </c>
      <c r="B4" s="9" t="s">
        <v>1958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1922</v>
      </c>
    </row>
    <row r="3" spans="1:5">
      <c r="C3" s="6"/>
      <c r="D3" s="6"/>
    </row>
    <row r="4" spans="1:5" s="95" customFormat="1">
      <c r="A4" s="1" t="s">
        <v>1921</v>
      </c>
      <c r="B4" s="168"/>
      <c r="C4" s="377"/>
      <c r="D4" s="6"/>
      <c r="E4" s="4"/>
    </row>
    <row r="5" spans="1:5" s="95" customFormat="1">
      <c r="A5" s="25" t="s">
        <v>1920</v>
      </c>
      <c r="B5" s="4"/>
      <c r="C5" s="6"/>
      <c r="D5" s="6"/>
      <c r="E5" s="4"/>
    </row>
    <row r="6" spans="1:5" s="95" customFormat="1">
      <c r="A6" s="25" t="s">
        <v>1919</v>
      </c>
      <c r="B6" s="4"/>
      <c r="C6" s="6"/>
      <c r="D6" s="6"/>
      <c r="E6" s="4"/>
    </row>
    <row r="7" spans="1:5" s="95" customFormat="1">
      <c r="A7" s="25" t="s">
        <v>1918</v>
      </c>
      <c r="B7" s="4"/>
      <c r="C7" s="6"/>
      <c r="D7" s="6"/>
      <c r="E7" s="4"/>
    </row>
    <row r="8" spans="1:5" s="95" customFormat="1">
      <c r="A8" s="25"/>
      <c r="B8" s="4"/>
      <c r="C8" s="6"/>
      <c r="D8" s="6"/>
      <c r="E8" s="4"/>
    </row>
    <row r="9" spans="1:5" s="95" customFormat="1">
      <c r="A9" s="25" t="s">
        <v>1917</v>
      </c>
      <c r="B9" s="4"/>
      <c r="C9" s="6"/>
      <c r="D9" s="6"/>
      <c r="E9" s="4"/>
    </row>
    <row r="10" spans="1:5" s="95" customFormat="1">
      <c r="A10" s="25" t="s">
        <v>1916</v>
      </c>
      <c r="B10" s="4"/>
      <c r="C10" s="6"/>
      <c r="D10" s="6"/>
      <c r="E10" s="4"/>
    </row>
    <row r="11" spans="1:5" s="95" customFormat="1">
      <c r="A11" s="25"/>
      <c r="B11" s="4"/>
      <c r="C11" s="6"/>
      <c r="D11" s="6"/>
      <c r="E11" s="4"/>
    </row>
    <row r="12" spans="1:5" s="95" customFormat="1">
      <c r="A12" s="25" t="s">
        <v>1915</v>
      </c>
      <c r="B12" s="4"/>
      <c r="C12" s="6"/>
      <c r="D12" s="6"/>
      <c r="E12" s="4"/>
    </row>
    <row r="13" spans="1:5" s="95" customFormat="1">
      <c r="A13" s="25" t="s">
        <v>1914</v>
      </c>
      <c r="B13" s="4"/>
      <c r="C13" s="6"/>
      <c r="D13" s="6"/>
      <c r="E13" s="4"/>
    </row>
    <row r="14" spans="1:5" s="95" customFormat="1">
      <c r="A14" s="25" t="s">
        <v>1913</v>
      </c>
      <c r="B14" s="4"/>
      <c r="C14" s="6"/>
      <c r="D14" s="6"/>
      <c r="E14" s="4"/>
    </row>
    <row r="15" spans="1:5" s="95" customFormat="1">
      <c r="A15" s="25" t="s">
        <v>1912</v>
      </c>
      <c r="B15" s="4"/>
      <c r="C15" s="6"/>
      <c r="D15" s="6"/>
      <c r="E15" s="4"/>
    </row>
    <row r="16" spans="1:5" s="95" customFormat="1">
      <c r="A16" s="49" t="s">
        <v>1911</v>
      </c>
      <c r="B16" s="4"/>
      <c r="C16" s="6"/>
      <c r="D16" s="6"/>
      <c r="E16" s="4"/>
    </row>
    <row r="17" spans="1:5" s="95" customFormat="1">
      <c r="A17" s="25"/>
      <c r="B17" s="4"/>
      <c r="C17" s="6"/>
      <c r="D17" s="6"/>
      <c r="E17" s="4"/>
    </row>
    <row r="18" spans="1:5" s="95" customFormat="1">
      <c r="A18" s="25" t="s">
        <v>1910</v>
      </c>
      <c r="B18" s="4"/>
      <c r="C18" s="6"/>
      <c r="D18" s="6"/>
      <c r="E18" s="4"/>
    </row>
    <row r="19" spans="1:5" s="95" customFormat="1">
      <c r="A19" s="25" t="s">
        <v>1909</v>
      </c>
      <c r="B19" s="4"/>
      <c r="C19" s="6"/>
      <c r="D19" s="6"/>
      <c r="E19" s="4"/>
    </row>
    <row r="20" spans="1:5" s="95" customFormat="1">
      <c r="A20" s="25" t="s">
        <v>1908</v>
      </c>
      <c r="B20" s="4"/>
      <c r="C20" s="6"/>
      <c r="D20" s="6"/>
      <c r="E20" s="4"/>
    </row>
    <row r="21" spans="1:5" s="95" customFormat="1">
      <c r="A21" s="25" t="s">
        <v>1907</v>
      </c>
      <c r="B21" s="4"/>
      <c r="C21" s="6"/>
      <c r="D21" s="6"/>
      <c r="E21" s="4"/>
    </row>
    <row r="22" spans="1:5" s="95" customFormat="1">
      <c r="A22" s="25" t="s">
        <v>1906</v>
      </c>
      <c r="B22" s="4"/>
      <c r="C22" s="6"/>
      <c r="D22" s="6"/>
      <c r="E22" s="4"/>
    </row>
    <row r="23" spans="1:5" s="95" customFormat="1">
      <c r="A23" s="25"/>
      <c r="B23" s="4"/>
      <c r="C23" s="6"/>
      <c r="D23" s="6"/>
      <c r="E23" s="4"/>
    </row>
    <row r="24" spans="1:5" s="95" customFormat="1">
      <c r="A24" s="21" t="s">
        <v>1905</v>
      </c>
      <c r="B24" s="4"/>
      <c r="C24" s="6"/>
      <c r="D24" s="6"/>
      <c r="E24" s="4"/>
    </row>
    <row r="25" spans="1:5" s="95" customFormat="1">
      <c r="A25" s="25" t="s">
        <v>1904</v>
      </c>
      <c r="B25" s="4"/>
      <c r="C25" s="6"/>
      <c r="D25" s="6"/>
      <c r="E25" s="4"/>
    </row>
    <row r="26" spans="1:5" s="95" customFormat="1">
      <c r="A26" s="25" t="s">
        <v>1903</v>
      </c>
      <c r="B26" s="4"/>
      <c r="C26" s="6"/>
      <c r="D26" s="6"/>
      <c r="E26" s="4"/>
    </row>
    <row r="27" spans="1:5" s="95" customFormat="1">
      <c r="A27" s="25"/>
      <c r="B27" s="4"/>
      <c r="C27" s="6"/>
      <c r="D27" s="6"/>
      <c r="E27" s="4"/>
    </row>
    <row r="28" spans="1:5" s="95" customFormat="1">
      <c r="A28" s="25"/>
      <c r="B28" s="4"/>
      <c r="C28" s="6"/>
      <c r="D28" s="6"/>
      <c r="E28" s="4"/>
    </row>
    <row r="29" spans="1:5" s="95" customFormat="1">
      <c r="A29" s="50" t="s">
        <v>1902</v>
      </c>
      <c r="B29" s="4"/>
      <c r="C29" s="6"/>
      <c r="D29" s="6"/>
      <c r="E29" s="4"/>
    </row>
    <row r="30" spans="1:5" s="95" customFormat="1">
      <c r="A30" s="25" t="s">
        <v>1897</v>
      </c>
      <c r="B30" s="4"/>
      <c r="C30" s="6"/>
      <c r="D30" s="6"/>
      <c r="E30" s="4"/>
    </row>
    <row r="31" spans="1:5" s="95" customFormat="1">
      <c r="A31" s="378">
        <v>2012</v>
      </c>
      <c r="B31" s="4"/>
      <c r="C31" s="6"/>
      <c r="D31" s="6"/>
      <c r="E31" s="4"/>
    </row>
    <row r="32" spans="1:5" s="95" customFormat="1">
      <c r="A32" s="95" t="s">
        <v>1901</v>
      </c>
      <c r="B32" s="4"/>
      <c r="C32" s="6"/>
      <c r="D32" s="6"/>
      <c r="E32" s="4"/>
    </row>
    <row r="33" spans="1:5" s="95" customFormat="1">
      <c r="A33" s="49" t="s">
        <v>1900</v>
      </c>
      <c r="B33" s="4"/>
      <c r="C33" s="6"/>
      <c r="D33" s="6"/>
      <c r="E33" s="4"/>
    </row>
    <row r="34" spans="1:5" s="95" customFormat="1">
      <c r="A34" s="25" t="s">
        <v>1899</v>
      </c>
      <c r="B34" s="4"/>
      <c r="C34" s="6"/>
      <c r="D34" s="6"/>
      <c r="E34" s="4"/>
    </row>
    <row r="35" spans="1:5" s="95" customFormat="1">
      <c r="A35" s="25"/>
      <c r="B35" s="4"/>
      <c r="C35" s="6"/>
      <c r="D35" s="6"/>
      <c r="E35" s="4"/>
    </row>
    <row r="36" spans="1:5" s="95" customFormat="1">
      <c r="A36" s="50" t="s">
        <v>1898</v>
      </c>
      <c r="B36" s="4"/>
      <c r="C36" s="6"/>
      <c r="D36" s="6"/>
      <c r="E36" s="4"/>
    </row>
    <row r="37" spans="1:5" s="95" customFormat="1">
      <c r="A37" s="25" t="s">
        <v>1897</v>
      </c>
      <c r="B37" s="4"/>
      <c r="C37" s="6"/>
      <c r="D37" s="6"/>
      <c r="E37" s="4"/>
    </row>
    <row r="38" spans="1:5" s="95" customFormat="1">
      <c r="A38" s="378">
        <v>2010</v>
      </c>
      <c r="B38" s="4"/>
      <c r="C38" s="6"/>
      <c r="D38" s="6"/>
      <c r="E38" s="4"/>
    </row>
    <row r="39" spans="1:5" s="95" customFormat="1">
      <c r="A39" s="95" t="s">
        <v>1896</v>
      </c>
      <c r="B39" s="4"/>
      <c r="C39" s="6"/>
      <c r="D39" s="6"/>
      <c r="E39" s="4"/>
    </row>
    <row r="40" spans="1:5" s="95" customFormat="1">
      <c r="A40" s="49" t="s">
        <v>1895</v>
      </c>
      <c r="B40" s="4"/>
      <c r="C40" s="6"/>
      <c r="D40" s="6"/>
      <c r="E40" s="4"/>
    </row>
    <row r="41" spans="1:5" s="95" customFormat="1">
      <c r="A41" s="25" t="s">
        <v>1894</v>
      </c>
      <c r="B41" s="4"/>
      <c r="C41" s="6"/>
      <c r="D41" s="6"/>
      <c r="E41" s="4"/>
    </row>
    <row r="42" spans="1:5" s="95" customFormat="1">
      <c r="A42" s="25"/>
      <c r="B42" s="4"/>
      <c r="C42" s="6"/>
      <c r="D42" s="6"/>
      <c r="E42" s="4"/>
    </row>
    <row r="43" spans="1:5" s="95" customFormat="1">
      <c r="A43" s="50" t="s">
        <v>1893</v>
      </c>
      <c r="B43" s="4"/>
      <c r="C43" s="6"/>
      <c r="D43" s="6"/>
      <c r="E43" s="4"/>
    </row>
    <row r="44" spans="1:5" s="95" customFormat="1">
      <c r="A44" s="95" t="s">
        <v>1892</v>
      </c>
      <c r="B44" s="4"/>
      <c r="C44" s="6"/>
      <c r="D44" s="6"/>
      <c r="E44" s="4"/>
    </row>
    <row r="45" spans="1:5" s="95" customFormat="1">
      <c r="A45" s="118">
        <v>2017</v>
      </c>
      <c r="B45" s="4"/>
      <c r="C45" s="6"/>
      <c r="D45" s="6"/>
      <c r="E45" s="4"/>
    </row>
    <row r="46" spans="1:5" s="95" customFormat="1">
      <c r="A46" s="95" t="s">
        <v>1891</v>
      </c>
      <c r="B46" s="4"/>
      <c r="C46" s="6"/>
      <c r="D46" s="6"/>
      <c r="E46" s="4"/>
    </row>
    <row r="47" spans="1:5" s="95" customFormat="1">
      <c r="A47" s="49" t="s">
        <v>1890</v>
      </c>
      <c r="B47" s="4"/>
      <c r="C47" s="6"/>
      <c r="D47" s="6"/>
      <c r="E47" s="4"/>
    </row>
    <row r="48" spans="1:5" s="95" customFormat="1">
      <c r="A48" s="25" t="s">
        <v>1889</v>
      </c>
      <c r="B48" s="4"/>
      <c r="C48" s="6"/>
      <c r="D48" s="6"/>
      <c r="E48" s="4"/>
    </row>
    <row r="49" spans="1:5" s="95" customFormat="1">
      <c r="A49" s="25"/>
      <c r="B49" s="4"/>
      <c r="C49" s="6"/>
      <c r="D49" s="6"/>
      <c r="E49" s="4"/>
    </row>
    <row r="50" spans="1:5" s="95" customFormat="1">
      <c r="A50" s="50" t="s">
        <v>1888</v>
      </c>
      <c r="B50" s="4"/>
      <c r="C50" s="6"/>
      <c r="D50" s="6"/>
      <c r="E50" s="4"/>
    </row>
    <row r="51" spans="1:5" s="95" customFormat="1">
      <c r="A51" s="25" t="s">
        <v>1887</v>
      </c>
      <c r="B51" s="4"/>
      <c r="C51" s="6"/>
      <c r="D51" s="6"/>
      <c r="E51" s="4"/>
    </row>
    <row r="52" spans="1:5" s="95" customFormat="1">
      <c r="A52" s="378">
        <v>2013</v>
      </c>
      <c r="B52" s="4"/>
      <c r="C52" s="6"/>
      <c r="D52" s="6"/>
      <c r="E52" s="4"/>
    </row>
    <row r="53" spans="1:5" s="95" customFormat="1">
      <c r="A53" s="25" t="s">
        <v>1886</v>
      </c>
      <c r="B53" s="4"/>
      <c r="C53" s="6"/>
      <c r="D53" s="6"/>
      <c r="E53" s="4"/>
    </row>
    <row r="54" spans="1:5" s="95" customFormat="1">
      <c r="A54" s="49" t="s">
        <v>1885</v>
      </c>
      <c r="B54" s="4"/>
      <c r="C54" s="6"/>
      <c r="D54" s="6"/>
      <c r="E54" s="4"/>
    </row>
    <row r="55" spans="1:5" s="95" customFormat="1">
      <c r="A55" s="25" t="s">
        <v>1884</v>
      </c>
      <c r="B55" s="4"/>
      <c r="C55" s="6"/>
      <c r="D55" s="6"/>
      <c r="E55" s="4"/>
    </row>
    <row r="56" spans="1:5" s="95" customFormat="1">
      <c r="A56" s="25"/>
      <c r="B56" s="4"/>
      <c r="C56" s="6"/>
      <c r="D56" s="6"/>
      <c r="E56" s="4"/>
    </row>
    <row r="57" spans="1:5" s="95" customFormat="1">
      <c r="A57" s="25"/>
      <c r="B57" s="4"/>
      <c r="C57" s="6"/>
      <c r="D57" s="6"/>
      <c r="E57" s="4"/>
    </row>
    <row r="58" spans="1:5" s="95" customFormat="1">
      <c r="A58" s="50" t="s">
        <v>1883</v>
      </c>
      <c r="B58" s="168"/>
      <c r="C58" s="377"/>
      <c r="D58" s="6"/>
      <c r="E58" s="4"/>
    </row>
    <row r="59" spans="1:5" s="95" customFormat="1" ht="28.5">
      <c r="A59" s="115" t="s">
        <v>1882</v>
      </c>
      <c r="B59" s="376" t="s">
        <v>1881</v>
      </c>
      <c r="C59" s="376" t="s">
        <v>1880</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2" t="s">
        <v>1879</v>
      </c>
      <c r="B74" s="375"/>
      <c r="C74" s="375"/>
      <c r="D74" s="375"/>
      <c r="E74" s="375"/>
      <c r="F74" s="375"/>
    </row>
    <row r="75" spans="1:7" s="95" customFormat="1" ht="28.5">
      <c r="A75" s="374"/>
      <c r="B75" s="373" t="s">
        <v>1878</v>
      </c>
      <c r="C75" s="373" t="s">
        <v>1877</v>
      </c>
      <c r="D75" s="373" t="s">
        <v>569</v>
      </c>
      <c r="E75" s="373" t="s">
        <v>570</v>
      </c>
      <c r="F75" s="372" t="s">
        <v>1876</v>
      </c>
      <c r="G75" s="110"/>
    </row>
    <row r="76" spans="1:7" s="95" customFormat="1" ht="16.149999999999999">
      <c r="A76" s="371" t="s">
        <v>1875</v>
      </c>
      <c r="B76" s="370">
        <v>1497029.2</v>
      </c>
      <c r="C76" s="370">
        <v>275358</v>
      </c>
      <c r="D76" s="370">
        <v>20564.2</v>
      </c>
      <c r="E76" s="370">
        <v>239.31</v>
      </c>
      <c r="F76" s="370">
        <v>1727706.1</v>
      </c>
    </row>
    <row r="77" spans="1:7" s="95" customFormat="1" ht="16.149999999999999">
      <c r="A77" s="357" t="s">
        <v>1874</v>
      </c>
      <c r="B77" s="354">
        <v>992836.3</v>
      </c>
      <c r="C77" s="355"/>
      <c r="D77" s="354">
        <v>4266.05</v>
      </c>
      <c r="E77" s="354">
        <v>56.88</v>
      </c>
      <c r="F77" s="354">
        <v>1100056.8899999999</v>
      </c>
    </row>
    <row r="78" spans="1:7" s="95" customFormat="1" ht="16.149999999999999">
      <c r="A78" s="353" t="s">
        <v>1873</v>
      </c>
      <c r="B78" s="349">
        <v>715829.8</v>
      </c>
      <c r="C78" s="351"/>
      <c r="D78" s="349">
        <v>8.14</v>
      </c>
      <c r="E78" s="349">
        <v>10.66</v>
      </c>
      <c r="F78" s="349">
        <v>719305.34</v>
      </c>
    </row>
    <row r="79" spans="1:7" s="95" customFormat="1" ht="16.149999999999999">
      <c r="A79" s="353" t="s">
        <v>1872</v>
      </c>
      <c r="B79" s="349">
        <v>33787.5</v>
      </c>
      <c r="C79" s="351"/>
      <c r="D79" s="349">
        <v>1.72</v>
      </c>
      <c r="E79" s="349">
        <v>7.0000000000000007E-2</v>
      </c>
      <c r="F79" s="349">
        <v>33845.32</v>
      </c>
    </row>
    <row r="80" spans="1:7" s="95" customFormat="1" ht="16.149999999999999">
      <c r="A80" s="353" t="s">
        <v>1871</v>
      </c>
      <c r="B80" s="349">
        <v>138858</v>
      </c>
      <c r="C80" s="351"/>
      <c r="D80" s="349">
        <v>23.47</v>
      </c>
      <c r="E80" s="349">
        <v>8.67</v>
      </c>
      <c r="F80" s="349">
        <v>142038.57</v>
      </c>
    </row>
    <row r="81" spans="1:7" s="95" customFormat="1">
      <c r="A81" s="369" t="s">
        <v>1870</v>
      </c>
      <c r="B81" s="368">
        <v>121211</v>
      </c>
      <c r="C81" s="351"/>
      <c r="D81" s="368">
        <v>23</v>
      </c>
      <c r="E81" s="368">
        <v>6</v>
      </c>
      <c r="F81" s="368">
        <v>123554</v>
      </c>
    </row>
    <row r="82" spans="1:7" s="95" customFormat="1">
      <c r="A82" s="369" t="s">
        <v>1869</v>
      </c>
      <c r="B82" s="368">
        <v>6109</v>
      </c>
      <c r="C82" s="351"/>
      <c r="D82" s="368">
        <v>0.34</v>
      </c>
      <c r="E82" s="368">
        <v>2.35</v>
      </c>
      <c r="F82" s="368">
        <v>6844.64</v>
      </c>
    </row>
    <row r="83" spans="1:7" s="95" customFormat="1">
      <c r="A83" s="369" t="s">
        <v>546</v>
      </c>
      <c r="B83" s="368">
        <v>10122</v>
      </c>
      <c r="C83" s="351"/>
      <c r="D83" s="368">
        <v>0.1</v>
      </c>
      <c r="E83" s="368">
        <v>0.28000000000000003</v>
      </c>
      <c r="F83" s="368">
        <v>10210.9</v>
      </c>
    </row>
    <row r="84" spans="1:7" s="95" customFormat="1">
      <c r="A84" s="369" t="s">
        <v>547</v>
      </c>
      <c r="B84" s="368">
        <v>1416</v>
      </c>
      <c r="C84" s="351"/>
      <c r="D84" s="368">
        <v>0.13</v>
      </c>
      <c r="E84" s="368">
        <v>0.04</v>
      </c>
      <c r="F84" s="368">
        <v>1431.13</v>
      </c>
    </row>
    <row r="85" spans="1:7" s="95" customFormat="1" ht="16.149999999999999">
      <c r="A85" s="353" t="s">
        <v>548</v>
      </c>
      <c r="B85" s="349">
        <v>69427</v>
      </c>
      <c r="C85" s="351"/>
      <c r="D85" s="349">
        <v>2721.94</v>
      </c>
      <c r="E85" s="349">
        <v>36.29</v>
      </c>
      <c r="F85" s="349">
        <v>137838.49</v>
      </c>
    </row>
    <row r="86" spans="1:7" s="95" customFormat="1" ht="16.149999999999999">
      <c r="A86" s="353" t="s">
        <v>1868</v>
      </c>
      <c r="B86" s="349">
        <v>1657</v>
      </c>
      <c r="C86" s="351"/>
      <c r="D86" s="349">
        <v>0.18</v>
      </c>
      <c r="E86" s="349">
        <v>0.04</v>
      </c>
      <c r="F86" s="349">
        <v>1673.18</v>
      </c>
    </row>
    <row r="87" spans="1:7" s="95" customFormat="1" ht="16.149999999999999">
      <c r="A87" s="353" t="s">
        <v>1867</v>
      </c>
      <c r="B87" s="349">
        <v>33277</v>
      </c>
      <c r="C87" s="351"/>
      <c r="D87" s="349">
        <v>1.2</v>
      </c>
      <c r="E87" s="349">
        <v>1.1499999999999999</v>
      </c>
      <c r="F87" s="349">
        <v>33658.699999999997</v>
      </c>
    </row>
    <row r="88" spans="1:7" s="95" customFormat="1" ht="16.149999999999999">
      <c r="A88" s="353" t="s">
        <v>551</v>
      </c>
      <c r="B88" s="351"/>
      <c r="C88" s="351"/>
      <c r="D88" s="349">
        <v>1509.4</v>
      </c>
      <c r="E88" s="351"/>
      <c r="F88" s="349">
        <v>31697.3</v>
      </c>
    </row>
    <row r="89" spans="1:7" s="95" customFormat="1" ht="16.149999999999999">
      <c r="A89" s="357" t="s">
        <v>1866</v>
      </c>
      <c r="B89" s="354">
        <v>405862.9</v>
      </c>
      <c r="C89" s="355"/>
      <c r="D89" s="354">
        <v>14.77</v>
      </c>
      <c r="E89" s="354">
        <v>20.56</v>
      </c>
      <c r="F89" s="354">
        <v>412546.53</v>
      </c>
      <c r="G89" s="110"/>
    </row>
    <row r="90" spans="1:7" s="95" customFormat="1" ht="16.149999999999999">
      <c r="A90" s="367" t="s">
        <v>1865</v>
      </c>
      <c r="B90" s="365">
        <v>130783.95</v>
      </c>
      <c r="C90" s="366"/>
      <c r="D90" s="365">
        <v>0.32</v>
      </c>
      <c r="E90" s="365">
        <v>0.46</v>
      </c>
      <c r="F90" s="365">
        <v>130933.27</v>
      </c>
    </row>
    <row r="91" spans="1:7" s="95" customFormat="1" ht="16.149999999999999">
      <c r="A91" s="353" t="s">
        <v>1864</v>
      </c>
      <c r="B91" s="349">
        <v>129920</v>
      </c>
      <c r="C91" s="351"/>
      <c r="D91" s="351"/>
      <c r="E91" s="351"/>
      <c r="F91" s="349">
        <v>129920</v>
      </c>
    </row>
    <row r="92" spans="1:7" s="95" customFormat="1" ht="16.149999999999999">
      <c r="A92" s="353" t="s">
        <v>1863</v>
      </c>
      <c r="B92" s="349">
        <v>277.82</v>
      </c>
      <c r="C92" s="351"/>
      <c r="D92" s="349">
        <v>0.32</v>
      </c>
      <c r="E92" s="349">
        <v>0.46</v>
      </c>
      <c r="F92" s="349">
        <v>427.14</v>
      </c>
    </row>
    <row r="93" spans="1:7" s="95" customFormat="1" ht="16.149999999999999">
      <c r="A93" s="353" t="s">
        <v>1862</v>
      </c>
      <c r="B93" s="349">
        <v>586.12</v>
      </c>
      <c r="C93" s="351"/>
      <c r="D93" s="351"/>
      <c r="E93" s="351"/>
      <c r="F93" s="349">
        <v>586.12</v>
      </c>
    </row>
    <row r="94" spans="1:7" s="95" customFormat="1" ht="16.149999999999999">
      <c r="A94" s="367" t="s">
        <v>1093</v>
      </c>
      <c r="B94" s="365">
        <v>27888.86</v>
      </c>
      <c r="C94" s="366"/>
      <c r="D94" s="365">
        <v>11.14</v>
      </c>
      <c r="E94" s="365">
        <v>17.329999999999998</v>
      </c>
      <c r="F94" s="365">
        <v>33496.42</v>
      </c>
    </row>
    <row r="95" spans="1:7" s="95" customFormat="1" ht="16.149999999999999">
      <c r="A95" s="353" t="s">
        <v>1861</v>
      </c>
      <c r="B95" s="349">
        <v>10056.43</v>
      </c>
      <c r="C95" s="351"/>
      <c r="D95" s="351"/>
      <c r="E95" s="351"/>
      <c r="F95" s="349">
        <v>10056.43</v>
      </c>
    </row>
    <row r="96" spans="1:7" s="95" customFormat="1" ht="16.149999999999999">
      <c r="A96" s="353" t="s">
        <v>1860</v>
      </c>
      <c r="B96" s="351"/>
      <c r="C96" s="351"/>
      <c r="D96" s="351"/>
      <c r="E96" s="349">
        <v>16.05</v>
      </c>
      <c r="F96" s="349">
        <v>4975.5</v>
      </c>
    </row>
    <row r="97" spans="1:6" s="95" customFormat="1" ht="16.149999999999999">
      <c r="A97" s="353" t="s">
        <v>1859</v>
      </c>
      <c r="B97" s="349">
        <v>119.58</v>
      </c>
      <c r="C97" s="351"/>
      <c r="D97" s="351"/>
      <c r="E97" s="351"/>
      <c r="F97" s="349">
        <v>119.58</v>
      </c>
    </row>
    <row r="98" spans="1:6" s="95" customFormat="1" ht="16.149999999999999">
      <c r="A98" s="353" t="s">
        <v>1858</v>
      </c>
      <c r="B98" s="349">
        <v>88.04</v>
      </c>
      <c r="C98" s="351"/>
      <c r="D98" s="351"/>
      <c r="E98" s="351"/>
      <c r="F98" s="349">
        <v>88.04</v>
      </c>
    </row>
    <row r="99" spans="1:6" s="95" customFormat="1" ht="16.149999999999999">
      <c r="A99" s="353" t="s">
        <v>1857</v>
      </c>
      <c r="B99" s="349">
        <v>266.18</v>
      </c>
      <c r="C99" s="351"/>
      <c r="D99" s="349">
        <v>0.91</v>
      </c>
      <c r="E99" s="351"/>
      <c r="F99" s="349">
        <v>285.37</v>
      </c>
    </row>
    <row r="100" spans="1:6" s="95" customFormat="1" ht="16.149999999999999">
      <c r="A100" s="353" t="s">
        <v>1856</v>
      </c>
      <c r="B100" s="349">
        <v>7072.52</v>
      </c>
      <c r="C100" s="351"/>
      <c r="D100" s="349">
        <v>9.43</v>
      </c>
      <c r="E100" s="351"/>
      <c r="F100" s="349">
        <v>7270.64</v>
      </c>
    </row>
    <row r="101" spans="1:6" s="95" customFormat="1" ht="16.149999999999999">
      <c r="A101" s="353" t="s">
        <v>1855</v>
      </c>
      <c r="B101" s="349">
        <v>198.91</v>
      </c>
      <c r="C101" s="351"/>
      <c r="D101" s="351"/>
      <c r="E101" s="351"/>
      <c r="F101" s="349">
        <v>198.91</v>
      </c>
    </row>
    <row r="102" spans="1:6" s="95" customFormat="1" ht="16.149999999999999">
      <c r="A102" s="353" t="s">
        <v>1854</v>
      </c>
      <c r="B102" s="349">
        <v>93.64</v>
      </c>
      <c r="C102" s="351"/>
      <c r="D102" s="349">
        <v>0.19</v>
      </c>
      <c r="E102" s="351"/>
      <c r="F102" s="349">
        <v>97.71</v>
      </c>
    </row>
    <row r="103" spans="1:6" s="95" customFormat="1" ht="16.149999999999999">
      <c r="A103" s="353" t="s">
        <v>1853</v>
      </c>
      <c r="B103" s="349">
        <v>37.840000000000003</v>
      </c>
      <c r="C103" s="351"/>
      <c r="D103" s="349">
        <v>0.01</v>
      </c>
      <c r="E103" s="351"/>
      <c r="F103" s="349">
        <v>37.979999999999997</v>
      </c>
    </row>
    <row r="104" spans="1:6" s="95" customFormat="1" ht="16.149999999999999">
      <c r="A104" s="353" t="s">
        <v>1852</v>
      </c>
      <c r="B104" s="349">
        <v>1155.52</v>
      </c>
      <c r="C104" s="351"/>
      <c r="D104" s="349">
        <v>0.03</v>
      </c>
      <c r="E104" s="351"/>
      <c r="F104" s="349">
        <v>1156.07</v>
      </c>
    </row>
    <row r="105" spans="1:6" s="95" customFormat="1" ht="16.149999999999999">
      <c r="A105" s="353" t="s">
        <v>1851</v>
      </c>
      <c r="B105" s="351"/>
      <c r="C105" s="351"/>
      <c r="D105" s="351"/>
      <c r="E105" s="349">
        <v>1.08</v>
      </c>
      <c r="F105" s="349">
        <v>336.22</v>
      </c>
    </row>
    <row r="106" spans="1:6" s="95" customFormat="1" ht="16.149999999999999">
      <c r="A106" s="353" t="s">
        <v>1850</v>
      </c>
      <c r="B106" s="349">
        <v>8800.2099999999991</v>
      </c>
      <c r="C106" s="351"/>
      <c r="D106" s="349">
        <v>0.56000000000000005</v>
      </c>
      <c r="E106" s="349">
        <v>0.2</v>
      </c>
      <c r="F106" s="349">
        <v>8873.9699999999993</v>
      </c>
    </row>
    <row r="107" spans="1:6" s="95" customFormat="1" ht="16.149999999999999">
      <c r="A107" s="367" t="s">
        <v>1849</v>
      </c>
      <c r="B107" s="365">
        <v>122371.43</v>
      </c>
      <c r="C107" s="366"/>
      <c r="D107" s="365">
        <v>0.95</v>
      </c>
      <c r="E107" s="365">
        <v>1.1100000000000001</v>
      </c>
      <c r="F107" s="365">
        <v>122736.91</v>
      </c>
    </row>
    <row r="108" spans="1:6" s="95" customFormat="1" ht="16.149999999999999">
      <c r="A108" s="353" t="s">
        <v>1848</v>
      </c>
      <c r="B108" s="349">
        <v>116958.37</v>
      </c>
      <c r="C108" s="351"/>
      <c r="D108" s="349">
        <v>0.85</v>
      </c>
      <c r="E108" s="349">
        <v>1.0900000000000001</v>
      </c>
      <c r="F108" s="349">
        <v>117315.63</v>
      </c>
    </row>
    <row r="109" spans="1:6" s="95" customFormat="1" ht="16.149999999999999">
      <c r="A109" s="353" t="s">
        <v>1847</v>
      </c>
      <c r="B109" s="349">
        <v>2460.6999999999998</v>
      </c>
      <c r="C109" s="351"/>
      <c r="D109" s="349">
        <v>0.08</v>
      </c>
      <c r="E109" s="351"/>
      <c r="F109" s="349">
        <v>2462.29</v>
      </c>
    </row>
    <row r="110" spans="1:6" s="95" customFormat="1" ht="16.149999999999999">
      <c r="A110" s="353" t="s">
        <v>1846</v>
      </c>
      <c r="B110" s="349">
        <v>2728.87</v>
      </c>
      <c r="C110" s="351"/>
      <c r="D110" s="349">
        <v>0.01</v>
      </c>
      <c r="E110" s="349">
        <v>0</v>
      </c>
      <c r="F110" s="349">
        <v>2729.91</v>
      </c>
    </row>
    <row r="111" spans="1:6" s="95" customFormat="1" ht="16.149999999999999">
      <c r="A111" s="353" t="s">
        <v>1845</v>
      </c>
      <c r="B111" s="349">
        <v>84.13</v>
      </c>
      <c r="C111" s="351"/>
      <c r="D111" s="349">
        <v>0</v>
      </c>
      <c r="E111" s="349">
        <v>0.01</v>
      </c>
      <c r="F111" s="349">
        <v>86.38</v>
      </c>
    </row>
    <row r="112" spans="1:6" s="95" customFormat="1" ht="16.149999999999999">
      <c r="A112" s="353" t="s">
        <v>1844</v>
      </c>
      <c r="B112" s="349">
        <v>76.11</v>
      </c>
      <c r="C112" s="351"/>
      <c r="D112" s="349">
        <v>0</v>
      </c>
      <c r="E112" s="349">
        <v>0.01</v>
      </c>
      <c r="F112" s="349">
        <v>77.989999999999995</v>
      </c>
    </row>
    <row r="113" spans="1:6" s="95" customFormat="1" ht="16.149999999999999">
      <c r="A113" s="353" t="s">
        <v>1843</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1842</v>
      </c>
      <c r="B115" s="349">
        <v>5222.5</v>
      </c>
      <c r="C115" s="351"/>
      <c r="D115" s="349">
        <v>0.05</v>
      </c>
      <c r="E115" s="349">
        <v>0.08</v>
      </c>
      <c r="F115" s="349">
        <v>5248.35</v>
      </c>
    </row>
    <row r="116" spans="1:6" s="95" customFormat="1" ht="16.149999999999999">
      <c r="A116" s="353" t="s">
        <v>1841</v>
      </c>
      <c r="B116" s="349">
        <v>27625.53</v>
      </c>
      <c r="C116" s="351"/>
      <c r="D116" s="349">
        <v>1.1200000000000001</v>
      </c>
      <c r="E116" s="349">
        <v>0.22</v>
      </c>
      <c r="F116" s="349">
        <v>27717.25</v>
      </c>
    </row>
    <row r="117" spans="1:6" s="95" customFormat="1" ht="16.149999999999999">
      <c r="A117" s="353" t="s">
        <v>1840</v>
      </c>
      <c r="B117" s="349">
        <v>1861.11</v>
      </c>
      <c r="C117" s="351"/>
      <c r="D117" s="349">
        <v>0.03</v>
      </c>
      <c r="E117" s="349">
        <v>0.02</v>
      </c>
      <c r="F117" s="349">
        <v>1867.94</v>
      </c>
    </row>
    <row r="118" spans="1:6" s="95" customFormat="1" ht="16.149999999999999">
      <c r="A118" s="353" t="s">
        <v>1839</v>
      </c>
      <c r="B118" s="349">
        <v>1460.26</v>
      </c>
      <c r="C118" s="351"/>
      <c r="D118" s="349">
        <v>0.06</v>
      </c>
      <c r="E118" s="349">
        <v>0.01</v>
      </c>
      <c r="F118" s="349">
        <v>1464.62</v>
      </c>
    </row>
    <row r="119" spans="1:6" s="95" customFormat="1" ht="16.149999999999999">
      <c r="A119" s="353" t="s">
        <v>1838</v>
      </c>
      <c r="B119" s="349">
        <v>87799.77</v>
      </c>
      <c r="C119" s="351"/>
      <c r="D119" s="349">
        <v>1.1100000000000001</v>
      </c>
      <c r="E119" s="349">
        <v>1.32</v>
      </c>
      <c r="F119" s="349">
        <v>88232.28</v>
      </c>
    </row>
    <row r="120" spans="1:6" s="95" customFormat="1" ht="16.149999999999999">
      <c r="A120" s="364" t="s">
        <v>1837</v>
      </c>
      <c r="B120" s="363">
        <v>849.49</v>
      </c>
      <c r="C120" s="362"/>
      <c r="D120" s="362"/>
      <c r="E120" s="362"/>
      <c r="F120" s="361">
        <v>849.49</v>
      </c>
    </row>
    <row r="121" spans="1:6" s="95" customFormat="1" ht="16.149999999999999">
      <c r="A121" s="353" t="s">
        <v>1836</v>
      </c>
      <c r="B121" s="349">
        <v>776.75</v>
      </c>
      <c r="C121" s="351"/>
      <c r="D121" s="351"/>
      <c r="E121" s="351"/>
      <c r="F121" s="349">
        <v>776.75</v>
      </c>
    </row>
    <row r="122" spans="1:6" s="95" customFormat="1" ht="16.149999999999999">
      <c r="A122" s="353" t="s">
        <v>1835</v>
      </c>
      <c r="B122" s="349">
        <v>72.75</v>
      </c>
      <c r="C122" s="351"/>
      <c r="D122" s="351"/>
      <c r="E122" s="351"/>
      <c r="F122" s="349">
        <v>72.75</v>
      </c>
    </row>
    <row r="123" spans="1:6" s="95" customFormat="1" ht="16.149999999999999">
      <c r="A123" s="357" t="s">
        <v>1834</v>
      </c>
      <c r="B123" s="355"/>
      <c r="C123" s="355"/>
      <c r="D123" s="354">
        <v>13767.8</v>
      </c>
      <c r="E123" s="354">
        <v>146.07</v>
      </c>
      <c r="F123" s="354">
        <v>334405.5</v>
      </c>
    </row>
    <row r="124" spans="1:6" s="95" customFormat="1" ht="16.149999999999999">
      <c r="A124" s="353" t="s">
        <v>1833</v>
      </c>
      <c r="B124" s="351"/>
      <c r="C124" s="351"/>
      <c r="D124" s="349">
        <v>10099.799999999999</v>
      </c>
      <c r="E124" s="351"/>
      <c r="F124" s="349">
        <v>212095.8</v>
      </c>
    </row>
    <row r="125" spans="1:6" s="95" customFormat="1" ht="16.149999999999999">
      <c r="A125" s="353" t="s">
        <v>1832</v>
      </c>
      <c r="B125" s="351"/>
      <c r="C125" s="351"/>
      <c r="D125" s="349">
        <v>115</v>
      </c>
      <c r="E125" s="349">
        <v>7.0000000000000007E-2</v>
      </c>
      <c r="F125" s="349">
        <v>2436.6999999999998</v>
      </c>
    </row>
    <row r="126" spans="1:6" s="95" customFormat="1" ht="16.149999999999999">
      <c r="A126" s="353" t="s">
        <v>1831</v>
      </c>
      <c r="B126" s="351"/>
      <c r="C126" s="351"/>
      <c r="D126" s="349">
        <v>3327</v>
      </c>
      <c r="E126" s="351"/>
      <c r="F126" s="349">
        <v>69867</v>
      </c>
    </row>
    <row r="127" spans="1:6" s="95" customFormat="1" ht="16.149999999999999">
      <c r="A127" s="353" t="s">
        <v>1830</v>
      </c>
      <c r="B127" s="351"/>
      <c r="C127" s="351"/>
      <c r="D127" s="351"/>
      <c r="E127" s="349">
        <v>140</v>
      </c>
      <c r="F127" s="349">
        <v>43400</v>
      </c>
    </row>
    <row r="128" spans="1:6" s="95" customFormat="1" ht="16.149999999999999">
      <c r="A128" s="353" t="s">
        <v>1829</v>
      </c>
      <c r="B128" s="351"/>
      <c r="C128" s="351"/>
      <c r="D128" s="349">
        <v>226</v>
      </c>
      <c r="E128" s="349">
        <v>6</v>
      </c>
      <c r="F128" s="349">
        <v>6606</v>
      </c>
    </row>
    <row r="129" spans="1:6" s="95" customFormat="1" ht="16.149999999999999">
      <c r="A129" s="357" t="s">
        <v>1828</v>
      </c>
      <c r="B129" s="354">
        <v>98330</v>
      </c>
      <c r="C129" s="354">
        <v>275358</v>
      </c>
      <c r="D129" s="355"/>
      <c r="E129" s="355"/>
      <c r="F129" s="360">
        <v>-177028</v>
      </c>
    </row>
    <row r="130" spans="1:6" s="95" customFormat="1" ht="16.149999999999999">
      <c r="A130" s="353" t="s">
        <v>1827</v>
      </c>
      <c r="B130" s="351"/>
      <c r="C130" s="349">
        <v>67800</v>
      </c>
      <c r="D130" s="351"/>
      <c r="E130" s="351"/>
      <c r="F130" s="359">
        <v>-67800</v>
      </c>
    </row>
    <row r="131" spans="1:6" s="95" customFormat="1" ht="16.149999999999999">
      <c r="A131" s="353" t="s">
        <v>1826</v>
      </c>
      <c r="B131" s="351"/>
      <c r="C131" s="349">
        <v>207520</v>
      </c>
      <c r="D131" s="351"/>
      <c r="E131" s="351"/>
      <c r="F131" s="359">
        <v>-207520</v>
      </c>
    </row>
    <row r="132" spans="1:6" s="95" customFormat="1" ht="16.149999999999999">
      <c r="A132" s="353" t="s">
        <v>1825</v>
      </c>
      <c r="B132" s="349">
        <v>10490</v>
      </c>
      <c r="C132" s="351"/>
      <c r="D132" s="351"/>
      <c r="E132" s="351"/>
      <c r="F132" s="349">
        <v>10490</v>
      </c>
    </row>
    <row r="133" spans="1:6" s="95" customFormat="1" ht="16.149999999999999">
      <c r="A133" s="353" t="s">
        <v>1824</v>
      </c>
      <c r="B133" s="351"/>
      <c r="C133" s="349">
        <v>38</v>
      </c>
      <c r="D133" s="351"/>
      <c r="E133" s="351"/>
      <c r="F133" s="359">
        <v>-38</v>
      </c>
    </row>
    <row r="134" spans="1:6" s="95" customFormat="1" ht="16.149999999999999">
      <c r="A134" s="353" t="s">
        <v>1823</v>
      </c>
      <c r="B134" s="358" t="s">
        <v>543</v>
      </c>
      <c r="C134" s="351"/>
      <c r="D134" s="351"/>
      <c r="E134" s="351"/>
      <c r="F134" s="358" t="s">
        <v>543</v>
      </c>
    </row>
    <row r="135" spans="1:6" s="95" customFormat="1" ht="16.149999999999999">
      <c r="A135" s="353" t="s">
        <v>1822</v>
      </c>
      <c r="B135" s="353" t="s">
        <v>544</v>
      </c>
      <c r="C135" s="351"/>
      <c r="D135" s="351"/>
      <c r="E135" s="351"/>
      <c r="F135" s="353" t="s">
        <v>544</v>
      </c>
    </row>
    <row r="136" spans="1:6" s="95" customFormat="1" ht="16.149999999999999">
      <c r="A136" s="353" t="s">
        <v>1821</v>
      </c>
      <c r="B136" s="349">
        <v>87840</v>
      </c>
      <c r="C136" s="351"/>
      <c r="D136" s="351"/>
      <c r="E136" s="351"/>
      <c r="F136" s="349">
        <v>87840</v>
      </c>
    </row>
    <row r="137" spans="1:6" s="95" customFormat="1" ht="16.149999999999999">
      <c r="A137" s="357" t="s">
        <v>1820</v>
      </c>
      <c r="B137" s="355"/>
      <c r="C137" s="355"/>
      <c r="D137" s="354">
        <v>2515.58</v>
      </c>
      <c r="E137" s="354">
        <v>15.8</v>
      </c>
      <c r="F137" s="354">
        <v>57725.18</v>
      </c>
    </row>
    <row r="138" spans="1:6" s="95" customFormat="1" ht="16.149999999999999">
      <c r="A138" s="353" t="s">
        <v>1819</v>
      </c>
      <c r="B138" s="351"/>
      <c r="C138" s="351"/>
      <c r="D138" s="349">
        <v>604.51</v>
      </c>
      <c r="E138" s="351"/>
      <c r="F138" s="349">
        <v>12694.71</v>
      </c>
    </row>
    <row r="139" spans="1:6" s="95" customFormat="1" ht="16.149999999999999">
      <c r="A139" s="353" t="s">
        <v>1818</v>
      </c>
      <c r="B139" s="351"/>
      <c r="C139" s="351"/>
      <c r="D139" s="349">
        <v>861.07</v>
      </c>
      <c r="E139" s="349">
        <v>15.8</v>
      </c>
      <c r="F139" s="349">
        <v>22980.47</v>
      </c>
    </row>
    <row r="140" spans="1:6" s="95" customFormat="1" ht="16.149999999999999">
      <c r="A140" s="353" t="s">
        <v>1817</v>
      </c>
      <c r="B140" s="351"/>
      <c r="C140" s="351"/>
      <c r="D140" s="349">
        <v>1050</v>
      </c>
      <c r="E140" s="351"/>
      <c r="F140" s="349">
        <v>22050</v>
      </c>
    </row>
    <row r="141" spans="1:6" s="95" customFormat="1" ht="16.149999999999999">
      <c r="A141" s="357" t="s">
        <v>1816</v>
      </c>
      <c r="B141" s="356">
        <v>3454</v>
      </c>
      <c r="C141" s="355"/>
      <c r="D141" s="354">
        <v>0.03</v>
      </c>
      <c r="E141" s="354">
        <v>0.1</v>
      </c>
      <c r="F141" s="354">
        <v>3484.45</v>
      </c>
    </row>
    <row r="142" spans="1:6" s="95" customFormat="1" ht="16.149999999999999">
      <c r="A142" s="353" t="s">
        <v>1815</v>
      </c>
      <c r="B142" s="352">
        <v>3326</v>
      </c>
      <c r="C142" s="351"/>
      <c r="D142" s="349">
        <v>0.02</v>
      </c>
      <c r="E142" s="349">
        <v>0.09</v>
      </c>
      <c r="F142" s="349">
        <v>3355.31</v>
      </c>
    </row>
    <row r="143" spans="1:6" s="95" customFormat="1" ht="16.149999999999999">
      <c r="A143" s="353" t="s">
        <v>1814</v>
      </c>
      <c r="B143" s="352">
        <v>128</v>
      </c>
      <c r="C143" s="351"/>
      <c r="D143" s="349">
        <v>0.01</v>
      </c>
      <c r="E143" s="350">
        <v>3.0000000000000001E-3</v>
      </c>
      <c r="F143" s="349">
        <v>129.13999999999999</v>
      </c>
    </row>
    <row r="144" spans="1:6" s="95" customFormat="1">
      <c r="A144" s="348" t="s">
        <v>1813</v>
      </c>
      <c r="B144" s="83"/>
      <c r="C144" s="83"/>
      <c r="D144" s="83"/>
      <c r="E144" s="83"/>
      <c r="F144" s="83"/>
    </row>
    <row r="145" spans="1:11" s="95" customFormat="1">
      <c r="A145" s="348" t="s">
        <v>1812</v>
      </c>
      <c r="B145" s="83"/>
      <c r="C145" s="83"/>
      <c r="D145" s="83"/>
      <c r="E145" s="83"/>
      <c r="F145" s="83"/>
    </row>
    <row r="146" spans="1:11" s="95" customFormat="1">
      <c r="A146" s="344"/>
      <c r="B146" s="347" t="s">
        <v>561</v>
      </c>
      <c r="C146" s="347"/>
      <c r="D146" s="347" t="s">
        <v>569</v>
      </c>
      <c r="E146" s="347" t="s">
        <v>570</v>
      </c>
      <c r="F146" s="83"/>
    </row>
    <row r="147" spans="1:11" s="95" customFormat="1">
      <c r="A147" s="318" t="s">
        <v>1811</v>
      </c>
      <c r="B147" s="346">
        <f>B76-C76</f>
        <v>1221671.2</v>
      </c>
      <c r="C147" s="83"/>
      <c r="D147" s="345">
        <f>D76</f>
        <v>20564.2</v>
      </c>
      <c r="E147" s="345">
        <f>E76</f>
        <v>239.31</v>
      </c>
      <c r="F147" s="83"/>
    </row>
    <row r="148" spans="1:11" s="95" customFormat="1">
      <c r="A148" s="318" t="s">
        <v>1810</v>
      </c>
      <c r="B148" s="83">
        <f>B147*$C$60</f>
        <v>1221671.2</v>
      </c>
      <c r="C148" s="83"/>
      <c r="D148" s="83">
        <f>D147*$C$69</f>
        <v>575797.6</v>
      </c>
      <c r="E148" s="83">
        <f>E147*$C$70</f>
        <v>63417.15</v>
      </c>
      <c r="F148" s="83"/>
    </row>
    <row r="149" spans="1:11" s="95" customFormat="1">
      <c r="A149" s="318" t="s">
        <v>1809</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1808</v>
      </c>
      <c r="B152" s="342"/>
      <c r="C152" s="342"/>
      <c r="D152" s="342"/>
      <c r="E152" s="342"/>
      <c r="F152" s="342"/>
      <c r="G152" s="342"/>
      <c r="H152" s="342"/>
      <c r="I152" s="342"/>
      <c r="J152" s="342"/>
      <c r="K152" s="342"/>
    </row>
    <row r="153" spans="1:11" s="95" customFormat="1" ht="40.5">
      <c r="A153" s="340"/>
      <c r="B153" s="340" t="s">
        <v>1807</v>
      </c>
      <c r="C153" s="340" t="s">
        <v>1806</v>
      </c>
      <c r="D153" s="340" t="s">
        <v>569</v>
      </c>
      <c r="E153" s="340" t="s">
        <v>570</v>
      </c>
      <c r="F153" s="341" t="s">
        <v>550</v>
      </c>
      <c r="G153" s="341" t="s">
        <v>549</v>
      </c>
      <c r="H153" s="340" t="s">
        <v>557</v>
      </c>
      <c r="I153" s="340" t="s">
        <v>558</v>
      </c>
      <c r="J153" s="340" t="s">
        <v>559</v>
      </c>
      <c r="K153" s="340" t="s">
        <v>1805</v>
      </c>
    </row>
    <row r="154" spans="1:11" s="95" customFormat="1">
      <c r="A154" s="339" t="s">
        <v>1804</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1803</v>
      </c>
      <c r="B155" s="327">
        <v>952212.06</v>
      </c>
      <c r="C155" s="325"/>
      <c r="D155" s="327">
        <v>2991.42</v>
      </c>
      <c r="E155" s="328">
        <v>38.659999999999997</v>
      </c>
      <c r="F155" s="325"/>
      <c r="G155" s="325"/>
      <c r="H155" s="325"/>
      <c r="I155" s="325"/>
      <c r="J155" s="325"/>
      <c r="K155" s="327">
        <v>1027015.54</v>
      </c>
    </row>
    <row r="156" spans="1:11" s="95" customFormat="1">
      <c r="A156" s="333" t="s">
        <v>1802</v>
      </c>
      <c r="B156" s="320">
        <v>952212.06</v>
      </c>
      <c r="C156" s="321"/>
      <c r="D156" s="320">
        <v>1639.25</v>
      </c>
      <c r="E156" s="322">
        <v>38.659999999999997</v>
      </c>
      <c r="F156" s="321"/>
      <c r="G156" s="321"/>
      <c r="H156" s="321"/>
      <c r="I156" s="321"/>
      <c r="J156" s="321"/>
      <c r="K156" s="320">
        <v>998619.97</v>
      </c>
    </row>
    <row r="157" spans="1:11" s="95" customFormat="1">
      <c r="A157" s="324" t="s">
        <v>538</v>
      </c>
      <c r="B157" s="320">
        <v>541191.32999999996</v>
      </c>
      <c r="C157" s="321"/>
      <c r="D157" s="322">
        <v>6.96</v>
      </c>
      <c r="E157" s="322">
        <v>7.78</v>
      </c>
      <c r="F157" s="321"/>
      <c r="G157" s="321"/>
      <c r="H157" s="321"/>
      <c r="I157" s="321"/>
      <c r="J157" s="321"/>
      <c r="K157" s="320">
        <v>543749.85</v>
      </c>
    </row>
    <row r="158" spans="1:11" s="95" customFormat="1">
      <c r="A158" s="324" t="s">
        <v>1801</v>
      </c>
      <c r="B158" s="320">
        <v>522495.43</v>
      </c>
      <c r="C158" s="321"/>
      <c r="D158" s="322">
        <v>5.99</v>
      </c>
      <c r="E158" s="322">
        <v>7.75</v>
      </c>
      <c r="F158" s="321"/>
      <c r="G158" s="321"/>
      <c r="H158" s="321"/>
      <c r="I158" s="321"/>
      <c r="J158" s="321"/>
      <c r="K158" s="320">
        <v>525023.42000000004</v>
      </c>
    </row>
    <row r="159" spans="1:11" s="95" customFormat="1">
      <c r="A159" s="324" t="s">
        <v>1800</v>
      </c>
      <c r="B159" s="320">
        <v>18695.900000000001</v>
      </c>
      <c r="C159" s="321"/>
      <c r="D159" s="322">
        <v>0.97</v>
      </c>
      <c r="E159" s="322">
        <v>0.03</v>
      </c>
      <c r="F159" s="321"/>
      <c r="G159" s="321"/>
      <c r="H159" s="321"/>
      <c r="I159" s="321"/>
      <c r="J159" s="321"/>
      <c r="K159" s="320">
        <v>18726.43</v>
      </c>
    </row>
    <row r="160" spans="1:11" s="95" customFormat="1" ht="27">
      <c r="A160" s="324" t="s">
        <v>1799</v>
      </c>
      <c r="B160" s="324" t="s">
        <v>1798</v>
      </c>
      <c r="C160" s="321"/>
      <c r="D160" s="324" t="s">
        <v>543</v>
      </c>
      <c r="E160" s="324" t="s">
        <v>543</v>
      </c>
      <c r="F160" s="321"/>
      <c r="G160" s="321"/>
      <c r="H160" s="321"/>
      <c r="I160" s="321"/>
      <c r="J160" s="321"/>
      <c r="K160" s="324" t="s">
        <v>543</v>
      </c>
    </row>
    <row r="161" spans="1:11" s="95" customFormat="1">
      <c r="A161" s="324" t="s">
        <v>539</v>
      </c>
      <c r="B161" s="320">
        <v>228246.91</v>
      </c>
      <c r="C161" s="321"/>
      <c r="D161" s="322">
        <v>4.29</v>
      </c>
      <c r="E161" s="322">
        <v>2.4</v>
      </c>
      <c r="F161" s="321"/>
      <c r="G161" s="321"/>
      <c r="H161" s="321"/>
      <c r="I161" s="321"/>
      <c r="J161" s="321"/>
      <c r="K161" s="320">
        <v>229079.9</v>
      </c>
    </row>
    <row r="162" spans="1:11" s="95" customFormat="1">
      <c r="A162" s="324" t="s">
        <v>1797</v>
      </c>
      <c r="B162" s="320">
        <v>39696</v>
      </c>
      <c r="C162" s="321"/>
      <c r="D162" s="321"/>
      <c r="E162" s="321"/>
      <c r="F162" s="321"/>
      <c r="G162" s="321"/>
      <c r="H162" s="321"/>
      <c r="I162" s="321"/>
      <c r="J162" s="321"/>
      <c r="K162" s="320">
        <v>39696</v>
      </c>
    </row>
    <row r="163" spans="1:11" s="95" customFormat="1">
      <c r="A163" s="324" t="s">
        <v>1796</v>
      </c>
      <c r="B163" s="320">
        <v>52366.02</v>
      </c>
      <c r="C163" s="321"/>
      <c r="D163" s="322">
        <v>0.64</v>
      </c>
      <c r="E163" s="322">
        <v>0.85</v>
      </c>
      <c r="F163" s="321"/>
      <c r="G163" s="321"/>
      <c r="H163" s="321"/>
      <c r="I163" s="321"/>
      <c r="J163" s="321"/>
      <c r="K163" s="320">
        <v>52641.440000000002</v>
      </c>
    </row>
    <row r="164" spans="1:11" s="95" customFormat="1">
      <c r="A164" s="324" t="s">
        <v>1795</v>
      </c>
      <c r="B164" s="320">
        <v>1885.88</v>
      </c>
      <c r="C164" s="321"/>
      <c r="D164" s="322">
        <v>0.03</v>
      </c>
      <c r="E164" s="322">
        <v>0.03</v>
      </c>
      <c r="F164" s="321"/>
      <c r="G164" s="321"/>
      <c r="H164" s="321"/>
      <c r="I164" s="321"/>
      <c r="J164" s="321"/>
      <c r="K164" s="320">
        <v>1894.52</v>
      </c>
    </row>
    <row r="165" spans="1:11" s="95" customFormat="1">
      <c r="A165" s="324" t="s">
        <v>1794</v>
      </c>
      <c r="B165" s="320">
        <v>34482.44</v>
      </c>
      <c r="C165" s="321"/>
      <c r="D165" s="322">
        <v>1.1000000000000001</v>
      </c>
      <c r="E165" s="322">
        <v>0.34</v>
      </c>
      <c r="F165" s="321"/>
      <c r="G165" s="321"/>
      <c r="H165" s="321"/>
      <c r="I165" s="321"/>
      <c r="J165" s="321"/>
      <c r="K165" s="320">
        <v>34612.32</v>
      </c>
    </row>
    <row r="166" spans="1:11" s="95" customFormat="1">
      <c r="A166" s="324" t="s">
        <v>1793</v>
      </c>
      <c r="B166" s="320">
        <v>5331.75</v>
      </c>
      <c r="C166" s="321"/>
      <c r="D166" s="322">
        <v>0.06</v>
      </c>
      <c r="E166" s="322">
        <v>0.08</v>
      </c>
      <c r="F166" s="321"/>
      <c r="G166" s="321"/>
      <c r="H166" s="321"/>
      <c r="I166" s="321"/>
      <c r="J166" s="321"/>
      <c r="K166" s="320">
        <v>5358.71</v>
      </c>
    </row>
    <row r="167" spans="1:11" s="95" customFormat="1">
      <c r="A167" s="324" t="s">
        <v>1792</v>
      </c>
      <c r="B167" s="320">
        <v>24577.85</v>
      </c>
      <c r="C167" s="321"/>
      <c r="D167" s="322">
        <v>0.99</v>
      </c>
      <c r="E167" s="322">
        <v>0.2</v>
      </c>
      <c r="F167" s="321"/>
      <c r="G167" s="321"/>
      <c r="H167" s="321"/>
      <c r="I167" s="321"/>
      <c r="J167" s="321"/>
      <c r="K167" s="320">
        <v>24660.34</v>
      </c>
    </row>
    <row r="168" spans="1:11" s="95" customFormat="1">
      <c r="A168" s="324" t="s">
        <v>1791</v>
      </c>
      <c r="B168" s="320">
        <v>1010.93</v>
      </c>
      <c r="C168" s="321"/>
      <c r="D168" s="322">
        <v>0.04</v>
      </c>
      <c r="E168" s="322">
        <v>0.01</v>
      </c>
      <c r="F168" s="321"/>
      <c r="G168" s="321"/>
      <c r="H168" s="321"/>
      <c r="I168" s="321"/>
      <c r="J168" s="321"/>
      <c r="K168" s="320">
        <v>1014.23</v>
      </c>
    </row>
    <row r="169" spans="1:11" s="95" customFormat="1">
      <c r="A169" s="324" t="s">
        <v>1790</v>
      </c>
      <c r="B169" s="320">
        <v>2509.79</v>
      </c>
      <c r="C169" s="321"/>
      <c r="D169" s="322">
        <v>0.1</v>
      </c>
      <c r="E169" s="322">
        <v>0.02</v>
      </c>
      <c r="F169" s="321"/>
      <c r="G169" s="321"/>
      <c r="H169" s="321"/>
      <c r="I169" s="321"/>
      <c r="J169" s="321"/>
      <c r="K169" s="320">
        <v>2518.16</v>
      </c>
    </row>
    <row r="170" spans="1:11" s="95" customFormat="1">
      <c r="A170" s="324" t="s">
        <v>1789</v>
      </c>
      <c r="B170" s="320">
        <v>7669.09</v>
      </c>
      <c r="C170" s="321"/>
      <c r="D170" s="322">
        <v>0.21</v>
      </c>
      <c r="E170" s="322">
        <v>0.08</v>
      </c>
      <c r="F170" s="321"/>
      <c r="G170" s="321"/>
      <c r="H170" s="321"/>
      <c r="I170" s="321"/>
      <c r="J170" s="321"/>
      <c r="K170" s="320">
        <v>7699.48</v>
      </c>
    </row>
    <row r="171" spans="1:11" s="95" customFormat="1">
      <c r="A171" s="324" t="s">
        <v>1788</v>
      </c>
      <c r="B171" s="320">
        <v>58717.17</v>
      </c>
      <c r="C171" s="321"/>
      <c r="D171" s="322">
        <v>1.1100000000000001</v>
      </c>
      <c r="E171" s="322">
        <v>0.79</v>
      </c>
      <c r="F171" s="321"/>
      <c r="G171" s="321"/>
      <c r="H171" s="321"/>
      <c r="I171" s="321"/>
      <c r="J171" s="321"/>
      <c r="K171" s="320">
        <v>58984.7</v>
      </c>
    </row>
    <row r="172" spans="1:11" s="95" customFormat="1">
      <c r="A172" s="324" t="s">
        <v>540</v>
      </c>
      <c r="B172" s="320">
        <v>95976.83</v>
      </c>
      <c r="C172" s="321"/>
      <c r="D172" s="322">
        <v>9.5</v>
      </c>
      <c r="E172" s="322">
        <v>6.22</v>
      </c>
      <c r="F172" s="321"/>
      <c r="G172" s="321"/>
      <c r="H172" s="321"/>
      <c r="I172" s="321"/>
      <c r="J172" s="321"/>
      <c r="K172" s="320">
        <v>98104.12</v>
      </c>
    </row>
    <row r="173" spans="1:11" s="95" customFormat="1">
      <c r="A173" s="324" t="s">
        <v>1787</v>
      </c>
      <c r="B173" s="320">
        <v>85515.82</v>
      </c>
      <c r="C173" s="321"/>
      <c r="D173" s="322">
        <v>9.08</v>
      </c>
      <c r="E173" s="322">
        <v>4</v>
      </c>
      <c r="F173" s="321"/>
      <c r="G173" s="321"/>
      <c r="H173" s="321"/>
      <c r="I173" s="321"/>
      <c r="J173" s="321"/>
      <c r="K173" s="320">
        <v>86946.62</v>
      </c>
    </row>
    <row r="174" spans="1:11" s="95" customFormat="1">
      <c r="A174" s="324" t="s">
        <v>1786</v>
      </c>
      <c r="B174" s="320">
        <v>4021.98</v>
      </c>
      <c r="C174" s="321"/>
      <c r="D174" s="322">
        <v>0.04</v>
      </c>
      <c r="E174" s="322">
        <v>0.12</v>
      </c>
      <c r="F174" s="321"/>
      <c r="G174" s="321"/>
      <c r="H174" s="321"/>
      <c r="I174" s="321"/>
      <c r="J174" s="321"/>
      <c r="K174" s="320">
        <v>4058.69</v>
      </c>
    </row>
    <row r="175" spans="1:11" s="95" customFormat="1">
      <c r="A175" s="324" t="s">
        <v>1785</v>
      </c>
      <c r="B175" s="320">
        <v>5426.32</v>
      </c>
      <c r="C175" s="321"/>
      <c r="D175" s="322">
        <v>0.31</v>
      </c>
      <c r="E175" s="322">
        <v>2.06</v>
      </c>
      <c r="F175" s="321"/>
      <c r="G175" s="321"/>
      <c r="H175" s="321"/>
      <c r="I175" s="321"/>
      <c r="J175" s="321"/>
      <c r="K175" s="320">
        <v>6071.83</v>
      </c>
    </row>
    <row r="176" spans="1:11" s="95" customFormat="1">
      <c r="A176" s="324" t="s">
        <v>1784</v>
      </c>
      <c r="B176" s="320">
        <v>1012.71</v>
      </c>
      <c r="C176" s="321"/>
      <c r="D176" s="322">
        <v>7.0000000000000007E-2</v>
      </c>
      <c r="E176" s="322">
        <v>0.04</v>
      </c>
      <c r="F176" s="321"/>
      <c r="G176" s="321"/>
      <c r="H176" s="321"/>
      <c r="I176" s="321"/>
      <c r="J176" s="321"/>
      <c r="K176" s="320">
        <v>1026.98</v>
      </c>
    </row>
    <row r="177" spans="1:11" s="95" customFormat="1">
      <c r="A177" s="324" t="s">
        <v>541</v>
      </c>
      <c r="B177" s="320">
        <v>86797</v>
      </c>
      <c r="C177" s="321"/>
      <c r="D177" s="320">
        <v>1618.5</v>
      </c>
      <c r="E177" s="322">
        <v>22.26</v>
      </c>
      <c r="F177" s="321"/>
      <c r="G177" s="321"/>
      <c r="H177" s="321"/>
      <c r="I177" s="321"/>
      <c r="J177" s="321"/>
      <c r="K177" s="320">
        <v>127686.1</v>
      </c>
    </row>
    <row r="178" spans="1:11" s="95" customFormat="1">
      <c r="A178" s="324" t="s">
        <v>1783</v>
      </c>
      <c r="B178" s="320">
        <v>3268</v>
      </c>
      <c r="C178" s="321"/>
      <c r="D178" s="322">
        <v>0.5</v>
      </c>
      <c r="E178" s="322">
        <v>0.03</v>
      </c>
      <c r="F178" s="321"/>
      <c r="G178" s="321"/>
      <c r="H178" s="321"/>
      <c r="I178" s="321"/>
      <c r="J178" s="321"/>
      <c r="K178" s="320">
        <v>3287.8</v>
      </c>
    </row>
    <row r="179" spans="1:11" s="95" customFormat="1">
      <c r="A179" s="324" t="s">
        <v>1782</v>
      </c>
      <c r="B179" s="320">
        <v>55182</v>
      </c>
      <c r="C179" s="321"/>
      <c r="D179" s="320">
        <v>1614</v>
      </c>
      <c r="E179" s="322">
        <v>22</v>
      </c>
      <c r="F179" s="321"/>
      <c r="G179" s="321"/>
      <c r="H179" s="321"/>
      <c r="I179" s="321"/>
      <c r="J179" s="321"/>
      <c r="K179" s="320">
        <v>95896</v>
      </c>
    </row>
    <row r="180" spans="1:11" s="95" customFormat="1">
      <c r="A180" s="324" t="s">
        <v>1781</v>
      </c>
      <c r="B180" s="320">
        <v>28347</v>
      </c>
      <c r="C180" s="321"/>
      <c r="D180" s="322">
        <v>4</v>
      </c>
      <c r="E180" s="322">
        <v>0.23</v>
      </c>
      <c r="F180" s="321"/>
      <c r="G180" s="321"/>
      <c r="H180" s="321"/>
      <c r="I180" s="321"/>
      <c r="J180" s="321"/>
      <c r="K180" s="320">
        <v>28502.3</v>
      </c>
    </row>
    <row r="181" spans="1:11" s="95" customFormat="1">
      <c r="A181" s="333" t="s">
        <v>1780</v>
      </c>
      <c r="B181" s="321"/>
      <c r="C181" s="321"/>
      <c r="D181" s="320">
        <v>1352.17</v>
      </c>
      <c r="E181" s="321"/>
      <c r="F181" s="321"/>
      <c r="G181" s="321"/>
      <c r="H181" s="321"/>
      <c r="I181" s="321"/>
      <c r="J181" s="321"/>
      <c r="K181" s="320">
        <v>28395.58</v>
      </c>
    </row>
    <row r="182" spans="1:11" s="95" customFormat="1">
      <c r="A182" s="333" t="s">
        <v>542</v>
      </c>
      <c r="B182" s="321"/>
      <c r="C182" s="321"/>
      <c r="D182" s="322">
        <v>585.65</v>
      </c>
      <c r="E182" s="321"/>
      <c r="F182" s="321"/>
      <c r="G182" s="321"/>
      <c r="H182" s="321"/>
      <c r="I182" s="321"/>
      <c r="J182" s="321"/>
      <c r="K182" s="320">
        <v>12298.74</v>
      </c>
    </row>
    <row r="183" spans="1:11" s="95" customFormat="1">
      <c r="A183" s="324" t="s">
        <v>1779</v>
      </c>
      <c r="B183" s="321"/>
      <c r="C183" s="321"/>
      <c r="D183" s="322">
        <v>239.3</v>
      </c>
      <c r="E183" s="321"/>
      <c r="F183" s="321"/>
      <c r="G183" s="321"/>
      <c r="H183" s="321"/>
      <c r="I183" s="321"/>
      <c r="J183" s="321"/>
      <c r="K183" s="320">
        <v>5025.37</v>
      </c>
    </row>
    <row r="184" spans="1:11" s="95" customFormat="1">
      <c r="A184" s="324" t="s">
        <v>1778</v>
      </c>
      <c r="B184" s="321"/>
      <c r="C184" s="321"/>
      <c r="D184" s="322">
        <v>346.35</v>
      </c>
      <c r="E184" s="321"/>
      <c r="F184" s="321"/>
      <c r="G184" s="321"/>
      <c r="H184" s="321"/>
      <c r="I184" s="321"/>
      <c r="J184" s="321"/>
      <c r="K184" s="320">
        <v>7273.37</v>
      </c>
    </row>
    <row r="185" spans="1:11" s="95" customFormat="1">
      <c r="A185" s="333" t="s">
        <v>1777</v>
      </c>
      <c r="B185" s="321"/>
      <c r="C185" s="321"/>
      <c r="D185" s="322">
        <v>766.52</v>
      </c>
      <c r="E185" s="321"/>
      <c r="F185" s="321"/>
      <c r="G185" s="321"/>
      <c r="H185" s="321"/>
      <c r="I185" s="321"/>
      <c r="J185" s="321"/>
      <c r="K185" s="320">
        <v>16096.83</v>
      </c>
    </row>
    <row r="186" spans="1:11" s="95" customFormat="1">
      <c r="A186" s="324" t="s">
        <v>1776</v>
      </c>
      <c r="B186" s="321"/>
      <c r="C186" s="321"/>
      <c r="D186" s="322">
        <v>49.25</v>
      </c>
      <c r="E186" s="321"/>
      <c r="F186" s="321"/>
      <c r="G186" s="321"/>
      <c r="H186" s="321"/>
      <c r="I186" s="321"/>
      <c r="J186" s="321"/>
      <c r="K186" s="320">
        <v>1034.1600000000001</v>
      </c>
    </row>
    <row r="187" spans="1:11" s="95" customFormat="1">
      <c r="A187" s="324" t="s">
        <v>1775</v>
      </c>
      <c r="B187" s="321"/>
      <c r="C187" s="321"/>
      <c r="D187" s="322">
        <v>698.49</v>
      </c>
      <c r="E187" s="321"/>
      <c r="F187" s="321"/>
      <c r="G187" s="321"/>
      <c r="H187" s="321"/>
      <c r="I187" s="321"/>
      <c r="J187" s="321"/>
      <c r="K187" s="320">
        <v>14668.34</v>
      </c>
    </row>
    <row r="188" spans="1:11" s="95" customFormat="1">
      <c r="A188" s="324" t="s">
        <v>1774</v>
      </c>
      <c r="B188" s="321"/>
      <c r="C188" s="321"/>
      <c r="D188" s="322">
        <v>18.78</v>
      </c>
      <c r="E188" s="321"/>
      <c r="F188" s="321"/>
      <c r="G188" s="321"/>
      <c r="H188" s="321"/>
      <c r="I188" s="321"/>
      <c r="J188" s="321"/>
      <c r="K188" s="322">
        <v>394.33</v>
      </c>
    </row>
    <row r="189" spans="1:11" s="95" customFormat="1">
      <c r="A189" s="326" t="s">
        <v>1773</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1772</v>
      </c>
      <c r="B190" s="320">
        <v>53558.17</v>
      </c>
      <c r="C190" s="321"/>
      <c r="D190" s="321"/>
      <c r="E190" s="321"/>
      <c r="F190" s="321"/>
      <c r="G190" s="321"/>
      <c r="H190" s="321"/>
      <c r="I190" s="321"/>
      <c r="J190" s="321"/>
      <c r="K190" s="320">
        <v>53558.17</v>
      </c>
    </row>
    <row r="191" spans="1:11" s="95" customFormat="1">
      <c r="A191" s="324" t="s">
        <v>1771</v>
      </c>
      <c r="B191" s="320">
        <v>44056</v>
      </c>
      <c r="C191" s="321"/>
      <c r="D191" s="321"/>
      <c r="E191" s="321"/>
      <c r="F191" s="321"/>
      <c r="G191" s="321"/>
      <c r="H191" s="321"/>
      <c r="I191" s="321"/>
      <c r="J191" s="321"/>
      <c r="K191" s="320">
        <v>44056</v>
      </c>
    </row>
    <row r="192" spans="1:11" s="95" customFormat="1">
      <c r="A192" s="324" t="s">
        <v>1770</v>
      </c>
      <c r="B192" s="320">
        <v>2921</v>
      </c>
      <c r="C192" s="321"/>
      <c r="D192" s="321"/>
      <c r="E192" s="321"/>
      <c r="F192" s="321"/>
      <c r="G192" s="321"/>
      <c r="H192" s="321"/>
      <c r="I192" s="321"/>
      <c r="J192" s="321"/>
      <c r="K192" s="320">
        <v>2921</v>
      </c>
    </row>
    <row r="193" spans="1:11" s="95" customFormat="1">
      <c r="A193" s="324" t="s">
        <v>1769</v>
      </c>
      <c r="B193" s="320">
        <v>5961.68</v>
      </c>
      <c r="C193" s="321"/>
      <c r="D193" s="321"/>
      <c r="E193" s="321"/>
      <c r="F193" s="321"/>
      <c r="G193" s="321"/>
      <c r="H193" s="321"/>
      <c r="I193" s="321"/>
      <c r="J193" s="321"/>
      <c r="K193" s="320">
        <v>5961.68</v>
      </c>
    </row>
    <row r="194" spans="1:11" s="95" customFormat="1">
      <c r="A194" s="324" t="s">
        <v>1768</v>
      </c>
      <c r="B194" s="322">
        <v>463.94</v>
      </c>
      <c r="C194" s="321"/>
      <c r="D194" s="321"/>
      <c r="E194" s="321"/>
      <c r="F194" s="321"/>
      <c r="G194" s="321"/>
      <c r="H194" s="321"/>
      <c r="I194" s="321"/>
      <c r="J194" s="321"/>
      <c r="K194" s="322">
        <v>463.94</v>
      </c>
    </row>
    <row r="195" spans="1:11" s="95" customFormat="1">
      <c r="A195" s="324" t="s">
        <v>1767</v>
      </c>
      <c r="B195" s="322">
        <v>155.54</v>
      </c>
      <c r="C195" s="321"/>
      <c r="D195" s="321"/>
      <c r="E195" s="321"/>
      <c r="F195" s="321"/>
      <c r="G195" s="321"/>
      <c r="H195" s="321"/>
      <c r="I195" s="321"/>
      <c r="J195" s="321"/>
      <c r="K195" s="322">
        <v>155.54</v>
      </c>
    </row>
    <row r="196" spans="1:11" s="95" customFormat="1">
      <c r="A196" s="333" t="s">
        <v>1766</v>
      </c>
      <c r="B196" s="320">
        <v>15785.98</v>
      </c>
      <c r="C196" s="321"/>
      <c r="D196" s="322">
        <v>5.34</v>
      </c>
      <c r="E196" s="322">
        <v>12.8</v>
      </c>
      <c r="F196" s="321"/>
      <c r="G196" s="321"/>
      <c r="H196" s="321"/>
      <c r="I196" s="321"/>
      <c r="J196" s="321"/>
      <c r="K196" s="320">
        <v>19866.66</v>
      </c>
    </row>
    <row r="197" spans="1:11" s="95" customFormat="1">
      <c r="A197" s="324" t="s">
        <v>1765</v>
      </c>
      <c r="B197" s="320">
        <v>11067.3</v>
      </c>
      <c r="C197" s="321"/>
      <c r="D197" s="321"/>
      <c r="E197" s="321"/>
      <c r="F197" s="321"/>
      <c r="G197" s="321"/>
      <c r="H197" s="321"/>
      <c r="I197" s="321"/>
      <c r="J197" s="321"/>
      <c r="K197" s="320">
        <v>11067.3</v>
      </c>
    </row>
    <row r="198" spans="1:11" s="95" customFormat="1">
      <c r="A198" s="324" t="s">
        <v>1764</v>
      </c>
      <c r="B198" s="322">
        <v>0</v>
      </c>
      <c r="C198" s="321"/>
      <c r="D198" s="321"/>
      <c r="E198" s="322">
        <v>11.75</v>
      </c>
      <c r="F198" s="321"/>
      <c r="G198" s="321"/>
      <c r="H198" s="321"/>
      <c r="I198" s="321"/>
      <c r="J198" s="321"/>
      <c r="K198" s="320">
        <v>3643.83</v>
      </c>
    </row>
    <row r="199" spans="1:11" s="95" customFormat="1">
      <c r="A199" s="324" t="s">
        <v>1763</v>
      </c>
      <c r="B199" s="322">
        <v>102.72</v>
      </c>
      <c r="C199" s="321"/>
      <c r="D199" s="321"/>
      <c r="E199" s="321"/>
      <c r="F199" s="321"/>
      <c r="G199" s="321"/>
      <c r="H199" s="321"/>
      <c r="I199" s="321"/>
      <c r="J199" s="321"/>
      <c r="K199" s="322">
        <v>102.72</v>
      </c>
    </row>
    <row r="200" spans="1:11" s="95" customFormat="1">
      <c r="A200" s="324" t="s">
        <v>1762</v>
      </c>
      <c r="B200" s="322">
        <v>43.75</v>
      </c>
      <c r="C200" s="321"/>
      <c r="D200" s="321"/>
      <c r="E200" s="321"/>
      <c r="F200" s="321"/>
      <c r="G200" s="321"/>
      <c r="H200" s="321"/>
      <c r="I200" s="321"/>
      <c r="J200" s="321"/>
      <c r="K200" s="322">
        <v>43.75</v>
      </c>
    </row>
    <row r="201" spans="1:11" s="95" customFormat="1">
      <c r="A201" s="324" t="s">
        <v>1761</v>
      </c>
      <c r="B201" s="322">
        <v>229.84</v>
      </c>
      <c r="C201" s="321"/>
      <c r="D201" s="322">
        <v>0.79</v>
      </c>
      <c r="E201" s="321"/>
      <c r="F201" s="321"/>
      <c r="G201" s="321"/>
      <c r="H201" s="321"/>
      <c r="I201" s="321"/>
      <c r="J201" s="321"/>
      <c r="K201" s="322">
        <v>246.41</v>
      </c>
    </row>
    <row r="202" spans="1:11" s="95" customFormat="1">
      <c r="A202" s="324" t="s">
        <v>1760</v>
      </c>
      <c r="B202" s="320">
        <v>3317.23</v>
      </c>
      <c r="C202" s="321"/>
      <c r="D202" s="322">
        <v>4.42</v>
      </c>
      <c r="E202" s="321"/>
      <c r="F202" s="321"/>
      <c r="G202" s="321"/>
      <c r="H202" s="321"/>
      <c r="I202" s="321"/>
      <c r="J202" s="321"/>
      <c r="K202" s="320">
        <v>3410.15</v>
      </c>
    </row>
    <row r="203" spans="1:11" s="95" customFormat="1">
      <c r="A203" s="324" t="s">
        <v>1759</v>
      </c>
      <c r="B203" s="322">
        <v>233.23</v>
      </c>
      <c r="C203" s="321"/>
      <c r="D203" s="321"/>
      <c r="E203" s="321"/>
      <c r="F203" s="321"/>
      <c r="G203" s="321"/>
      <c r="H203" s="321"/>
      <c r="I203" s="321"/>
      <c r="J203" s="321"/>
      <c r="K203" s="322">
        <v>233.23</v>
      </c>
    </row>
    <row r="204" spans="1:11" s="95" customFormat="1">
      <c r="A204" s="324" t="s">
        <v>1758</v>
      </c>
      <c r="B204" s="322">
        <v>51.29</v>
      </c>
      <c r="C204" s="321"/>
      <c r="D204" s="322">
        <v>0.11</v>
      </c>
      <c r="E204" s="321"/>
      <c r="F204" s="321"/>
      <c r="G204" s="321"/>
      <c r="H204" s="321"/>
      <c r="I204" s="321"/>
      <c r="J204" s="321"/>
      <c r="K204" s="322">
        <v>53.53</v>
      </c>
    </row>
    <row r="205" spans="1:11" s="95" customFormat="1">
      <c r="A205" s="324" t="s">
        <v>1757</v>
      </c>
      <c r="B205" s="322">
        <v>26.98</v>
      </c>
      <c r="C205" s="321"/>
      <c r="D205" s="334">
        <v>4.8999999999999998E-3</v>
      </c>
      <c r="E205" s="321"/>
      <c r="F205" s="321"/>
      <c r="G205" s="321"/>
      <c r="H205" s="321"/>
      <c r="I205" s="321"/>
      <c r="J205" s="321"/>
      <c r="K205" s="322">
        <v>27.08</v>
      </c>
    </row>
    <row r="206" spans="1:11" s="95" customFormat="1">
      <c r="A206" s="324" t="s">
        <v>1756</v>
      </c>
      <c r="B206" s="322">
        <v>713.64</v>
      </c>
      <c r="C206" s="321"/>
      <c r="D206" s="322">
        <v>0.02</v>
      </c>
      <c r="E206" s="321"/>
      <c r="F206" s="321"/>
      <c r="G206" s="321"/>
      <c r="H206" s="321"/>
      <c r="I206" s="321"/>
      <c r="J206" s="321"/>
      <c r="K206" s="322">
        <v>713.98</v>
      </c>
    </row>
    <row r="207" spans="1:11" s="95" customFormat="1">
      <c r="A207" s="324" t="s">
        <v>1755</v>
      </c>
      <c r="B207" s="321"/>
      <c r="C207" s="321"/>
      <c r="D207" s="321"/>
      <c r="E207" s="322">
        <v>1.05</v>
      </c>
      <c r="F207" s="321"/>
      <c r="G207" s="321"/>
      <c r="H207" s="321"/>
      <c r="I207" s="321"/>
      <c r="J207" s="321"/>
      <c r="K207" s="322">
        <v>324.69</v>
      </c>
    </row>
    <row r="208" spans="1:11" s="95" customFormat="1">
      <c r="A208" s="333" t="s">
        <v>1754</v>
      </c>
      <c r="B208" s="331">
        <v>2522.5</v>
      </c>
      <c r="C208" s="321"/>
      <c r="D208" s="322">
        <v>0.05</v>
      </c>
      <c r="E208" s="321"/>
      <c r="F208" s="321"/>
      <c r="G208" s="321"/>
      <c r="H208" s="323">
        <v>0.87</v>
      </c>
      <c r="I208" s="323">
        <v>8.6999999999999994E-2</v>
      </c>
      <c r="J208" s="322">
        <v>0.01</v>
      </c>
      <c r="K208" s="320">
        <v>9229.6200000000008</v>
      </c>
    </row>
    <row r="209" spans="1:11" s="95" customFormat="1">
      <c r="A209" s="324" t="s">
        <v>1753</v>
      </c>
      <c r="B209" s="321"/>
      <c r="C209" s="321"/>
      <c r="D209" s="321"/>
      <c r="E209" s="321"/>
      <c r="F209" s="321"/>
      <c r="G209" s="321"/>
      <c r="H209" s="321"/>
      <c r="I209" s="321"/>
      <c r="J209" s="321"/>
      <c r="K209" s="321"/>
    </row>
    <row r="210" spans="1:11" s="95" customFormat="1">
      <c r="A210" s="324" t="s">
        <v>1752</v>
      </c>
      <c r="B210" s="320">
        <v>1467.55</v>
      </c>
      <c r="C210" s="321"/>
      <c r="D210" s="322">
        <v>0.05</v>
      </c>
      <c r="E210" s="321"/>
      <c r="F210" s="321"/>
      <c r="G210" s="321"/>
      <c r="H210" s="321"/>
      <c r="I210" s="321"/>
      <c r="J210" s="321"/>
      <c r="K210" s="320">
        <v>1468.65</v>
      </c>
    </row>
    <row r="211" spans="1:11" s="95" customFormat="1">
      <c r="A211" s="324" t="s">
        <v>552</v>
      </c>
      <c r="B211" s="320">
        <v>1025.31</v>
      </c>
      <c r="C211" s="321"/>
      <c r="D211" s="321"/>
      <c r="E211" s="321"/>
      <c r="F211" s="321"/>
      <c r="G211" s="321"/>
      <c r="H211" s="322">
        <v>0.87</v>
      </c>
      <c r="I211" s="322">
        <v>0.09</v>
      </c>
      <c r="J211" s="321"/>
      <c r="K211" s="320">
        <v>7480.38</v>
      </c>
    </row>
    <row r="212" spans="1:11" s="95" customFormat="1">
      <c r="A212" s="324" t="s">
        <v>1751</v>
      </c>
      <c r="B212" s="322">
        <v>23.22</v>
      </c>
      <c r="C212" s="321"/>
      <c r="D212" s="321"/>
      <c r="E212" s="321"/>
      <c r="F212" s="321"/>
      <c r="G212" s="321"/>
      <c r="H212" s="321"/>
      <c r="I212" s="321"/>
      <c r="J212" s="321"/>
      <c r="K212" s="322">
        <v>23.22</v>
      </c>
    </row>
    <row r="213" spans="1:11" s="95" customFormat="1">
      <c r="A213" s="324" t="s">
        <v>1750</v>
      </c>
      <c r="B213" s="322">
        <v>6.42</v>
      </c>
      <c r="C213" s="321"/>
      <c r="D213" s="321"/>
      <c r="E213" s="321"/>
      <c r="F213" s="321"/>
      <c r="G213" s="321"/>
      <c r="H213" s="321"/>
      <c r="I213" s="321"/>
      <c r="J213" s="321"/>
      <c r="K213" s="322">
        <v>6.42</v>
      </c>
    </row>
    <row r="214" spans="1:11" s="95" customFormat="1">
      <c r="A214" s="324" t="s">
        <v>1749</v>
      </c>
      <c r="B214" s="321"/>
      <c r="C214" s="321"/>
      <c r="D214" s="321"/>
      <c r="E214" s="321"/>
      <c r="F214" s="321"/>
      <c r="G214" s="321"/>
      <c r="H214" s="321"/>
      <c r="I214" s="321"/>
      <c r="J214" s="322">
        <v>0.01</v>
      </c>
      <c r="K214" s="322">
        <v>250.95</v>
      </c>
    </row>
    <row r="215" spans="1:11" s="95" customFormat="1">
      <c r="A215" s="333" t="s">
        <v>1748</v>
      </c>
      <c r="B215" s="321"/>
      <c r="C215" s="321"/>
      <c r="D215" s="321"/>
      <c r="E215" s="321"/>
      <c r="F215" s="323">
        <v>0.22</v>
      </c>
      <c r="G215" s="323">
        <v>0.42</v>
      </c>
      <c r="H215" s="321"/>
      <c r="I215" s="321"/>
      <c r="J215" s="334">
        <v>2.5000000000000001E-3</v>
      </c>
      <c r="K215" s="320">
        <v>5259.1</v>
      </c>
    </row>
    <row r="216" spans="1:11" s="95" customFormat="1">
      <c r="A216" s="324" t="s">
        <v>1747</v>
      </c>
      <c r="B216" s="321"/>
      <c r="C216" s="321"/>
      <c r="D216" s="321"/>
      <c r="E216" s="321"/>
      <c r="F216" s="323">
        <v>0.22</v>
      </c>
      <c r="G216" s="322">
        <v>0.42</v>
      </c>
      <c r="H216" s="321"/>
      <c r="I216" s="321"/>
      <c r="J216" s="321"/>
      <c r="K216" s="320">
        <v>5199.3500000000004</v>
      </c>
    </row>
    <row r="217" spans="1:11" s="95" customFormat="1">
      <c r="A217" s="321" t="s">
        <v>1746</v>
      </c>
      <c r="B217" s="321"/>
      <c r="C217" s="321"/>
      <c r="D217" s="321"/>
      <c r="E217" s="321"/>
      <c r="F217" s="321"/>
      <c r="G217" s="321"/>
      <c r="H217" s="321"/>
      <c r="I217" s="321"/>
      <c r="J217" s="334">
        <v>2.5000000000000001E-3</v>
      </c>
      <c r="K217" s="322">
        <v>59.75</v>
      </c>
    </row>
    <row r="218" spans="1:11" s="95" customFormat="1">
      <c r="A218" s="333" t="s">
        <v>1745</v>
      </c>
      <c r="B218" s="322">
        <v>694.14</v>
      </c>
      <c r="C218" s="321"/>
      <c r="D218" s="321"/>
      <c r="E218" s="321"/>
      <c r="F218" s="321"/>
      <c r="G218" s="321"/>
      <c r="H218" s="321"/>
      <c r="I218" s="321"/>
      <c r="J218" s="321"/>
      <c r="K218" s="322">
        <v>694.14</v>
      </c>
    </row>
    <row r="219" spans="1:11" s="95" customFormat="1">
      <c r="A219" s="324" t="s">
        <v>1744</v>
      </c>
      <c r="B219" s="322">
        <v>672.91</v>
      </c>
      <c r="C219" s="321"/>
      <c r="D219" s="321"/>
      <c r="E219" s="321"/>
      <c r="F219" s="321"/>
      <c r="G219" s="321"/>
      <c r="H219" s="321"/>
      <c r="I219" s="321"/>
      <c r="J219" s="321"/>
      <c r="K219" s="322">
        <v>672.91</v>
      </c>
    </row>
    <row r="220" spans="1:11" s="95" customFormat="1">
      <c r="A220" s="324" t="s">
        <v>1743</v>
      </c>
      <c r="B220" s="322">
        <v>21.23</v>
      </c>
      <c r="C220" s="321"/>
      <c r="D220" s="321"/>
      <c r="E220" s="321"/>
      <c r="F220" s="321"/>
      <c r="G220" s="321"/>
      <c r="H220" s="321"/>
      <c r="I220" s="321"/>
      <c r="J220" s="321"/>
      <c r="K220" s="322">
        <v>21.23</v>
      </c>
    </row>
    <row r="221" spans="1:11" s="95" customFormat="1">
      <c r="A221" s="326" t="s">
        <v>1742</v>
      </c>
      <c r="B221" s="325"/>
      <c r="C221" s="325"/>
      <c r="D221" s="327">
        <v>14088.3</v>
      </c>
      <c r="E221" s="328">
        <v>192.73</v>
      </c>
      <c r="F221" s="325"/>
      <c r="G221" s="325"/>
      <c r="H221" s="325"/>
      <c r="I221" s="325"/>
      <c r="J221" s="325"/>
      <c r="K221" s="327">
        <v>355600.19</v>
      </c>
    </row>
    <row r="222" spans="1:11" s="95" customFormat="1">
      <c r="A222" s="324" t="s">
        <v>553</v>
      </c>
      <c r="B222" s="321"/>
      <c r="C222" s="321"/>
      <c r="D222" s="320">
        <v>10068.07</v>
      </c>
      <c r="E222" s="322">
        <v>0</v>
      </c>
      <c r="F222" s="321"/>
      <c r="G222" s="321"/>
      <c r="H222" s="321"/>
      <c r="I222" s="321"/>
      <c r="J222" s="321"/>
      <c r="K222" s="320">
        <v>211429.43</v>
      </c>
    </row>
    <row r="223" spans="1:11" s="95" customFormat="1">
      <c r="A223" s="324" t="s">
        <v>1741</v>
      </c>
      <c r="B223" s="321"/>
      <c r="C223" s="321"/>
      <c r="D223" s="322">
        <v>241.19</v>
      </c>
      <c r="E223" s="322">
        <v>7.0000000000000007E-2</v>
      </c>
      <c r="F223" s="321"/>
      <c r="G223" s="321"/>
      <c r="H223" s="321"/>
      <c r="I223" s="321"/>
      <c r="J223" s="321"/>
      <c r="K223" s="320">
        <v>5087.75</v>
      </c>
    </row>
    <row r="224" spans="1:11" s="95" customFormat="1">
      <c r="A224" s="324" t="s">
        <v>1740</v>
      </c>
      <c r="B224" s="321"/>
      <c r="C224" s="321"/>
      <c r="D224" s="320">
        <v>3540.98</v>
      </c>
      <c r="E224" s="322">
        <v>0</v>
      </c>
      <c r="F224" s="321"/>
      <c r="G224" s="321"/>
      <c r="H224" s="321"/>
      <c r="I224" s="321"/>
      <c r="J224" s="321"/>
      <c r="K224" s="320">
        <v>74360.58</v>
      </c>
    </row>
    <row r="225" spans="1:11" s="95" customFormat="1">
      <c r="A225" s="324" t="s">
        <v>1739</v>
      </c>
      <c r="B225" s="321"/>
      <c r="C225" s="321"/>
      <c r="D225" s="321"/>
      <c r="E225" s="322">
        <v>186.49</v>
      </c>
      <c r="F225" s="321"/>
      <c r="G225" s="321"/>
      <c r="H225" s="321"/>
      <c r="I225" s="321"/>
      <c r="J225" s="321"/>
      <c r="K225" s="320">
        <v>57810.47</v>
      </c>
    </row>
    <row r="226" spans="1:11" s="95" customFormat="1">
      <c r="A226" s="324" t="s">
        <v>1738</v>
      </c>
      <c r="B226" s="321"/>
      <c r="C226" s="321"/>
      <c r="D226" s="322">
        <v>238.06</v>
      </c>
      <c r="E226" s="322">
        <v>6.17</v>
      </c>
      <c r="F226" s="321"/>
      <c r="G226" s="321"/>
      <c r="H226" s="321"/>
      <c r="I226" s="321"/>
      <c r="J226" s="321"/>
      <c r="K226" s="320">
        <v>6911.96</v>
      </c>
    </row>
    <row r="227" spans="1:11" s="95" customFormat="1">
      <c r="A227" s="326" t="s">
        <v>1737</v>
      </c>
      <c r="B227" s="325"/>
      <c r="C227" s="327">
        <v>236257.43</v>
      </c>
      <c r="D227" s="328">
        <v>552.38</v>
      </c>
      <c r="E227" s="328">
        <v>6.74</v>
      </c>
      <c r="F227" s="325"/>
      <c r="G227" s="325"/>
      <c r="H227" s="325"/>
      <c r="I227" s="325"/>
      <c r="J227" s="325"/>
      <c r="K227" s="332">
        <v>-222567.43</v>
      </c>
    </row>
    <row r="228" spans="1:11" s="95" customFormat="1">
      <c r="A228" s="324" t="s">
        <v>554</v>
      </c>
      <c r="B228" s="321"/>
      <c r="C228" s="331">
        <v>217393.8</v>
      </c>
      <c r="D228" s="322">
        <v>552.38</v>
      </c>
      <c r="E228" s="322">
        <v>6.74</v>
      </c>
      <c r="F228" s="321"/>
      <c r="G228" s="321"/>
      <c r="H228" s="321"/>
      <c r="I228" s="321"/>
      <c r="J228" s="321"/>
      <c r="K228" s="330">
        <v>-203704.42</v>
      </c>
    </row>
    <row r="229" spans="1:11" s="95" customFormat="1">
      <c r="A229" s="324" t="s">
        <v>555</v>
      </c>
      <c r="B229" s="321"/>
      <c r="C229" s="320">
        <v>15327.31</v>
      </c>
      <c r="D229" s="321"/>
      <c r="E229" s="321"/>
      <c r="F229" s="321"/>
      <c r="G229" s="321"/>
      <c r="H229" s="321"/>
      <c r="I229" s="321"/>
      <c r="J229" s="321"/>
      <c r="K229" s="330">
        <v>-15327.31</v>
      </c>
    </row>
    <row r="230" spans="1:11" s="95" customFormat="1">
      <c r="A230" s="324" t="s">
        <v>556</v>
      </c>
      <c r="B230" s="321"/>
      <c r="C230" s="320">
        <v>3460.77</v>
      </c>
      <c r="D230" s="321"/>
      <c r="E230" s="321"/>
      <c r="F230" s="321"/>
      <c r="G230" s="321"/>
      <c r="H230" s="321"/>
      <c r="I230" s="321"/>
      <c r="J230" s="321"/>
      <c r="K230" s="330">
        <v>-3460.77</v>
      </c>
    </row>
    <row r="231" spans="1:11" s="95" customFormat="1">
      <c r="A231" s="324" t="s">
        <v>1736</v>
      </c>
      <c r="B231" s="321"/>
      <c r="C231" s="322">
        <v>75.55</v>
      </c>
      <c r="D231" s="321"/>
      <c r="E231" s="321"/>
      <c r="F231" s="321"/>
      <c r="G231" s="321"/>
      <c r="H231" s="321"/>
      <c r="I231" s="321"/>
      <c r="J231" s="321"/>
      <c r="K231" s="329">
        <v>-75.55</v>
      </c>
    </row>
    <row r="232" spans="1:11" s="95" customFormat="1">
      <c r="A232" s="324" t="s">
        <v>1735</v>
      </c>
      <c r="B232" s="321"/>
      <c r="C232" s="321"/>
      <c r="D232" s="321"/>
      <c r="E232" s="321"/>
      <c r="F232" s="321"/>
      <c r="G232" s="321"/>
      <c r="H232" s="321"/>
      <c r="I232" s="321"/>
      <c r="J232" s="321"/>
      <c r="K232" s="322">
        <v>0</v>
      </c>
    </row>
    <row r="233" spans="1:11" s="95" customFormat="1">
      <c r="A233" s="324" t="s">
        <v>1734</v>
      </c>
      <c r="B233" s="321"/>
      <c r="C233" s="321"/>
      <c r="D233" s="321"/>
      <c r="E233" s="321"/>
      <c r="F233" s="321"/>
      <c r="G233" s="321"/>
      <c r="H233" s="321"/>
      <c r="I233" s="321"/>
      <c r="J233" s="321"/>
      <c r="K233" s="322">
        <v>0</v>
      </c>
    </row>
    <row r="234" spans="1:11" s="95" customFormat="1">
      <c r="A234" s="324" t="s">
        <v>1733</v>
      </c>
      <c r="B234" s="321"/>
      <c r="C234" s="321"/>
      <c r="D234" s="321"/>
      <c r="E234" s="321"/>
      <c r="F234" s="321"/>
      <c r="G234" s="321"/>
      <c r="H234" s="321"/>
      <c r="I234" s="321"/>
      <c r="J234" s="321"/>
      <c r="K234" s="322">
        <v>0</v>
      </c>
    </row>
    <row r="235" spans="1:11" s="95" customFormat="1">
      <c r="A235" s="326" t="s">
        <v>1732</v>
      </c>
      <c r="B235" s="325"/>
      <c r="C235" s="325"/>
      <c r="D235" s="327">
        <v>2307.19</v>
      </c>
      <c r="E235" s="328">
        <v>13.23</v>
      </c>
      <c r="F235" s="325"/>
      <c r="G235" s="325"/>
      <c r="H235" s="325"/>
      <c r="I235" s="325"/>
      <c r="J235" s="325"/>
      <c r="K235" s="327">
        <v>52552.29</v>
      </c>
    </row>
    <row r="236" spans="1:11" s="95" customFormat="1">
      <c r="A236" s="324" t="s">
        <v>1731</v>
      </c>
      <c r="B236" s="321"/>
      <c r="C236" s="321"/>
      <c r="D236" s="322">
        <v>488.19</v>
      </c>
      <c r="E236" s="321"/>
      <c r="F236" s="321"/>
      <c r="G236" s="321"/>
      <c r="H236" s="321"/>
      <c r="I236" s="321"/>
      <c r="J236" s="321"/>
      <c r="K236" s="320">
        <v>10251.99</v>
      </c>
    </row>
    <row r="237" spans="1:11" s="95" customFormat="1">
      <c r="A237" s="324" t="s">
        <v>1730</v>
      </c>
      <c r="B237" s="321"/>
      <c r="C237" s="321"/>
      <c r="D237" s="322">
        <v>488.19</v>
      </c>
      <c r="E237" s="321"/>
      <c r="F237" s="321"/>
      <c r="G237" s="321"/>
      <c r="H237" s="321"/>
      <c r="I237" s="321"/>
      <c r="J237" s="321"/>
      <c r="K237" s="320">
        <v>10251.99</v>
      </c>
    </row>
    <row r="238" spans="1:11" s="95" customFormat="1">
      <c r="A238" s="324" t="s">
        <v>1729</v>
      </c>
      <c r="B238" s="321"/>
      <c r="C238" s="321"/>
      <c r="D238" s="320">
        <v>1819</v>
      </c>
      <c r="E238" s="322">
        <v>13.23</v>
      </c>
      <c r="F238" s="321"/>
      <c r="G238" s="321"/>
      <c r="H238" s="321"/>
      <c r="I238" s="321"/>
      <c r="J238" s="321"/>
      <c r="K238" s="320">
        <v>42300.3</v>
      </c>
    </row>
    <row r="239" spans="1:11" s="95" customFormat="1">
      <c r="A239" s="324" t="s">
        <v>1728</v>
      </c>
      <c r="B239" s="321"/>
      <c r="C239" s="321"/>
      <c r="D239" s="320">
        <v>1103</v>
      </c>
      <c r="E239" s="321"/>
      <c r="F239" s="321"/>
      <c r="G239" s="321"/>
      <c r="H239" s="321"/>
      <c r="I239" s="321"/>
      <c r="J239" s="321"/>
      <c r="K239" s="320">
        <v>23163</v>
      </c>
    </row>
    <row r="240" spans="1:11" s="95" customFormat="1">
      <c r="A240" s="324" t="s">
        <v>1727</v>
      </c>
      <c r="B240" s="321"/>
      <c r="C240" s="321"/>
      <c r="D240" s="322">
        <v>716</v>
      </c>
      <c r="E240" s="322">
        <v>13.23</v>
      </c>
      <c r="F240" s="321"/>
      <c r="G240" s="321"/>
      <c r="H240" s="321"/>
      <c r="I240" s="321"/>
      <c r="J240" s="321"/>
      <c r="K240" s="320">
        <v>19137.3</v>
      </c>
    </row>
    <row r="241" spans="1:11" s="95" customFormat="1">
      <c r="A241" s="326" t="s">
        <v>1726</v>
      </c>
      <c r="B241" s="325"/>
      <c r="C241" s="325"/>
      <c r="D241" s="325"/>
      <c r="E241" s="325"/>
      <c r="F241" s="325"/>
      <c r="G241" s="325"/>
      <c r="H241" s="325"/>
      <c r="I241" s="325"/>
      <c r="J241" s="325"/>
      <c r="K241" s="325"/>
    </row>
    <row r="242" spans="1:11" s="95" customFormat="1">
      <c r="A242" s="324" t="s">
        <v>545</v>
      </c>
      <c r="B242" s="320">
        <v>3467.12</v>
      </c>
      <c r="C242" s="321"/>
      <c r="D242" s="322">
        <v>0.05</v>
      </c>
      <c r="E242" s="322">
        <v>0.1</v>
      </c>
      <c r="F242" s="321"/>
      <c r="G242" s="321"/>
      <c r="H242" s="321"/>
      <c r="I242" s="321"/>
      <c r="J242" s="321"/>
      <c r="K242" s="320">
        <v>3498.86</v>
      </c>
    </row>
    <row r="243" spans="1:11" s="95" customFormat="1">
      <c r="A243" s="324" t="s">
        <v>546</v>
      </c>
      <c r="B243" s="320">
        <v>3194.12</v>
      </c>
      <c r="C243" s="321"/>
      <c r="D243" s="322">
        <v>0.02</v>
      </c>
      <c r="E243" s="323">
        <v>8.8999999999999996E-2</v>
      </c>
      <c r="F243" s="321"/>
      <c r="G243" s="321"/>
      <c r="H243" s="321"/>
      <c r="I243" s="321"/>
      <c r="J243" s="321"/>
      <c r="K243" s="320">
        <v>3222.13</v>
      </c>
    </row>
    <row r="244" spans="1:11" s="95" customFormat="1">
      <c r="A244" s="324" t="s">
        <v>1725</v>
      </c>
      <c r="B244" s="322">
        <v>273</v>
      </c>
      <c r="C244" s="321"/>
      <c r="D244" s="322">
        <v>0.03</v>
      </c>
      <c r="E244" s="323">
        <v>0.01</v>
      </c>
      <c r="F244" s="321"/>
      <c r="G244" s="321"/>
      <c r="H244" s="321"/>
      <c r="I244" s="321"/>
      <c r="J244" s="321"/>
      <c r="K244" s="322">
        <v>276.73</v>
      </c>
    </row>
    <row r="245" spans="1:11" s="95" customFormat="1">
      <c r="A245" s="321" t="s">
        <v>1724</v>
      </c>
      <c r="B245" s="320">
        <v>376005</v>
      </c>
      <c r="C245" s="321"/>
      <c r="D245" s="321"/>
      <c r="E245" s="321"/>
      <c r="F245" s="321"/>
      <c r="G245" s="321"/>
      <c r="H245" s="321"/>
      <c r="I245" s="321"/>
      <c r="J245" s="321"/>
      <c r="K245" s="320">
        <v>376005</v>
      </c>
    </row>
    <row r="246" spans="1:11" s="95" customFormat="1" ht="15" customHeight="1">
      <c r="A246" s="394" t="s">
        <v>1723</v>
      </c>
      <c r="B246" s="395"/>
      <c r="C246" s="395"/>
      <c r="D246" s="395"/>
      <c r="E246" s="395"/>
      <c r="F246" s="395"/>
      <c r="G246" s="395"/>
      <c r="H246" s="395"/>
      <c r="I246" s="395"/>
      <c r="J246" s="395"/>
      <c r="K246" s="396"/>
    </row>
    <row r="247" spans="1:11" s="95" customFormat="1"/>
    <row r="248" spans="1:11" s="95" customFormat="1" ht="28.5">
      <c r="A248" s="4" t="s">
        <v>1722</v>
      </c>
      <c r="B248" s="319" t="s">
        <v>561</v>
      </c>
      <c r="C248" s="319"/>
      <c r="D248" s="319" t="s">
        <v>569</v>
      </c>
      <c r="E248" s="319" t="s">
        <v>570</v>
      </c>
    </row>
    <row r="249" spans="1:11" s="95" customFormat="1">
      <c r="A249" s="318" t="s">
        <v>1721</v>
      </c>
      <c r="B249" s="317">
        <f>B154-C154</f>
        <v>788515.40999999992</v>
      </c>
      <c r="C249" s="317"/>
      <c r="D249" s="317">
        <f>D154</f>
        <v>19944.68</v>
      </c>
      <c r="E249" s="317">
        <f>E154</f>
        <v>264.16000000000003</v>
      </c>
    </row>
    <row r="250" spans="1:11" s="95" customFormat="1">
      <c r="A250" s="318" t="s">
        <v>1720</v>
      </c>
      <c r="B250" s="317">
        <f>B249*$C$60</f>
        <v>788515.40999999992</v>
      </c>
      <c r="C250" s="317"/>
      <c r="D250" s="317">
        <f>D249*$C$69</f>
        <v>558451.04</v>
      </c>
      <c r="E250" s="317">
        <f>E249*$C$70</f>
        <v>70002.400000000009</v>
      </c>
    </row>
    <row r="251" spans="1:11" s="95" customFormat="1">
      <c r="A251" s="318" t="s">
        <v>1719</v>
      </c>
      <c r="B251" s="317">
        <f>SUM(B250:E250)</f>
        <v>1416968.8499999999</v>
      </c>
      <c r="C251" s="317"/>
      <c r="D251" s="317"/>
      <c r="E251" s="317"/>
    </row>
    <row r="252" spans="1:11" s="95" customFormat="1"/>
    <row r="253" spans="1:11" s="95" customFormat="1"/>
    <row r="254" spans="1:11" s="95" customFormat="1">
      <c r="A254" s="316" t="s">
        <v>1718</v>
      </c>
      <c r="B254" s="84"/>
    </row>
    <row r="255" spans="1:11" s="95" customFormat="1">
      <c r="A255" s="95" t="s">
        <v>1717</v>
      </c>
    </row>
    <row r="256" spans="1:11" s="95" customFormat="1">
      <c r="A256" s="95" t="s">
        <v>1716</v>
      </c>
    </row>
    <row r="257" spans="1:4" s="95" customFormat="1"/>
    <row r="258" spans="1:4" s="95" customFormat="1">
      <c r="A258" s="95" t="s">
        <v>1715</v>
      </c>
      <c r="B258" s="95">
        <v>719</v>
      </c>
    </row>
    <row r="259" spans="1:4" s="95" customFormat="1">
      <c r="A259" s="95" t="s">
        <v>1714</v>
      </c>
      <c r="B259" s="95">
        <v>11</v>
      </c>
    </row>
    <row r="260" spans="1:4" s="95" customFormat="1">
      <c r="A260" s="95" t="s">
        <v>1713</v>
      </c>
      <c r="B260" s="314">
        <f>B259/B258*10^6</f>
        <v>15299.026425591099</v>
      </c>
    </row>
    <row r="261" spans="1:4" s="95" customFormat="1"/>
    <row r="262" spans="1:4" s="95" customFormat="1"/>
    <row r="263" spans="1:4" s="95" customFormat="1">
      <c r="A263" s="85" t="s">
        <v>1712</v>
      </c>
      <c r="B263" s="84"/>
      <c r="C263" s="84"/>
    </row>
    <row r="264" spans="1:4" s="95" customFormat="1">
      <c r="A264" s="95" t="s">
        <v>1711</v>
      </c>
      <c r="B264" s="314">
        <f>(B149-B251)/(2007-2000)*(2005-2000)+B251+B260</f>
        <v>1749351.5192827338</v>
      </c>
      <c r="C264" s="95" t="s">
        <v>1699</v>
      </c>
    </row>
    <row r="265" spans="1:4" s="95" customFormat="1">
      <c r="A265" s="95" t="s">
        <v>1710</v>
      </c>
      <c r="B265" s="95">
        <f>B264/B266</f>
        <v>0.71977393159643066</v>
      </c>
      <c r="C265" s="95" t="s">
        <v>1709</v>
      </c>
    </row>
    <row r="266" spans="1:4" s="95" customFormat="1">
      <c r="A266" s="95" t="s">
        <v>1708</v>
      </c>
      <c r="B266" s="95">
        <v>2430418</v>
      </c>
      <c r="C266" s="95" t="s">
        <v>1705</v>
      </c>
      <c r="D266" s="95" t="s">
        <v>1707</v>
      </c>
    </row>
    <row r="267" spans="1:4" s="95" customFormat="1">
      <c r="A267" s="95" t="s">
        <v>1706</v>
      </c>
      <c r="B267" s="95">
        <v>11162212</v>
      </c>
      <c r="C267" s="95" t="s">
        <v>1705</v>
      </c>
    </row>
    <row r="268" spans="1:4" s="95" customFormat="1">
      <c r="A268" s="95" t="s">
        <v>1704</v>
      </c>
      <c r="B268" s="315">
        <v>0.33</v>
      </c>
      <c r="C268" s="95" t="s">
        <v>1702</v>
      </c>
    </row>
    <row r="269" spans="1:4" s="95" customFormat="1">
      <c r="A269" s="95" t="s">
        <v>1703</v>
      </c>
      <c r="B269" s="315">
        <v>0.35</v>
      </c>
      <c r="C269" s="95" t="s">
        <v>1702</v>
      </c>
    </row>
    <row r="270" spans="1:4" s="95" customFormat="1"/>
    <row r="271" spans="1:4" s="95" customFormat="1">
      <c r="A271" s="95" t="s">
        <v>1701</v>
      </c>
      <c r="B271" s="95">
        <f>B265*(1-B268)</f>
        <v>0.4822485341696085</v>
      </c>
    </row>
    <row r="272" spans="1:4" s="95" customFormat="1">
      <c r="A272" s="95" t="s">
        <v>1700</v>
      </c>
      <c r="B272" s="95">
        <f>B265*(1-B269)</f>
        <v>0.46785305553767992</v>
      </c>
    </row>
    <row r="273" spans="1:10" s="95" customFormat="1"/>
    <row r="274" spans="1:10" s="95" customFormat="1">
      <c r="A274" s="95" t="s">
        <v>1698</v>
      </c>
      <c r="B274" s="95">
        <f>B267*B271</f>
        <v>5382960.3750904137</v>
      </c>
      <c r="C274" s="95" t="s">
        <v>1699</v>
      </c>
    </row>
    <row r="275" spans="1:10" s="95" customFormat="1">
      <c r="A275" s="95" t="s">
        <v>1697</v>
      </c>
      <c r="B275" s="95">
        <f>B267*B272</f>
        <v>5222274.9907593569</v>
      </c>
      <c r="C275" s="95" t="s">
        <v>1699</v>
      </c>
    </row>
    <row r="276" spans="1:10" s="95" customFormat="1"/>
    <row r="277" spans="1:10" s="95" customFormat="1">
      <c r="A277" s="95" t="s">
        <v>1698</v>
      </c>
      <c r="B277" s="314">
        <f>B274/1000</f>
        <v>5382.9603750904134</v>
      </c>
      <c r="C277" s="95" t="s">
        <v>1696</v>
      </c>
    </row>
    <row r="278" spans="1:10" s="95" customFormat="1">
      <c r="A278" s="95" t="s">
        <v>1697</v>
      </c>
      <c r="B278" s="314">
        <f>B275/1000</f>
        <v>5222.274990759357</v>
      </c>
      <c r="C278" s="95" t="s">
        <v>1696</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0" t="s">
        <v>11</v>
      </c>
      <c r="B1" s="400"/>
      <c r="C1" s="400"/>
      <c r="D1" s="400"/>
      <c r="E1" s="400"/>
    </row>
    <row r="2" spans="1:5">
      <c r="A2" s="401" t="s">
        <v>170</v>
      </c>
      <c r="B2" s="401"/>
      <c r="C2" s="401"/>
      <c r="D2" s="401"/>
      <c r="E2" s="401"/>
    </row>
    <row r="19" spans="1:5">
      <c r="A19" s="9" t="s">
        <v>171</v>
      </c>
    </row>
    <row r="20" spans="1:5">
      <c r="A20" s="9">
        <v>155400</v>
      </c>
      <c r="B20" s="9" t="s">
        <v>172</v>
      </c>
    </row>
    <row r="21" spans="1:5">
      <c r="A21" s="401" t="s">
        <v>173</v>
      </c>
      <c r="B21" s="401"/>
      <c r="C21" s="401"/>
      <c r="D21" s="401"/>
      <c r="E21" s="401"/>
    </row>
    <row r="38" spans="1:5">
      <c r="A38" s="9" t="s">
        <v>171</v>
      </c>
    </row>
    <row r="39" spans="1:5">
      <c r="A39" s="9">
        <v>100800</v>
      </c>
      <c r="B39" s="9" t="s">
        <v>172</v>
      </c>
    </row>
    <row r="40" spans="1:5">
      <c r="A40" s="401" t="s">
        <v>174</v>
      </c>
      <c r="B40" s="401"/>
      <c r="C40" s="401"/>
      <c r="D40" s="401"/>
      <c r="E40" s="401"/>
    </row>
    <row r="57" spans="1:5" ht="14.65" thickBot="1">
      <c r="A57" s="9" t="s">
        <v>171</v>
      </c>
    </row>
    <row r="58" spans="1:5" ht="14.65" thickBot="1">
      <c r="A58" s="11">
        <v>194000</v>
      </c>
      <c r="B58" s="9" t="s">
        <v>175</v>
      </c>
    </row>
    <row r="60" spans="1:5">
      <c r="A60" s="400" t="s">
        <v>176</v>
      </c>
      <c r="B60" s="400"/>
      <c r="C60" s="400"/>
      <c r="D60" s="400"/>
      <c r="E60" s="400"/>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400" t="s">
        <v>177</v>
      </c>
      <c r="B89" s="400"/>
      <c r="C89" s="400"/>
      <c r="D89" s="400"/>
      <c r="E89" s="400"/>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400" t="s">
        <v>178</v>
      </c>
      <c r="B98" s="400"/>
      <c r="C98" s="400"/>
      <c r="D98" s="400"/>
      <c r="E98" s="400"/>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400" t="s">
        <v>180</v>
      </c>
      <c r="B109" s="400"/>
      <c r="C109" s="400"/>
      <c r="D109" s="400"/>
      <c r="E109" s="400"/>
    </row>
    <row r="110" spans="1:5" ht="14.65" thickBot="1"/>
    <row r="111" spans="1:5" ht="14.65" thickBot="1">
      <c r="A111" s="19">
        <f>A122</f>
        <v>0.20481927710843381</v>
      </c>
      <c r="B111" s="9" t="s">
        <v>434</v>
      </c>
    </row>
    <row r="113" spans="1:14">
      <c r="A113" s="400" t="s">
        <v>179</v>
      </c>
      <c r="B113" s="400"/>
      <c r="C113" s="400"/>
      <c r="D113" s="400"/>
      <c r="E113" s="400"/>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400" t="s">
        <v>435</v>
      </c>
      <c r="B124" s="400"/>
      <c r="C124" s="400"/>
      <c r="D124" s="400"/>
      <c r="E124" s="400"/>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400" t="s">
        <v>110</v>
      </c>
      <c r="B134" s="400"/>
      <c r="C134" s="400"/>
      <c r="D134" s="400"/>
      <c r="E134" s="400"/>
    </row>
    <row r="135" spans="1:14">
      <c r="A135" s="27" t="s">
        <v>451</v>
      </c>
      <c r="B135" s="28"/>
      <c r="C135" s="28"/>
      <c r="D135" s="28"/>
      <c r="E135" s="28"/>
      <c r="F135" s="28"/>
      <c r="G135" s="28"/>
    </row>
    <row r="136" spans="1:14">
      <c r="A136" s="29"/>
      <c r="B136" s="397" t="s">
        <v>452</v>
      </c>
      <c r="C136" s="398"/>
      <c r="D136" s="398"/>
      <c r="E136" s="399"/>
      <c r="F136" s="28"/>
      <c r="G136" s="28"/>
    </row>
    <row r="137" spans="1:14">
      <c r="A137" s="30"/>
      <c r="B137" s="397" t="s">
        <v>453</v>
      </c>
      <c r="C137" s="399"/>
      <c r="D137" s="397" t="s">
        <v>454</v>
      </c>
      <c r="E137" s="399"/>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0" t="s">
        <v>183</v>
      </c>
      <c r="B165" s="400"/>
      <c r="C165" s="400"/>
      <c r="D165" s="400"/>
      <c r="E165" s="400"/>
    </row>
    <row r="166" spans="1:7" ht="14.65" thickBot="1">
      <c r="A166" s="23" t="s">
        <v>184</v>
      </c>
      <c r="B166" s="17">
        <v>0.4</v>
      </c>
    </row>
    <row r="167" spans="1:7" ht="14.65" thickBot="1">
      <c r="A167" s="9" t="s">
        <v>185</v>
      </c>
      <c r="B167" s="45">
        <f>(1+B166)^(1/(2020-2010))-1</f>
        <v>3.4219694129380196E-2</v>
      </c>
    </row>
    <row r="168" spans="1:7">
      <c r="B168" s="46"/>
    </row>
    <row r="169" spans="1:7">
      <c r="A169" s="400" t="s">
        <v>443</v>
      </c>
      <c r="B169" s="400"/>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400" t="s">
        <v>192</v>
      </c>
      <c r="B174" s="400"/>
      <c r="C174" s="400"/>
      <c r="D174" s="400"/>
      <c r="E174" s="400"/>
    </row>
    <row r="175" spans="1:7" ht="14.65" thickBot="1">
      <c r="A175" s="23" t="s">
        <v>450</v>
      </c>
      <c r="B175" s="46">
        <v>0.1246</v>
      </c>
    </row>
    <row r="176" spans="1:7" ht="14.65" thickBot="1">
      <c r="A176" s="23" t="s">
        <v>447</v>
      </c>
      <c r="B176" s="45">
        <f>1-B175</f>
        <v>0.87539999999999996</v>
      </c>
    </row>
    <row r="178" spans="1:5">
      <c r="A178" s="400" t="s">
        <v>186</v>
      </c>
      <c r="B178" s="400"/>
      <c r="C178" s="400"/>
      <c r="D178" s="400"/>
      <c r="E178" s="400"/>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400" t="s">
        <v>188</v>
      </c>
      <c r="B183" s="400"/>
      <c r="C183" s="400"/>
      <c r="D183" s="400"/>
      <c r="E183" s="400"/>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400" t="s">
        <v>202</v>
      </c>
      <c r="B191" s="400"/>
      <c r="C191" s="400"/>
      <c r="D191" s="400"/>
      <c r="E191" s="400"/>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2020-06-02T02:56:04Z</dcterms:modified>
</cp:coreProperties>
</file>