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India\Models\eps-1.4.2-india-v2\InputData\bldgs\BCEU\"/>
    </mc:Choice>
  </mc:AlternateContent>
  <bookViews>
    <workbookView xWindow="240" yWindow="90" windowWidth="18195" windowHeight="4020" tabRatio="776" firstSheet="6" activeTab="7"/>
  </bookViews>
  <sheets>
    <sheet name="About" sheetId="1" r:id="rId1"/>
    <sheet name="Building Projections" sheetId="34" r:id="rId2"/>
    <sheet name="Elec Use" sheetId="28" r:id="rId3"/>
    <sheet name="Elec Breakdown" sheetId="33" r:id="rId4"/>
    <sheet name="LPG, Kerosene Use" sheetId="35" r:id="rId5"/>
    <sheet name="Activity Data" sheetId="39" r:id="rId6"/>
    <sheet name="Summed Activity Data" sheetId="40" r:id="rId7"/>
    <sheet name="Biomass Use" sheetId="37" r:id="rId8"/>
    <sheet name="Conversion Factors" sheetId="36" r:id="rId9"/>
    <sheet name="BCEU-urban-residential-heating" sheetId="18" r:id="rId10"/>
    <sheet name="BCEU-urban-residential-cooling" sheetId="20" r:id="rId11"/>
    <sheet name="BCEU-urban-residential-lighting" sheetId="11" r:id="rId12"/>
    <sheet name="BCEU-urban-residential-appl" sheetId="12" r:id="rId13"/>
    <sheet name="BCEU-urban-residential-other" sheetId="13" r:id="rId14"/>
    <sheet name="BCEU-rural-residential-heating" sheetId="23" r:id="rId15"/>
    <sheet name="BCEU-rural-residential-cooling" sheetId="24" r:id="rId16"/>
    <sheet name="BCEU-rural-residential-lighting" sheetId="25" r:id="rId17"/>
    <sheet name="BCEU-rural-residential-appl" sheetId="26" r:id="rId18"/>
    <sheet name="BCEU-rural-residential-other" sheetId="27" r:id="rId19"/>
    <sheet name="BCEU-commercial-heating" sheetId="21" r:id="rId20"/>
    <sheet name="BCEU-commercial-cooling" sheetId="14" r:id="rId21"/>
    <sheet name="BCEU-commercial-lighting" sheetId="15" r:id="rId22"/>
    <sheet name="BCEU-commercial-appl" sheetId="16" r:id="rId23"/>
    <sheet name="BCEU-commercial-other" sheetId="17" r:id="rId24"/>
  </sheets>
  <definedNames>
    <definedName name="_xlnm._FilterDatabase" localSheetId="5" hidden="1">'Activity Data'!$A$1:$AJ$1254</definedName>
    <definedName name="BTU_per_GWh">'Conversion Factors'!$A$3</definedName>
    <definedName name="BTU_per_kg_biomass">'Conversion Factors'!$B$28</definedName>
    <definedName name="BTU_per_PJ">'Conversion Factors'!$A$6</definedName>
    <definedName name="BTU_per_thousand_tons_kerosene">'Conversion Factors'!$A$21</definedName>
    <definedName name="BTU_per_thousand_tons_LPG">'Conversion Factors'!$A$14</definedName>
  </definedNames>
  <calcPr calcId="162913"/>
  <pivotCaches>
    <pivotCache cacheId="5" r:id="rId25"/>
  </pivotCaches>
</workbook>
</file>

<file path=xl/calcChain.xml><?xml version="1.0" encoding="utf-8"?>
<calcChain xmlns="http://schemas.openxmlformats.org/spreadsheetml/2006/main">
  <c r="AL61" i="37" l="1"/>
  <c r="AM61" i="37"/>
  <c r="AK61" i="37"/>
  <c r="E61" i="37"/>
  <c r="F61" i="37"/>
  <c r="G61" i="37"/>
  <c r="H61" i="37"/>
  <c r="I61" i="37"/>
  <c r="J61" i="37"/>
  <c r="K61" i="37"/>
  <c r="L61" i="37"/>
  <c r="M61" i="37"/>
  <c r="N61" i="37"/>
  <c r="O61" i="37"/>
  <c r="P61" i="37"/>
  <c r="Q61" i="37"/>
  <c r="R61" i="37"/>
  <c r="S61" i="37"/>
  <c r="T61" i="37"/>
  <c r="U61" i="37"/>
  <c r="V61" i="37"/>
  <c r="W61" i="37"/>
  <c r="X61" i="37"/>
  <c r="Y61" i="37"/>
  <c r="Z61" i="37"/>
  <c r="AA61" i="37"/>
  <c r="AB61" i="37"/>
  <c r="AC61" i="37"/>
  <c r="AD61" i="37"/>
  <c r="AE61" i="37"/>
  <c r="AF61" i="37"/>
  <c r="AG61" i="37"/>
  <c r="AH61" i="37"/>
  <c r="AI61" i="37"/>
  <c r="AJ61" i="37"/>
  <c r="AL60" i="37"/>
  <c r="AM60" i="37"/>
  <c r="AK60" i="37"/>
  <c r="E60" i="37"/>
  <c r="F60" i="37"/>
  <c r="G60" i="37"/>
  <c r="H60" i="37"/>
  <c r="I60" i="37"/>
  <c r="J60" i="37"/>
  <c r="K60" i="37"/>
  <c r="L60" i="37"/>
  <c r="M60" i="37"/>
  <c r="N60" i="37"/>
  <c r="O60" i="37"/>
  <c r="P60" i="37"/>
  <c r="Q60" i="37"/>
  <c r="R60" i="37"/>
  <c r="S60" i="37"/>
  <c r="T60" i="37"/>
  <c r="U60" i="37"/>
  <c r="V60" i="37"/>
  <c r="W60" i="37"/>
  <c r="X60" i="37"/>
  <c r="Y60" i="37"/>
  <c r="Z60" i="37"/>
  <c r="AA60" i="37"/>
  <c r="AB60" i="37"/>
  <c r="AC60" i="37"/>
  <c r="AD60" i="37"/>
  <c r="AE60" i="37"/>
  <c r="AF60" i="37"/>
  <c r="AG60" i="37"/>
  <c r="AH60" i="37"/>
  <c r="AI60" i="37"/>
  <c r="AJ60" i="37"/>
  <c r="AL57" i="37"/>
  <c r="AM57" i="37"/>
  <c r="AK57" i="37"/>
  <c r="E57" i="37"/>
  <c r="F57" i="37"/>
  <c r="G57" i="37"/>
  <c r="H57" i="37"/>
  <c r="I57" i="37"/>
  <c r="J57" i="37"/>
  <c r="K57" i="37"/>
  <c r="L57" i="37"/>
  <c r="M57" i="37"/>
  <c r="N57" i="37"/>
  <c r="O57" i="37"/>
  <c r="P57" i="37"/>
  <c r="Q57" i="37"/>
  <c r="R57" i="37"/>
  <c r="S57" i="37"/>
  <c r="T57" i="37"/>
  <c r="U57" i="37"/>
  <c r="V57" i="37"/>
  <c r="W57" i="37"/>
  <c r="X57" i="37"/>
  <c r="Y57" i="37"/>
  <c r="Z57" i="37"/>
  <c r="AA57" i="37"/>
  <c r="AB57" i="37"/>
  <c r="AC57" i="37"/>
  <c r="AD57" i="37"/>
  <c r="AE57" i="37"/>
  <c r="AF57" i="37"/>
  <c r="AG57" i="37"/>
  <c r="AH57" i="37"/>
  <c r="AI57" i="37"/>
  <c r="AJ57" i="37"/>
  <c r="AL56" i="37"/>
  <c r="AM56" i="37"/>
  <c r="AK56" i="37"/>
  <c r="E56" i="37"/>
  <c r="F56" i="37"/>
  <c r="G56" i="37"/>
  <c r="H56" i="37"/>
  <c r="I56" i="37"/>
  <c r="J56" i="37"/>
  <c r="K56" i="37"/>
  <c r="L56" i="37"/>
  <c r="M56" i="37"/>
  <c r="N56" i="37"/>
  <c r="O56" i="37"/>
  <c r="P56" i="37"/>
  <c r="Q56" i="37"/>
  <c r="R56" i="37"/>
  <c r="S56" i="37"/>
  <c r="T56" i="37"/>
  <c r="U56" i="37"/>
  <c r="V56" i="37"/>
  <c r="W56" i="37"/>
  <c r="X56" i="37"/>
  <c r="Y56" i="37"/>
  <c r="Z56" i="37"/>
  <c r="AA56" i="37"/>
  <c r="AB56" i="37"/>
  <c r="AC56" i="37"/>
  <c r="AD56" i="37"/>
  <c r="AE56" i="37"/>
  <c r="AF56" i="37"/>
  <c r="AG56" i="37"/>
  <c r="AH56" i="37"/>
  <c r="AI56" i="37"/>
  <c r="AJ56" i="37"/>
  <c r="AJ47" i="37"/>
  <c r="AK47" i="37"/>
  <c r="AI47" i="37"/>
  <c r="AJ49" i="37"/>
  <c r="AK49" i="37"/>
  <c r="AI49" i="37"/>
  <c r="B47" i="37"/>
  <c r="C49" i="37"/>
  <c r="D49" i="37"/>
  <c r="E49" i="37"/>
  <c r="F49" i="37"/>
  <c r="G49" i="37"/>
  <c r="H49" i="37"/>
  <c r="I49" i="37"/>
  <c r="J49" i="37"/>
  <c r="K49" i="37"/>
  <c r="L49" i="37"/>
  <c r="M49" i="37"/>
  <c r="N49" i="37"/>
  <c r="O49" i="37"/>
  <c r="P49" i="37"/>
  <c r="Q49" i="37"/>
  <c r="R49" i="37"/>
  <c r="S49" i="37"/>
  <c r="T49" i="37"/>
  <c r="U49" i="37"/>
  <c r="V49" i="37"/>
  <c r="W49" i="37"/>
  <c r="X49" i="37"/>
  <c r="Y49" i="37"/>
  <c r="Z49" i="37"/>
  <c r="AA49" i="37"/>
  <c r="AB49" i="37"/>
  <c r="AC49" i="37"/>
  <c r="AD49" i="37"/>
  <c r="AE49" i="37"/>
  <c r="AF49" i="37"/>
  <c r="AG49" i="37"/>
  <c r="AH49" i="37"/>
  <c r="B49" i="37"/>
  <c r="C47" i="37"/>
  <c r="D47" i="37"/>
  <c r="E47" i="37"/>
  <c r="F47" i="37"/>
  <c r="G47" i="37"/>
  <c r="H47" i="37"/>
  <c r="I47" i="37"/>
  <c r="J47" i="37"/>
  <c r="K47" i="37"/>
  <c r="L47" i="37"/>
  <c r="M47" i="37"/>
  <c r="N47" i="37"/>
  <c r="O47" i="37"/>
  <c r="P47" i="37"/>
  <c r="Q47" i="37"/>
  <c r="R47" i="37"/>
  <c r="S47" i="37"/>
  <c r="T47" i="37"/>
  <c r="U47" i="37"/>
  <c r="V47" i="37"/>
  <c r="W47" i="37"/>
  <c r="X47" i="37"/>
  <c r="Y47" i="37"/>
  <c r="Z47" i="37"/>
  <c r="AA47" i="37"/>
  <c r="AB47" i="37"/>
  <c r="AC47" i="37"/>
  <c r="AD47" i="37"/>
  <c r="AE47" i="37"/>
  <c r="AF47" i="37"/>
  <c r="AG47" i="37"/>
  <c r="AH47" i="37"/>
  <c r="C3" i="21" l="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B3" i="21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W5" i="26"/>
  <c r="X5" i="26"/>
  <c r="Y5" i="26"/>
  <c r="Z5" i="26"/>
  <c r="AA5" i="26"/>
  <c r="AB5" i="26"/>
  <c r="AC5" i="26"/>
  <c r="AD5" i="26"/>
  <c r="AE5" i="26"/>
  <c r="AF5" i="26"/>
  <c r="AG5" i="26"/>
  <c r="AH5" i="26"/>
  <c r="AI5" i="26"/>
  <c r="AJ5" i="26"/>
  <c r="C5" i="26"/>
  <c r="D3" i="23"/>
  <c r="E3" i="23"/>
  <c r="F3" i="23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AJ3" i="23"/>
  <c r="C3" i="23"/>
  <c r="B3" i="23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AI3" i="18"/>
  <c r="AJ3" i="18"/>
  <c r="B3" i="18"/>
  <c r="B14" i="37" l="1"/>
  <c r="B13" i="37"/>
  <c r="B41" i="37" s="1"/>
  <c r="B48" i="37" s="1"/>
  <c r="D58" i="37" s="1"/>
  <c r="B10" i="37"/>
  <c r="B38" i="37" s="1"/>
  <c r="B45" i="37" s="1"/>
  <c r="D53" i="37" s="1"/>
  <c r="B4" i="37"/>
  <c r="C4" i="37"/>
  <c r="B5" i="37"/>
  <c r="C5" i="37"/>
  <c r="F4" i="37"/>
  <c r="G4" i="37"/>
  <c r="H4" i="37"/>
  <c r="I4" i="37"/>
  <c r="J4" i="37"/>
  <c r="K4" i="37"/>
  <c r="L4" i="37"/>
  <c r="M4" i="37"/>
  <c r="N4" i="37"/>
  <c r="O4" i="37"/>
  <c r="P4" i="37"/>
  <c r="Q4" i="37"/>
  <c r="R4" i="37"/>
  <c r="S4" i="37"/>
  <c r="T4" i="37"/>
  <c r="U4" i="37"/>
  <c r="V4" i="37"/>
  <c r="W4" i="37"/>
  <c r="X4" i="37"/>
  <c r="Y4" i="37"/>
  <c r="Z4" i="37"/>
  <c r="AA4" i="37"/>
  <c r="AB4" i="37"/>
  <c r="AC4" i="37"/>
  <c r="AD4" i="37"/>
  <c r="AE4" i="37"/>
  <c r="AF4" i="37"/>
  <c r="AG4" i="37"/>
  <c r="AH4" i="37"/>
  <c r="AI4" i="37"/>
  <c r="AJ4" i="37"/>
  <c r="AK4" i="37"/>
  <c r="F5" i="37"/>
  <c r="G5" i="37"/>
  <c r="H5" i="37"/>
  <c r="I5" i="37"/>
  <c r="J5" i="37"/>
  <c r="K5" i="37"/>
  <c r="L5" i="37"/>
  <c r="M5" i="37"/>
  <c r="N5" i="37"/>
  <c r="O5" i="37"/>
  <c r="P5" i="37"/>
  <c r="Q5" i="37"/>
  <c r="R5" i="37"/>
  <c r="S5" i="37"/>
  <c r="T5" i="37"/>
  <c r="U5" i="37"/>
  <c r="V5" i="37"/>
  <c r="W5" i="37"/>
  <c r="X5" i="37"/>
  <c r="Y5" i="37"/>
  <c r="Z5" i="37"/>
  <c r="AA5" i="37"/>
  <c r="AB5" i="37"/>
  <c r="AC5" i="37"/>
  <c r="AD5" i="37"/>
  <c r="AE5" i="37"/>
  <c r="AF5" i="37"/>
  <c r="AG5" i="37"/>
  <c r="AH5" i="37"/>
  <c r="AI5" i="37"/>
  <c r="AJ5" i="37"/>
  <c r="AK5" i="37"/>
  <c r="E4" i="37"/>
  <c r="E5" i="37"/>
  <c r="D5" i="37"/>
  <c r="D4" i="37"/>
  <c r="B40" i="37" l="1"/>
  <c r="AK55" i="37"/>
  <c r="AH7" i="12" s="1"/>
  <c r="H55" i="37"/>
  <c r="E7" i="12" s="1"/>
  <c r="L55" i="37"/>
  <c r="I7" i="12" s="1"/>
  <c r="P55" i="37"/>
  <c r="M7" i="12" s="1"/>
  <c r="T55" i="37"/>
  <c r="Q7" i="12" s="1"/>
  <c r="X55" i="37"/>
  <c r="U7" i="12" s="1"/>
  <c r="AB55" i="37"/>
  <c r="Y7" i="12" s="1"/>
  <c r="AF55" i="37"/>
  <c r="AC7" i="12" s="1"/>
  <c r="AJ55" i="37"/>
  <c r="AG7" i="12" s="1"/>
  <c r="AK59" i="37"/>
  <c r="AH7" i="26" s="1"/>
  <c r="H59" i="37"/>
  <c r="E7" i="26" s="1"/>
  <c r="L59" i="37"/>
  <c r="I7" i="26" s="1"/>
  <c r="P59" i="37"/>
  <c r="M7" i="26" s="1"/>
  <c r="T59" i="37"/>
  <c r="Q7" i="26" s="1"/>
  <c r="X59" i="37"/>
  <c r="U7" i="26" s="1"/>
  <c r="AB59" i="37"/>
  <c r="Y7" i="26" s="1"/>
  <c r="AF59" i="37"/>
  <c r="AC7" i="26" s="1"/>
  <c r="AJ59" i="37"/>
  <c r="AG7" i="26" s="1"/>
  <c r="AM55" i="37"/>
  <c r="AJ7" i="12" s="1"/>
  <c r="O55" i="37"/>
  <c r="L7" i="12" s="1"/>
  <c r="AA55" i="37"/>
  <c r="X7" i="12" s="1"/>
  <c r="AM59" i="37"/>
  <c r="AJ7" i="26" s="1"/>
  <c r="O59" i="37"/>
  <c r="L7" i="26" s="1"/>
  <c r="AA59" i="37"/>
  <c r="X7" i="26" s="1"/>
  <c r="E55" i="37"/>
  <c r="B7" i="12" s="1"/>
  <c r="I55" i="37"/>
  <c r="F7" i="12" s="1"/>
  <c r="M55" i="37"/>
  <c r="J7" i="12" s="1"/>
  <c r="Q55" i="37"/>
  <c r="N7" i="12" s="1"/>
  <c r="U55" i="37"/>
  <c r="R7" i="12" s="1"/>
  <c r="Y55" i="37"/>
  <c r="V7" i="12" s="1"/>
  <c r="AC55" i="37"/>
  <c r="Z7" i="12" s="1"/>
  <c r="AG55" i="37"/>
  <c r="AD7" i="12" s="1"/>
  <c r="D55" i="37"/>
  <c r="E59" i="37"/>
  <c r="B7" i="26" s="1"/>
  <c r="I59" i="37"/>
  <c r="F7" i="26" s="1"/>
  <c r="M59" i="37"/>
  <c r="J7" i="26" s="1"/>
  <c r="Q59" i="37"/>
  <c r="N7" i="26" s="1"/>
  <c r="U59" i="37"/>
  <c r="R7" i="26" s="1"/>
  <c r="Y59" i="37"/>
  <c r="V7" i="26" s="1"/>
  <c r="AC59" i="37"/>
  <c r="Z7" i="26" s="1"/>
  <c r="AG59" i="37"/>
  <c r="AD7" i="26" s="1"/>
  <c r="D59" i="37"/>
  <c r="K55" i="37"/>
  <c r="H7" i="12" s="1"/>
  <c r="S55" i="37"/>
  <c r="P7" i="12" s="1"/>
  <c r="AI55" i="37"/>
  <c r="AF7" i="12" s="1"/>
  <c r="K59" i="37"/>
  <c r="H7" i="26" s="1"/>
  <c r="W59" i="37"/>
  <c r="T7" i="26" s="1"/>
  <c r="AI59" i="37"/>
  <c r="AF7" i="26" s="1"/>
  <c r="AL55" i="37"/>
  <c r="AI7" i="12" s="1"/>
  <c r="F55" i="37"/>
  <c r="C7" i="12" s="1"/>
  <c r="J55" i="37"/>
  <c r="G7" i="12" s="1"/>
  <c r="N55" i="37"/>
  <c r="K7" i="12" s="1"/>
  <c r="R55" i="37"/>
  <c r="O7" i="12" s="1"/>
  <c r="V55" i="37"/>
  <c r="S7" i="12" s="1"/>
  <c r="Z55" i="37"/>
  <c r="W7" i="12" s="1"/>
  <c r="AD55" i="37"/>
  <c r="AA7" i="12" s="1"/>
  <c r="AH55" i="37"/>
  <c r="AE7" i="12" s="1"/>
  <c r="AL59" i="37"/>
  <c r="AI7" i="26" s="1"/>
  <c r="F59" i="37"/>
  <c r="C7" i="26" s="1"/>
  <c r="J59" i="37"/>
  <c r="G7" i="26" s="1"/>
  <c r="N59" i="37"/>
  <c r="K7" i="26" s="1"/>
  <c r="R59" i="37"/>
  <c r="O7" i="26" s="1"/>
  <c r="V59" i="37"/>
  <c r="S7" i="26" s="1"/>
  <c r="Z59" i="37"/>
  <c r="W7" i="26" s="1"/>
  <c r="AD59" i="37"/>
  <c r="AA7" i="26" s="1"/>
  <c r="AH59" i="37"/>
  <c r="AE7" i="26" s="1"/>
  <c r="G55" i="37"/>
  <c r="D7" i="12" s="1"/>
  <c r="W55" i="37"/>
  <c r="T7" i="12" s="1"/>
  <c r="AE55" i="37"/>
  <c r="AB7" i="12" s="1"/>
  <c r="G59" i="37"/>
  <c r="D7" i="26" s="1"/>
  <c r="S59" i="37"/>
  <c r="P7" i="26" s="1"/>
  <c r="AE59" i="37"/>
  <c r="AB7" i="26" s="1"/>
  <c r="B39" i="37"/>
  <c r="D38" i="37"/>
  <c r="D45" i="37" s="1"/>
  <c r="F53" i="37" s="1"/>
  <c r="C7" i="21" s="1"/>
  <c r="H38" i="37"/>
  <c r="H45" i="37" s="1"/>
  <c r="J53" i="37" s="1"/>
  <c r="G7" i="21" s="1"/>
  <c r="L38" i="37"/>
  <c r="L45" i="37" s="1"/>
  <c r="N53" i="37" s="1"/>
  <c r="K7" i="21" s="1"/>
  <c r="P38" i="37"/>
  <c r="P45" i="37" s="1"/>
  <c r="R53" i="37" s="1"/>
  <c r="O7" i="21" s="1"/>
  <c r="T38" i="37"/>
  <c r="T45" i="37" s="1"/>
  <c r="V53" i="37" s="1"/>
  <c r="S7" i="21" s="1"/>
  <c r="X38" i="37"/>
  <c r="X45" i="37" s="1"/>
  <c r="Z53" i="37" s="1"/>
  <c r="W7" i="21" s="1"/>
  <c r="AB38" i="37"/>
  <c r="AB45" i="37" s="1"/>
  <c r="AD53" i="37" s="1"/>
  <c r="AA7" i="21" s="1"/>
  <c r="AF38" i="37"/>
  <c r="AF45" i="37" s="1"/>
  <c r="AH53" i="37" s="1"/>
  <c r="AE7" i="21" s="1"/>
  <c r="AJ38" i="37"/>
  <c r="AJ45" i="37" s="1"/>
  <c r="AL53" i="37" s="1"/>
  <c r="AI7" i="21" s="1"/>
  <c r="J38" i="37"/>
  <c r="J45" i="37" s="1"/>
  <c r="L53" i="37" s="1"/>
  <c r="I7" i="21" s="1"/>
  <c r="R38" i="37"/>
  <c r="R45" i="37" s="1"/>
  <c r="T53" i="37" s="1"/>
  <c r="Q7" i="21" s="1"/>
  <c r="Z38" i="37"/>
  <c r="Z45" i="37" s="1"/>
  <c r="AB53" i="37" s="1"/>
  <c r="Y7" i="21" s="1"/>
  <c r="AH38" i="37"/>
  <c r="AH45" i="37" s="1"/>
  <c r="AJ53" i="37" s="1"/>
  <c r="AG7" i="21" s="1"/>
  <c r="C38" i="37"/>
  <c r="C45" i="37" s="1"/>
  <c r="E53" i="37" s="1"/>
  <c r="B7" i="21" s="1"/>
  <c r="E38" i="37"/>
  <c r="E45" i="37" s="1"/>
  <c r="G53" i="37" s="1"/>
  <c r="D7" i="21" s="1"/>
  <c r="I38" i="37"/>
  <c r="I45" i="37" s="1"/>
  <c r="K53" i="37" s="1"/>
  <c r="H7" i="21" s="1"/>
  <c r="M38" i="37"/>
  <c r="M45" i="37" s="1"/>
  <c r="O53" i="37" s="1"/>
  <c r="L7" i="21" s="1"/>
  <c r="Q38" i="37"/>
  <c r="Q45" i="37" s="1"/>
  <c r="S53" i="37" s="1"/>
  <c r="P7" i="21" s="1"/>
  <c r="U38" i="37"/>
  <c r="U45" i="37" s="1"/>
  <c r="W53" i="37" s="1"/>
  <c r="T7" i="21" s="1"/>
  <c r="Y38" i="37"/>
  <c r="Y45" i="37" s="1"/>
  <c r="AA53" i="37" s="1"/>
  <c r="X7" i="21" s="1"/>
  <c r="AC38" i="37"/>
  <c r="AC45" i="37" s="1"/>
  <c r="AE53" i="37" s="1"/>
  <c r="AB7" i="21" s="1"/>
  <c r="AG38" i="37"/>
  <c r="AG45" i="37" s="1"/>
  <c r="AI53" i="37" s="1"/>
  <c r="AF7" i="21" s="1"/>
  <c r="AK38" i="37"/>
  <c r="AK45" i="37" s="1"/>
  <c r="AM53" i="37" s="1"/>
  <c r="AJ7" i="21" s="1"/>
  <c r="F38" i="37"/>
  <c r="F45" i="37" s="1"/>
  <c r="H53" i="37" s="1"/>
  <c r="E7" i="21" s="1"/>
  <c r="N38" i="37"/>
  <c r="N45" i="37" s="1"/>
  <c r="P53" i="37" s="1"/>
  <c r="M7" i="21" s="1"/>
  <c r="V38" i="37"/>
  <c r="V45" i="37" s="1"/>
  <c r="X53" i="37" s="1"/>
  <c r="U7" i="21" s="1"/>
  <c r="AD38" i="37"/>
  <c r="AD45" i="37" s="1"/>
  <c r="AF53" i="37" s="1"/>
  <c r="AC7" i="21" s="1"/>
  <c r="G38" i="37"/>
  <c r="G45" i="37" s="1"/>
  <c r="I53" i="37" s="1"/>
  <c r="F7" i="21" s="1"/>
  <c r="K38" i="37"/>
  <c r="K45" i="37" s="1"/>
  <c r="M53" i="37" s="1"/>
  <c r="J7" i="21" s="1"/>
  <c r="O38" i="37"/>
  <c r="O45" i="37" s="1"/>
  <c r="Q53" i="37" s="1"/>
  <c r="N7" i="21" s="1"/>
  <c r="S38" i="37"/>
  <c r="S45" i="37" s="1"/>
  <c r="U53" i="37" s="1"/>
  <c r="R7" i="21" s="1"/>
  <c r="W38" i="37"/>
  <c r="W45" i="37" s="1"/>
  <c r="Y53" i="37" s="1"/>
  <c r="V7" i="21" s="1"/>
  <c r="AA38" i="37"/>
  <c r="AA45" i="37" s="1"/>
  <c r="AC53" i="37" s="1"/>
  <c r="Z7" i="21" s="1"/>
  <c r="AE38" i="37"/>
  <c r="AE45" i="37" s="1"/>
  <c r="AG53" i="37" s="1"/>
  <c r="AD7" i="21" s="1"/>
  <c r="AI38" i="37"/>
  <c r="AI45" i="37" s="1"/>
  <c r="AK53" i="37" s="1"/>
  <c r="AH7" i="21" s="1"/>
  <c r="D41" i="37"/>
  <c r="D48" i="37" s="1"/>
  <c r="F58" i="37" s="1"/>
  <c r="C7" i="23" s="1"/>
  <c r="H41" i="37"/>
  <c r="H48" i="37" s="1"/>
  <c r="J58" i="37" s="1"/>
  <c r="G7" i="23" s="1"/>
  <c r="L41" i="37"/>
  <c r="L48" i="37" s="1"/>
  <c r="N58" i="37" s="1"/>
  <c r="K7" i="23" s="1"/>
  <c r="P41" i="37"/>
  <c r="P48" i="37" s="1"/>
  <c r="R58" i="37" s="1"/>
  <c r="O7" i="23" s="1"/>
  <c r="T41" i="37"/>
  <c r="T48" i="37" s="1"/>
  <c r="V58" i="37" s="1"/>
  <c r="S7" i="23" s="1"/>
  <c r="X41" i="37"/>
  <c r="X48" i="37" s="1"/>
  <c r="Z58" i="37" s="1"/>
  <c r="W7" i="23" s="1"/>
  <c r="AB41" i="37"/>
  <c r="AB48" i="37" s="1"/>
  <c r="AD58" i="37" s="1"/>
  <c r="AA7" i="23" s="1"/>
  <c r="AF41" i="37"/>
  <c r="AF48" i="37" s="1"/>
  <c r="AH58" i="37" s="1"/>
  <c r="AE7" i="23" s="1"/>
  <c r="AJ41" i="37"/>
  <c r="AJ48" i="37" s="1"/>
  <c r="AL58" i="37" s="1"/>
  <c r="AI7" i="23" s="1"/>
  <c r="F41" i="37"/>
  <c r="F48" i="37" s="1"/>
  <c r="H58" i="37" s="1"/>
  <c r="E7" i="23" s="1"/>
  <c r="N41" i="37"/>
  <c r="N48" i="37" s="1"/>
  <c r="P58" i="37" s="1"/>
  <c r="M7" i="23" s="1"/>
  <c r="Z41" i="37"/>
  <c r="Z48" i="37" s="1"/>
  <c r="AB58" i="37" s="1"/>
  <c r="Y7" i="23" s="1"/>
  <c r="AH41" i="37"/>
  <c r="AH48" i="37" s="1"/>
  <c r="AJ58" i="37" s="1"/>
  <c r="AG7" i="23" s="1"/>
  <c r="E41" i="37"/>
  <c r="E48" i="37" s="1"/>
  <c r="G58" i="37" s="1"/>
  <c r="D7" i="23" s="1"/>
  <c r="I41" i="37"/>
  <c r="I48" i="37" s="1"/>
  <c r="K58" i="37" s="1"/>
  <c r="H7" i="23" s="1"/>
  <c r="M41" i="37"/>
  <c r="M48" i="37" s="1"/>
  <c r="O58" i="37" s="1"/>
  <c r="L7" i="23" s="1"/>
  <c r="Q41" i="37"/>
  <c r="Q48" i="37" s="1"/>
  <c r="S58" i="37" s="1"/>
  <c r="P7" i="23" s="1"/>
  <c r="U41" i="37"/>
  <c r="U48" i="37" s="1"/>
  <c r="W58" i="37" s="1"/>
  <c r="T7" i="23" s="1"/>
  <c r="Y41" i="37"/>
  <c r="Y48" i="37" s="1"/>
  <c r="AA58" i="37" s="1"/>
  <c r="X7" i="23" s="1"/>
  <c r="AC41" i="37"/>
  <c r="AC48" i="37" s="1"/>
  <c r="AE58" i="37" s="1"/>
  <c r="AB7" i="23" s="1"/>
  <c r="AG41" i="37"/>
  <c r="AG48" i="37" s="1"/>
  <c r="AI58" i="37" s="1"/>
  <c r="AF7" i="23" s="1"/>
  <c r="AK41" i="37"/>
  <c r="AK48" i="37" s="1"/>
  <c r="AM58" i="37" s="1"/>
  <c r="AJ7" i="23" s="1"/>
  <c r="C41" i="37"/>
  <c r="C48" i="37" s="1"/>
  <c r="E58" i="37" s="1"/>
  <c r="B7" i="23" s="1"/>
  <c r="J41" i="37"/>
  <c r="J48" i="37" s="1"/>
  <c r="L58" i="37" s="1"/>
  <c r="I7" i="23" s="1"/>
  <c r="V41" i="37"/>
  <c r="V48" i="37" s="1"/>
  <c r="X58" i="37" s="1"/>
  <c r="U7" i="23" s="1"/>
  <c r="AD41" i="37"/>
  <c r="AD48" i="37" s="1"/>
  <c r="AF58" i="37" s="1"/>
  <c r="AC7" i="23" s="1"/>
  <c r="G41" i="37"/>
  <c r="G48" i="37" s="1"/>
  <c r="I58" i="37" s="1"/>
  <c r="F7" i="23" s="1"/>
  <c r="K41" i="37"/>
  <c r="K48" i="37" s="1"/>
  <c r="M58" i="37" s="1"/>
  <c r="J7" i="23" s="1"/>
  <c r="O41" i="37"/>
  <c r="O48" i="37" s="1"/>
  <c r="Q58" i="37" s="1"/>
  <c r="N7" i="23" s="1"/>
  <c r="S41" i="37"/>
  <c r="S48" i="37" s="1"/>
  <c r="U58" i="37" s="1"/>
  <c r="R7" i="23" s="1"/>
  <c r="W41" i="37"/>
  <c r="W48" i="37" s="1"/>
  <c r="Y58" i="37" s="1"/>
  <c r="V7" i="23" s="1"/>
  <c r="AA41" i="37"/>
  <c r="AA48" i="37" s="1"/>
  <c r="AC58" i="37" s="1"/>
  <c r="Z7" i="23" s="1"/>
  <c r="AE41" i="37"/>
  <c r="AE48" i="37" s="1"/>
  <c r="AG58" i="37" s="1"/>
  <c r="AD7" i="23" s="1"/>
  <c r="AI41" i="37"/>
  <c r="AI48" i="37" s="1"/>
  <c r="AK58" i="37" s="1"/>
  <c r="AH7" i="23" s="1"/>
  <c r="R41" i="37"/>
  <c r="R48" i="37" s="1"/>
  <c r="T58" i="37" s="1"/>
  <c r="Q7" i="23" s="1"/>
  <c r="F40" i="37"/>
  <c r="J40" i="37"/>
  <c r="N40" i="37"/>
  <c r="R40" i="37"/>
  <c r="V40" i="37"/>
  <c r="Z40" i="37"/>
  <c r="AD40" i="37"/>
  <c r="AH40" i="37"/>
  <c r="H40" i="37"/>
  <c r="L40" i="37"/>
  <c r="T40" i="37"/>
  <c r="AB40" i="37"/>
  <c r="C40" i="37"/>
  <c r="G40" i="37"/>
  <c r="K40" i="37"/>
  <c r="O40" i="37"/>
  <c r="S40" i="37"/>
  <c r="W40" i="37"/>
  <c r="AA40" i="37"/>
  <c r="AE40" i="37"/>
  <c r="AI40" i="37"/>
  <c r="D40" i="37"/>
  <c r="P40" i="37"/>
  <c r="X40" i="37"/>
  <c r="AF40" i="37"/>
  <c r="AJ40" i="37"/>
  <c r="E40" i="37"/>
  <c r="I40" i="37"/>
  <c r="M40" i="37"/>
  <c r="Q40" i="37"/>
  <c r="U40" i="37"/>
  <c r="Y40" i="37"/>
  <c r="AC40" i="37"/>
  <c r="AG40" i="37"/>
  <c r="AK40" i="37"/>
  <c r="B42" i="37"/>
  <c r="C39" i="37"/>
  <c r="C46" i="37" s="1"/>
  <c r="E54" i="37" s="1"/>
  <c r="B7" i="18" s="1"/>
  <c r="AI39" i="37"/>
  <c r="AI46" i="37" s="1"/>
  <c r="AK54" i="37" s="1"/>
  <c r="AH7" i="18" s="1"/>
  <c r="AE39" i="37"/>
  <c r="AE46" i="37" s="1"/>
  <c r="AG54" i="37" s="1"/>
  <c r="AD7" i="18" s="1"/>
  <c r="AA39" i="37"/>
  <c r="AA46" i="37" s="1"/>
  <c r="AC54" i="37" s="1"/>
  <c r="Z7" i="18" s="1"/>
  <c r="W39" i="37"/>
  <c r="W46" i="37" s="1"/>
  <c r="Y54" i="37" s="1"/>
  <c r="V7" i="18" s="1"/>
  <c r="S39" i="37"/>
  <c r="S46" i="37" s="1"/>
  <c r="U54" i="37" s="1"/>
  <c r="R7" i="18" s="1"/>
  <c r="O39" i="37"/>
  <c r="O46" i="37" s="1"/>
  <c r="Q54" i="37" s="1"/>
  <c r="N7" i="18" s="1"/>
  <c r="K39" i="37"/>
  <c r="K46" i="37" s="1"/>
  <c r="M54" i="37" s="1"/>
  <c r="J7" i="18" s="1"/>
  <c r="G39" i="37"/>
  <c r="G46" i="37" s="1"/>
  <c r="I54" i="37" s="1"/>
  <c r="F7" i="18" s="1"/>
  <c r="AD39" i="37"/>
  <c r="AD46" i="37" s="1"/>
  <c r="AF54" i="37" s="1"/>
  <c r="AC7" i="18" s="1"/>
  <c r="V39" i="37"/>
  <c r="V46" i="37" s="1"/>
  <c r="X54" i="37" s="1"/>
  <c r="U7" i="18" s="1"/>
  <c r="N39" i="37"/>
  <c r="N46" i="37" s="1"/>
  <c r="P54" i="37" s="1"/>
  <c r="M7" i="18" s="1"/>
  <c r="F39" i="37"/>
  <c r="F46" i="37" s="1"/>
  <c r="H54" i="37" s="1"/>
  <c r="E7" i="18" s="1"/>
  <c r="AK39" i="37"/>
  <c r="AK46" i="37" s="1"/>
  <c r="AM54" i="37" s="1"/>
  <c r="AJ7" i="18" s="1"/>
  <c r="AG39" i="37"/>
  <c r="AG46" i="37" s="1"/>
  <c r="AI54" i="37" s="1"/>
  <c r="AF7" i="18" s="1"/>
  <c r="AC39" i="37"/>
  <c r="AC46" i="37" s="1"/>
  <c r="AE54" i="37" s="1"/>
  <c r="AB7" i="18" s="1"/>
  <c r="Y39" i="37"/>
  <c r="Y46" i="37" s="1"/>
  <c r="AA54" i="37" s="1"/>
  <c r="X7" i="18" s="1"/>
  <c r="U39" i="37"/>
  <c r="U46" i="37" s="1"/>
  <c r="W54" i="37" s="1"/>
  <c r="T7" i="18" s="1"/>
  <c r="Q39" i="37"/>
  <c r="Q46" i="37" s="1"/>
  <c r="S54" i="37" s="1"/>
  <c r="P7" i="18" s="1"/>
  <c r="M39" i="37"/>
  <c r="M46" i="37" s="1"/>
  <c r="O54" i="37" s="1"/>
  <c r="L7" i="18" s="1"/>
  <c r="I39" i="37"/>
  <c r="I46" i="37" s="1"/>
  <c r="K54" i="37" s="1"/>
  <c r="H7" i="18" s="1"/>
  <c r="E39" i="37"/>
  <c r="E46" i="37" s="1"/>
  <c r="G54" i="37" s="1"/>
  <c r="D7" i="18" s="1"/>
  <c r="AH39" i="37"/>
  <c r="AH46" i="37" s="1"/>
  <c r="AJ54" i="37" s="1"/>
  <c r="AG7" i="18" s="1"/>
  <c r="Z39" i="37"/>
  <c r="Z46" i="37" s="1"/>
  <c r="AB54" i="37" s="1"/>
  <c r="Y7" i="18" s="1"/>
  <c r="R39" i="37"/>
  <c r="R46" i="37" s="1"/>
  <c r="T54" i="37" s="1"/>
  <c r="Q7" i="18" s="1"/>
  <c r="J39" i="37"/>
  <c r="J46" i="37" s="1"/>
  <c r="L54" i="37" s="1"/>
  <c r="I7" i="18" s="1"/>
  <c r="AJ39" i="37"/>
  <c r="AJ46" i="37" s="1"/>
  <c r="AL54" i="37" s="1"/>
  <c r="AI7" i="18" s="1"/>
  <c r="AF39" i="37"/>
  <c r="AF46" i="37" s="1"/>
  <c r="AH54" i="37" s="1"/>
  <c r="AE7" i="18" s="1"/>
  <c r="AB39" i="37"/>
  <c r="AB46" i="37" s="1"/>
  <c r="AD54" i="37" s="1"/>
  <c r="AA7" i="18" s="1"/>
  <c r="X39" i="37"/>
  <c r="X46" i="37" s="1"/>
  <c r="Z54" i="37" s="1"/>
  <c r="W7" i="18" s="1"/>
  <c r="T39" i="37"/>
  <c r="T46" i="37" s="1"/>
  <c r="V54" i="37" s="1"/>
  <c r="S7" i="18" s="1"/>
  <c r="P39" i="37"/>
  <c r="P46" i="37" s="1"/>
  <c r="R54" i="37" s="1"/>
  <c r="O7" i="18" s="1"/>
  <c r="L39" i="37"/>
  <c r="L46" i="37" s="1"/>
  <c r="N54" i="37" s="1"/>
  <c r="K7" i="18" s="1"/>
  <c r="H39" i="37"/>
  <c r="H46" i="37" s="1"/>
  <c r="J54" i="37" s="1"/>
  <c r="G7" i="18" s="1"/>
  <c r="D60" i="37" l="1"/>
  <c r="D61" i="37"/>
  <c r="D39" i="37"/>
  <c r="D46" i="37" s="1"/>
  <c r="F54" i="37" s="1"/>
  <c r="C7" i="18" s="1"/>
  <c r="B46" i="37"/>
  <c r="D54" i="37" s="1"/>
  <c r="D56" i="37"/>
  <c r="D57" i="37"/>
  <c r="F42" i="37"/>
  <c r="J42" i="37"/>
  <c r="N42" i="37"/>
  <c r="R42" i="37"/>
  <c r="V42" i="37"/>
  <c r="Z42" i="37"/>
  <c r="AD42" i="37"/>
  <c r="AH42" i="37"/>
  <c r="C42" i="37"/>
  <c r="H42" i="37"/>
  <c r="P42" i="37"/>
  <c r="X42" i="37"/>
  <c r="AF42" i="37"/>
  <c r="G42" i="37"/>
  <c r="K42" i="37"/>
  <c r="O42" i="37"/>
  <c r="S42" i="37"/>
  <c r="W42" i="37"/>
  <c r="AA42" i="37"/>
  <c r="AE42" i="37"/>
  <c r="AI42" i="37"/>
  <c r="D42" i="37"/>
  <c r="L42" i="37"/>
  <c r="T42" i="37"/>
  <c r="AB42" i="37"/>
  <c r="AJ42" i="37"/>
  <c r="E42" i="37"/>
  <c r="I42" i="37"/>
  <c r="M42" i="37"/>
  <c r="Q42" i="37"/>
  <c r="U42" i="37"/>
  <c r="Y42" i="37"/>
  <c r="AC42" i="37"/>
  <c r="AG42" i="37"/>
  <c r="AK42" i="37"/>
  <c r="B2" i="12" l="1"/>
  <c r="B4" i="12"/>
  <c r="B4" i="26"/>
  <c r="B2" i="26"/>
  <c r="B2" i="17"/>
  <c r="B2" i="16"/>
  <c r="B4" i="16"/>
  <c r="B5" i="16"/>
  <c r="B2" i="15"/>
  <c r="B5" i="15"/>
  <c r="B2" i="14"/>
  <c r="B2" i="27"/>
  <c r="B5" i="26"/>
  <c r="B2" i="25"/>
  <c r="B5" i="25"/>
  <c r="B2" i="24"/>
  <c r="B2" i="13"/>
  <c r="B2" i="11"/>
  <c r="B2" i="20"/>
  <c r="C2" i="26" l="1"/>
  <c r="C4" i="12"/>
  <c r="C2" i="12"/>
  <c r="M2" i="27"/>
  <c r="F2" i="17"/>
  <c r="B28" i="36"/>
  <c r="B26" i="36"/>
  <c r="B25" i="36"/>
  <c r="B24" i="3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C5" i="16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C5" i="1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Z5" i="25"/>
  <c r="AA5" i="25"/>
  <c r="AB5" i="25"/>
  <c r="AC5" i="25"/>
  <c r="AD5" i="25"/>
  <c r="AE5" i="25"/>
  <c r="AF5" i="25"/>
  <c r="AG5" i="25"/>
  <c r="AH5" i="25"/>
  <c r="AI5" i="25"/>
  <c r="AJ5" i="25"/>
  <c r="C5" i="25"/>
  <c r="L2" i="27"/>
  <c r="O2" i="27"/>
  <c r="P2" i="27"/>
  <c r="R2" i="27"/>
  <c r="S2" i="27"/>
  <c r="T2" i="27"/>
  <c r="W2" i="27"/>
  <c r="X2" i="27"/>
  <c r="Z2" i="27"/>
  <c r="AA2" i="27"/>
  <c r="AB2" i="27"/>
  <c r="AE2" i="27"/>
  <c r="AF2" i="27"/>
  <c r="AH2" i="27"/>
  <c r="AI2" i="27"/>
  <c r="AJ2" i="27"/>
  <c r="D2" i="25"/>
  <c r="E2" i="25"/>
  <c r="F2" i="25"/>
  <c r="G2" i="25"/>
  <c r="H2" i="25"/>
  <c r="I2" i="25"/>
  <c r="J2" i="25"/>
  <c r="K2" i="25"/>
  <c r="L2" i="25"/>
  <c r="M2" i="25"/>
  <c r="N2" i="25"/>
  <c r="O2" i="25"/>
  <c r="P2" i="25"/>
  <c r="Q2" i="25"/>
  <c r="R2" i="25"/>
  <c r="S2" i="25"/>
  <c r="T2" i="25"/>
  <c r="U2" i="25"/>
  <c r="V2" i="25"/>
  <c r="W2" i="25"/>
  <c r="X2" i="25"/>
  <c r="Y2" i="25"/>
  <c r="Z2" i="25"/>
  <c r="AA2" i="25"/>
  <c r="AB2" i="25"/>
  <c r="AC2" i="25"/>
  <c r="AD2" i="25"/>
  <c r="AE2" i="25"/>
  <c r="AF2" i="25"/>
  <c r="AG2" i="25"/>
  <c r="AH2" i="25"/>
  <c r="AI2" i="25"/>
  <c r="AJ2" i="25"/>
  <c r="C2" i="25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Z2" i="24"/>
  <c r="AA2" i="24"/>
  <c r="AB2" i="24"/>
  <c r="AC2" i="24"/>
  <c r="AD2" i="24"/>
  <c r="AE2" i="24"/>
  <c r="AF2" i="24"/>
  <c r="AG2" i="24"/>
  <c r="AH2" i="24"/>
  <c r="AI2" i="24"/>
  <c r="AJ2" i="24"/>
  <c r="C2" i="24"/>
  <c r="A18" i="36"/>
  <c r="A20" i="36" s="1"/>
  <c r="A21" i="36" s="1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C4" i="16"/>
  <c r="A14" i="36"/>
  <c r="A13" i="36"/>
  <c r="A11" i="36"/>
  <c r="AJ5" i="13"/>
  <c r="AI5" i="13"/>
  <c r="AH5" i="13"/>
  <c r="AG5" i="13"/>
  <c r="AF5" i="13"/>
  <c r="AE5" i="13"/>
  <c r="AD5" i="13"/>
  <c r="AC5" i="13"/>
  <c r="AB5" i="13"/>
  <c r="AA5" i="13"/>
  <c r="AJ4" i="13"/>
  <c r="AI4" i="13"/>
  <c r="AH4" i="13"/>
  <c r="AG4" i="13"/>
  <c r="AF4" i="13"/>
  <c r="AE4" i="13"/>
  <c r="AD4" i="13"/>
  <c r="AC4" i="13"/>
  <c r="AB4" i="13"/>
  <c r="AA4" i="13"/>
  <c r="AJ4" i="24"/>
  <c r="AI4" i="24"/>
  <c r="AH4" i="24"/>
  <c r="AG4" i="24"/>
  <c r="AF4" i="24"/>
  <c r="AE4" i="24"/>
  <c r="AD4" i="24"/>
  <c r="AC4" i="24"/>
  <c r="AB4" i="24"/>
  <c r="AA4" i="24"/>
  <c r="AA4" i="27"/>
  <c r="AB4" i="27"/>
  <c r="AC4" i="27"/>
  <c r="AD4" i="27"/>
  <c r="AE4" i="27"/>
  <c r="AF4" i="27"/>
  <c r="AG4" i="27"/>
  <c r="AH4" i="27"/>
  <c r="AI4" i="27"/>
  <c r="AJ4" i="27"/>
  <c r="AA5" i="27"/>
  <c r="AB5" i="27"/>
  <c r="AC5" i="27"/>
  <c r="AD5" i="27"/>
  <c r="AE5" i="27"/>
  <c r="AF5" i="27"/>
  <c r="AG5" i="27"/>
  <c r="AH5" i="27"/>
  <c r="AI5" i="27"/>
  <c r="AJ5" i="27"/>
  <c r="AA4" i="17"/>
  <c r="AB4" i="17"/>
  <c r="AC4" i="17"/>
  <c r="AD4" i="17"/>
  <c r="AE4" i="17"/>
  <c r="AF4" i="17"/>
  <c r="AG4" i="17"/>
  <c r="AH4" i="17"/>
  <c r="AI4" i="17"/>
  <c r="AJ4" i="17"/>
  <c r="AA5" i="17"/>
  <c r="AB5" i="17"/>
  <c r="AC5" i="17"/>
  <c r="AD5" i="17"/>
  <c r="AE5" i="17"/>
  <c r="AF5" i="17"/>
  <c r="AG5" i="17"/>
  <c r="AH5" i="17"/>
  <c r="AI5" i="17"/>
  <c r="AJ5" i="17"/>
  <c r="AJ4" i="14"/>
  <c r="AI4" i="14"/>
  <c r="AH4" i="14"/>
  <c r="AG4" i="14"/>
  <c r="AF4" i="14"/>
  <c r="AE4" i="14"/>
  <c r="AD4" i="14"/>
  <c r="AC4" i="14"/>
  <c r="AB4" i="14"/>
  <c r="AA4" i="14"/>
  <c r="AJ3" i="17"/>
  <c r="AI3" i="17"/>
  <c r="AH3" i="17"/>
  <c r="AG3" i="17"/>
  <c r="AF3" i="17"/>
  <c r="AE3" i="17"/>
  <c r="AD3" i="17"/>
  <c r="AC3" i="17"/>
  <c r="AB3" i="17"/>
  <c r="AA3" i="17"/>
  <c r="U2" i="17"/>
  <c r="AC2" i="17"/>
  <c r="C2" i="17"/>
  <c r="K2" i="16"/>
  <c r="S2" i="16"/>
  <c r="Y2" i="16"/>
  <c r="AA2" i="16"/>
  <c r="AG2" i="16"/>
  <c r="AI2" i="16"/>
  <c r="I2" i="15"/>
  <c r="K2" i="15"/>
  <c r="Q2" i="15"/>
  <c r="S2" i="15"/>
  <c r="Y2" i="15"/>
  <c r="AA2" i="15"/>
  <c r="AG2" i="15"/>
  <c r="AI2" i="15"/>
  <c r="G2" i="14"/>
  <c r="I2" i="14"/>
  <c r="O2" i="14"/>
  <c r="Q2" i="14"/>
  <c r="W2" i="14"/>
  <c r="Y2" i="14"/>
  <c r="AE2" i="14"/>
  <c r="AG2" i="14"/>
  <c r="C2" i="14"/>
  <c r="D2" i="27"/>
  <c r="E2" i="27"/>
  <c r="F2" i="27"/>
  <c r="G2" i="27"/>
  <c r="H2" i="27"/>
  <c r="I2" i="27"/>
  <c r="J2" i="27"/>
  <c r="C2" i="27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AJ2" i="13"/>
  <c r="C2" i="13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C2" i="11"/>
  <c r="D2" i="20"/>
  <c r="E2" i="20"/>
  <c r="F2" i="20"/>
  <c r="G2" i="20"/>
  <c r="H2" i="20"/>
  <c r="I2" i="20"/>
  <c r="J2" i="20"/>
  <c r="K2" i="20"/>
  <c r="L2" i="20"/>
  <c r="M2" i="20"/>
  <c r="N2" i="20"/>
  <c r="O2" i="20"/>
  <c r="P2" i="20"/>
  <c r="Q2" i="20"/>
  <c r="R2" i="20"/>
  <c r="S2" i="20"/>
  <c r="T2" i="20"/>
  <c r="U2" i="20"/>
  <c r="V2" i="20"/>
  <c r="W2" i="20"/>
  <c r="X2" i="20"/>
  <c r="Y2" i="20"/>
  <c r="Z2" i="20"/>
  <c r="AA2" i="20"/>
  <c r="AB2" i="20"/>
  <c r="AC2" i="20"/>
  <c r="AD2" i="20"/>
  <c r="AE2" i="20"/>
  <c r="AF2" i="20"/>
  <c r="AG2" i="20"/>
  <c r="AH2" i="20"/>
  <c r="AI2" i="20"/>
  <c r="AJ2" i="20"/>
  <c r="C2" i="20"/>
  <c r="A3" i="36"/>
  <c r="AH29" i="34"/>
  <c r="AI29" i="34"/>
  <c r="AJ29" i="34"/>
  <c r="AK29" i="34"/>
  <c r="AL29" i="34"/>
  <c r="AM29" i="34"/>
  <c r="AN29" i="34"/>
  <c r="AG29" i="34"/>
  <c r="AC29" i="34"/>
  <c r="AD29" i="34"/>
  <c r="AE29" i="34"/>
  <c r="AF29" i="34"/>
  <c r="AB29" i="34"/>
  <c r="X29" i="34"/>
  <c r="Y29" i="34"/>
  <c r="Z29" i="34"/>
  <c r="AA29" i="34"/>
  <c r="W29" i="34"/>
  <c r="S29" i="34"/>
  <c r="T29" i="34"/>
  <c r="U29" i="34"/>
  <c r="V29" i="34"/>
  <c r="R29" i="34"/>
  <c r="N29" i="34"/>
  <c r="O29" i="34"/>
  <c r="P29" i="34"/>
  <c r="Q29" i="34"/>
  <c r="M29" i="34"/>
  <c r="I29" i="34"/>
  <c r="J29" i="34"/>
  <c r="K29" i="34"/>
  <c r="L29" i="34"/>
  <c r="H29" i="34"/>
  <c r="C29" i="34"/>
  <c r="D29" i="34"/>
  <c r="E29" i="34"/>
  <c r="F29" i="34"/>
  <c r="G29" i="34"/>
  <c r="B29" i="34"/>
  <c r="B10" i="34"/>
  <c r="C10" i="34"/>
  <c r="D10" i="34"/>
  <c r="E10" i="34"/>
  <c r="B11" i="34"/>
  <c r="C11" i="34"/>
  <c r="C14" i="34" s="1"/>
  <c r="D11" i="34"/>
  <c r="E11" i="34"/>
  <c r="G10" i="34"/>
  <c r="G11" i="34"/>
  <c r="F11" i="34"/>
  <c r="F10" i="34"/>
  <c r="C4" i="26" l="1"/>
  <c r="D2" i="12"/>
  <c r="D4" i="12"/>
  <c r="AG2" i="27"/>
  <c r="Y2" i="27"/>
  <c r="Q2" i="27"/>
  <c r="AD2" i="27"/>
  <c r="V2" i="27"/>
  <c r="N2" i="27"/>
  <c r="K2" i="27"/>
  <c r="AC2" i="27"/>
  <c r="U2" i="27"/>
  <c r="M2" i="17"/>
  <c r="E2" i="17"/>
  <c r="AF2" i="14"/>
  <c r="X2" i="14"/>
  <c r="P2" i="14"/>
  <c r="H2" i="14"/>
  <c r="AH2" i="15"/>
  <c r="Z2" i="15"/>
  <c r="R2" i="15"/>
  <c r="J2" i="15"/>
  <c r="AH2" i="16"/>
  <c r="Z2" i="16"/>
  <c r="R2" i="16"/>
  <c r="J2" i="16"/>
  <c r="AJ2" i="17"/>
  <c r="AB2" i="17"/>
  <c r="T2" i="17"/>
  <c r="L2" i="17"/>
  <c r="D2" i="17"/>
  <c r="Q2" i="16"/>
  <c r="K2" i="17"/>
  <c r="E2" i="14"/>
  <c r="AD2" i="14"/>
  <c r="V2" i="14"/>
  <c r="N2" i="14"/>
  <c r="F2" i="14"/>
  <c r="AF2" i="15"/>
  <c r="X2" i="15"/>
  <c r="P2" i="15"/>
  <c r="H2" i="15"/>
  <c r="AF2" i="16"/>
  <c r="X2" i="16"/>
  <c r="P2" i="16"/>
  <c r="H2" i="16"/>
  <c r="AH2" i="17"/>
  <c r="Z2" i="17"/>
  <c r="R2" i="17"/>
  <c r="J2" i="17"/>
  <c r="I2" i="16"/>
  <c r="D2" i="14"/>
  <c r="AC2" i="14"/>
  <c r="U2" i="14"/>
  <c r="M2" i="14"/>
  <c r="C2" i="15"/>
  <c r="AE2" i="15"/>
  <c r="W2" i="15"/>
  <c r="O2" i="15"/>
  <c r="G2" i="15"/>
  <c r="AE2" i="16"/>
  <c r="W2" i="16"/>
  <c r="O2" i="16"/>
  <c r="G2" i="16"/>
  <c r="AG2" i="17"/>
  <c r="Y2" i="17"/>
  <c r="Q2" i="17"/>
  <c r="I2" i="17"/>
  <c r="AA2" i="17"/>
  <c r="AJ2" i="14"/>
  <c r="AB2" i="14"/>
  <c r="T2" i="14"/>
  <c r="L2" i="14"/>
  <c r="E2" i="15"/>
  <c r="AD2" i="15"/>
  <c r="V2" i="15"/>
  <c r="N2" i="15"/>
  <c r="F2" i="15"/>
  <c r="AD2" i="16"/>
  <c r="V2" i="16"/>
  <c r="N2" i="16"/>
  <c r="F2" i="16"/>
  <c r="AF2" i="17"/>
  <c r="X2" i="17"/>
  <c r="P2" i="17"/>
  <c r="H2" i="17"/>
  <c r="AI2" i="17"/>
  <c r="AI2" i="14"/>
  <c r="AA2" i="14"/>
  <c r="S2" i="14"/>
  <c r="K2" i="14"/>
  <c r="D2" i="15"/>
  <c r="AC2" i="15"/>
  <c r="U2" i="15"/>
  <c r="M2" i="15"/>
  <c r="C2" i="16"/>
  <c r="AC2" i="16"/>
  <c r="U2" i="16"/>
  <c r="M2" i="16"/>
  <c r="E2" i="16"/>
  <c r="AE2" i="17"/>
  <c r="W2" i="17"/>
  <c r="O2" i="17"/>
  <c r="G2" i="17"/>
  <c r="S2" i="17"/>
  <c r="AH2" i="14"/>
  <c r="Z2" i="14"/>
  <c r="R2" i="14"/>
  <c r="J2" i="14"/>
  <c r="AJ2" i="15"/>
  <c r="AB2" i="15"/>
  <c r="T2" i="15"/>
  <c r="L2" i="15"/>
  <c r="AJ2" i="16"/>
  <c r="AB2" i="16"/>
  <c r="T2" i="16"/>
  <c r="L2" i="16"/>
  <c r="D2" i="16"/>
  <c r="AD2" i="17"/>
  <c r="V2" i="17"/>
  <c r="N2" i="17"/>
  <c r="E13" i="34"/>
  <c r="C13" i="34"/>
  <c r="D14" i="34"/>
  <c r="F13" i="34"/>
  <c r="D13" i="34"/>
  <c r="E14" i="34"/>
  <c r="B13" i="34"/>
  <c r="F14" i="34"/>
  <c r="B14" i="34"/>
  <c r="AH10" i="34"/>
  <c r="AI10" i="34"/>
  <c r="AJ10" i="34"/>
  <c r="AK10" i="34"/>
  <c r="AL10" i="34"/>
  <c r="AM10" i="34"/>
  <c r="AN10" i="34"/>
  <c r="AH11" i="34"/>
  <c r="AI11" i="34"/>
  <c r="AJ11" i="34"/>
  <c r="AK11" i="34"/>
  <c r="AL11" i="34"/>
  <c r="AM11" i="34"/>
  <c r="AN11" i="34"/>
  <c r="AG11" i="34"/>
  <c r="AG10" i="34"/>
  <c r="AC10" i="34"/>
  <c r="AD10" i="34"/>
  <c r="AE10" i="34"/>
  <c r="AF10" i="34"/>
  <c r="AC11" i="34"/>
  <c r="AD11" i="34"/>
  <c r="AD14" i="34" s="1"/>
  <c r="AE11" i="34"/>
  <c r="AF11" i="34"/>
  <c r="AB11" i="34"/>
  <c r="AB10" i="34"/>
  <c r="X10" i="34"/>
  <c r="Y10" i="34"/>
  <c r="Z10" i="34"/>
  <c r="AA10" i="34"/>
  <c r="X11" i="34"/>
  <c r="Y11" i="34"/>
  <c r="Z11" i="34"/>
  <c r="AA11" i="34"/>
  <c r="W11" i="34"/>
  <c r="W10" i="34"/>
  <c r="S10" i="34"/>
  <c r="T10" i="34"/>
  <c r="U10" i="34"/>
  <c r="V10" i="34"/>
  <c r="S11" i="34"/>
  <c r="T11" i="34"/>
  <c r="U11" i="34"/>
  <c r="V11" i="34"/>
  <c r="R11" i="34"/>
  <c r="R10" i="34"/>
  <c r="N10" i="34"/>
  <c r="O10" i="34"/>
  <c r="P10" i="34"/>
  <c r="Q10" i="34"/>
  <c r="N11" i="34"/>
  <c r="O11" i="34"/>
  <c r="P11" i="34"/>
  <c r="Q11" i="34"/>
  <c r="Q14" i="34" s="1"/>
  <c r="M11" i="34"/>
  <c r="M10" i="34"/>
  <c r="H10" i="34"/>
  <c r="I10" i="34"/>
  <c r="J10" i="34"/>
  <c r="K10" i="34"/>
  <c r="L10" i="34"/>
  <c r="H11" i="34"/>
  <c r="I11" i="34"/>
  <c r="J11" i="34"/>
  <c r="K11" i="34"/>
  <c r="L11" i="34"/>
  <c r="G14" i="34"/>
  <c r="G13" i="34"/>
  <c r="D2" i="26" l="1"/>
  <c r="E2" i="26"/>
  <c r="E4" i="12"/>
  <c r="E2" i="12"/>
  <c r="D4" i="26"/>
  <c r="R13" i="34"/>
  <c r="AN14" i="34"/>
  <c r="O14" i="34"/>
  <c r="V14" i="34"/>
  <c r="N14" i="34"/>
  <c r="AB13" i="34"/>
  <c r="AI13" i="34"/>
  <c r="AC13" i="34"/>
  <c r="I14" i="34"/>
  <c r="K14" i="34"/>
  <c r="AJ14" i="34"/>
  <c r="J14" i="34"/>
  <c r="X14" i="34"/>
  <c r="AE14" i="34"/>
  <c r="T13" i="34"/>
  <c r="AA13" i="34"/>
  <c r="L13" i="34"/>
  <c r="AL13" i="34"/>
  <c r="W13" i="34"/>
  <c r="Y13" i="34"/>
  <c r="AK13" i="34"/>
  <c r="H14" i="34"/>
  <c r="Z13" i="34"/>
  <c r="U14" i="34"/>
  <c r="AE13" i="34"/>
  <c r="AJ13" i="34"/>
  <c r="R14" i="34"/>
  <c r="AA14" i="34"/>
  <c r="M13" i="34"/>
  <c r="AG13" i="34"/>
  <c r="AH14" i="34"/>
  <c r="AM13" i="34"/>
  <c r="P14" i="34"/>
  <c r="AF13" i="34"/>
  <c r="AC14" i="34"/>
  <c r="K13" i="34"/>
  <c r="AM14" i="34"/>
  <c r="J13" i="34"/>
  <c r="W14" i="34"/>
  <c r="X13" i="34"/>
  <c r="AK14" i="34"/>
  <c r="AL14" i="34"/>
  <c r="L14" i="34"/>
  <c r="I13" i="34"/>
  <c r="Q13" i="34"/>
  <c r="T14" i="34"/>
  <c r="AD13" i="34"/>
  <c r="AH13" i="34"/>
  <c r="P13" i="34"/>
  <c r="Z14" i="34"/>
  <c r="Y14" i="34"/>
  <c r="AF14" i="34"/>
  <c r="H13" i="34"/>
  <c r="S13" i="34"/>
  <c r="O13" i="34"/>
  <c r="V13" i="34"/>
  <c r="M14" i="34"/>
  <c r="N13" i="34"/>
  <c r="U13" i="34"/>
  <c r="AG14" i="34"/>
  <c r="AN13" i="34"/>
  <c r="AB14" i="34"/>
  <c r="AI14" i="34"/>
  <c r="S14" i="34"/>
  <c r="F4" i="12" l="1"/>
  <c r="E4" i="26"/>
  <c r="F2" i="12"/>
  <c r="F2" i="26"/>
  <c r="AJ7" i="17"/>
  <c r="AI7" i="17"/>
  <c r="AH7" i="17"/>
  <c r="AG7" i="17"/>
  <c r="AF7" i="17"/>
  <c r="AE7" i="17"/>
  <c r="AD7" i="17"/>
  <c r="AC7" i="17"/>
  <c r="AB7" i="17"/>
  <c r="AA7" i="17"/>
  <c r="AJ6" i="17"/>
  <c r="AI6" i="17"/>
  <c r="AH6" i="17"/>
  <c r="AG6" i="17"/>
  <c r="AF6" i="17"/>
  <c r="AE6" i="17"/>
  <c r="AD6" i="17"/>
  <c r="AC6" i="17"/>
  <c r="AB6" i="17"/>
  <c r="AA6" i="17"/>
  <c r="AJ7" i="14"/>
  <c r="AI7" i="14"/>
  <c r="AH7" i="14"/>
  <c r="AG7" i="14"/>
  <c r="AF7" i="14"/>
  <c r="AE7" i="14"/>
  <c r="AD7" i="14"/>
  <c r="AC7" i="14"/>
  <c r="AB7" i="14"/>
  <c r="AA7" i="14"/>
  <c r="AJ6" i="14"/>
  <c r="AI6" i="14"/>
  <c r="AH6" i="14"/>
  <c r="AG6" i="14"/>
  <c r="AF6" i="14"/>
  <c r="AE6" i="14"/>
  <c r="AD6" i="14"/>
  <c r="AC6" i="14"/>
  <c r="AB6" i="14"/>
  <c r="AA6" i="14"/>
  <c r="AJ5" i="14"/>
  <c r="AI5" i="14"/>
  <c r="AH5" i="14"/>
  <c r="AG5" i="14"/>
  <c r="AF5" i="14"/>
  <c r="AE5" i="14"/>
  <c r="AD5" i="14"/>
  <c r="AC5" i="14"/>
  <c r="AB5" i="14"/>
  <c r="AA5" i="14"/>
  <c r="AJ3" i="14"/>
  <c r="AI3" i="14"/>
  <c r="AH3" i="14"/>
  <c r="AG3" i="14"/>
  <c r="AF3" i="14"/>
  <c r="AE3" i="14"/>
  <c r="AD3" i="14"/>
  <c r="AC3" i="14"/>
  <c r="AB3" i="14"/>
  <c r="AA3" i="14"/>
  <c r="AJ7" i="27"/>
  <c r="AI7" i="27"/>
  <c r="AH7" i="27"/>
  <c r="AG7" i="27"/>
  <c r="AF7" i="27"/>
  <c r="AE7" i="27"/>
  <c r="AD7" i="27"/>
  <c r="AC7" i="27"/>
  <c r="AB7" i="27"/>
  <c r="AA7" i="27"/>
  <c r="AJ6" i="27"/>
  <c r="AI6" i="27"/>
  <c r="AH6" i="27"/>
  <c r="AG6" i="27"/>
  <c r="AF6" i="27"/>
  <c r="AE6" i="27"/>
  <c r="AD6" i="27"/>
  <c r="AC6" i="27"/>
  <c r="AB6" i="27"/>
  <c r="AA6" i="27"/>
  <c r="AJ3" i="27"/>
  <c r="AI3" i="27"/>
  <c r="AH3" i="27"/>
  <c r="AG3" i="27"/>
  <c r="AF3" i="27"/>
  <c r="AE3" i="27"/>
  <c r="AD3" i="27"/>
  <c r="AC3" i="27"/>
  <c r="AB3" i="27"/>
  <c r="AA3" i="27"/>
  <c r="AJ7" i="24"/>
  <c r="AI7" i="24"/>
  <c r="AH7" i="24"/>
  <c r="AG7" i="24"/>
  <c r="AF7" i="24"/>
  <c r="AE7" i="24"/>
  <c r="AD7" i="24"/>
  <c r="AC7" i="24"/>
  <c r="AB7" i="24"/>
  <c r="AA7" i="24"/>
  <c r="AJ6" i="24"/>
  <c r="AI6" i="24"/>
  <c r="AH6" i="24"/>
  <c r="AG6" i="24"/>
  <c r="AF6" i="24"/>
  <c r="AE6" i="24"/>
  <c r="AD6" i="24"/>
  <c r="AC6" i="24"/>
  <c r="AB6" i="24"/>
  <c r="AA6" i="24"/>
  <c r="AJ5" i="24"/>
  <c r="AI5" i="24"/>
  <c r="AH5" i="24"/>
  <c r="AG5" i="24"/>
  <c r="AF5" i="24"/>
  <c r="AE5" i="24"/>
  <c r="AD5" i="24"/>
  <c r="AC5" i="24"/>
  <c r="AB5" i="24"/>
  <c r="AA5" i="24"/>
  <c r="AJ3" i="24"/>
  <c r="AI3" i="24"/>
  <c r="AH3" i="24"/>
  <c r="AG3" i="24"/>
  <c r="AF3" i="24"/>
  <c r="AE3" i="24"/>
  <c r="AD3" i="24"/>
  <c r="AC3" i="24"/>
  <c r="AB3" i="24"/>
  <c r="AA3" i="24"/>
  <c r="AJ7" i="13"/>
  <c r="AI7" i="13"/>
  <c r="AH7" i="13"/>
  <c r="AG7" i="13"/>
  <c r="AF7" i="13"/>
  <c r="AE7" i="13"/>
  <c r="AD7" i="13"/>
  <c r="AC7" i="13"/>
  <c r="AB7" i="13"/>
  <c r="AA7" i="13"/>
  <c r="AJ6" i="13"/>
  <c r="AI6" i="13"/>
  <c r="AH6" i="13"/>
  <c r="AG6" i="13"/>
  <c r="AF6" i="13"/>
  <c r="AE6" i="13"/>
  <c r="AD6" i="13"/>
  <c r="AC6" i="13"/>
  <c r="AB6" i="13"/>
  <c r="AA6" i="13"/>
  <c r="AJ3" i="13"/>
  <c r="AI3" i="13"/>
  <c r="AH3" i="13"/>
  <c r="AG3" i="13"/>
  <c r="AF3" i="13"/>
  <c r="AE3" i="13"/>
  <c r="AD3" i="13"/>
  <c r="AC3" i="13"/>
  <c r="AB3" i="13"/>
  <c r="AA3" i="13"/>
  <c r="AJ7" i="11"/>
  <c r="AI7" i="11"/>
  <c r="AH7" i="11"/>
  <c r="AG7" i="11"/>
  <c r="AF7" i="11"/>
  <c r="AE7" i="11"/>
  <c r="AD7" i="11"/>
  <c r="AC7" i="11"/>
  <c r="AB7" i="11"/>
  <c r="AA7" i="11"/>
  <c r="AJ6" i="11"/>
  <c r="AI6" i="11"/>
  <c r="AH6" i="11"/>
  <c r="AG6" i="11"/>
  <c r="AF6" i="11"/>
  <c r="AE6" i="11"/>
  <c r="AD6" i="11"/>
  <c r="AC6" i="11"/>
  <c r="AB6" i="11"/>
  <c r="AA6" i="11"/>
  <c r="AJ5" i="11"/>
  <c r="AI5" i="11"/>
  <c r="AH5" i="11"/>
  <c r="AG5" i="11"/>
  <c r="AF5" i="11"/>
  <c r="AE5" i="11"/>
  <c r="AD5" i="11"/>
  <c r="AC5" i="11"/>
  <c r="AB5" i="11"/>
  <c r="AA5" i="11"/>
  <c r="AJ4" i="11"/>
  <c r="AI4" i="11"/>
  <c r="AH4" i="11"/>
  <c r="AG4" i="11"/>
  <c r="AF4" i="11"/>
  <c r="AE4" i="11"/>
  <c r="AD4" i="11"/>
  <c r="AC4" i="11"/>
  <c r="AB4" i="11"/>
  <c r="AA4" i="11"/>
  <c r="AJ3" i="11"/>
  <c r="AI3" i="11"/>
  <c r="AH3" i="11"/>
  <c r="AG3" i="11"/>
  <c r="AF3" i="11"/>
  <c r="AE3" i="11"/>
  <c r="AD3" i="11"/>
  <c r="AC3" i="11"/>
  <c r="AB3" i="11"/>
  <c r="AA3" i="11"/>
  <c r="F4" i="26" l="1"/>
  <c r="G2" i="26"/>
  <c r="G2" i="12"/>
  <c r="G4" i="12"/>
  <c r="H4" i="12" l="1"/>
  <c r="H2" i="26"/>
  <c r="H2" i="12"/>
  <c r="G4" i="26"/>
  <c r="H4" i="26" l="1"/>
  <c r="I2" i="26"/>
  <c r="I2" i="12"/>
  <c r="I4" i="12"/>
  <c r="J2" i="12" l="1"/>
  <c r="J2" i="26"/>
  <c r="J4" i="12"/>
  <c r="I4" i="26"/>
  <c r="K2" i="26" l="1"/>
  <c r="J4" i="26"/>
  <c r="K4" i="12"/>
  <c r="K2" i="12"/>
  <c r="K4" i="26" l="1"/>
  <c r="L2" i="12"/>
  <c r="L4" i="12"/>
  <c r="L2" i="26"/>
  <c r="M4" i="12" l="1"/>
  <c r="M2" i="12"/>
  <c r="M2" i="26"/>
  <c r="L4" i="26"/>
  <c r="M4" i="26" l="1"/>
  <c r="N2" i="12"/>
  <c r="N2" i="26"/>
  <c r="N4" i="12"/>
  <c r="O2" i="12" l="1"/>
  <c r="O4" i="12"/>
  <c r="O2" i="26"/>
  <c r="N4" i="26"/>
  <c r="P4" i="12" l="1"/>
  <c r="O4" i="26"/>
  <c r="P2" i="26"/>
  <c r="P2" i="12"/>
  <c r="Q2" i="26" l="1"/>
  <c r="P4" i="26"/>
  <c r="Q2" i="12"/>
  <c r="Q4" i="12"/>
  <c r="R4" i="12" l="1"/>
  <c r="Q4" i="26"/>
  <c r="R2" i="12"/>
  <c r="R2" i="26"/>
  <c r="S2" i="12" l="1"/>
  <c r="R4" i="26"/>
  <c r="S2" i="26"/>
  <c r="S4" i="12"/>
  <c r="T2" i="26" l="1"/>
  <c r="S4" i="26"/>
  <c r="T4" i="12"/>
  <c r="T2" i="12"/>
  <c r="U4" i="12" l="1"/>
  <c r="T4" i="26"/>
  <c r="U2" i="12"/>
  <c r="U2" i="26"/>
  <c r="V2" i="12" l="1"/>
  <c r="U4" i="26"/>
  <c r="V2" i="26"/>
  <c r="V4" i="12"/>
  <c r="W2" i="26" l="1"/>
  <c r="V4" i="26"/>
  <c r="W4" i="12"/>
  <c r="W2" i="12"/>
  <c r="W4" i="26" l="1"/>
  <c r="X2" i="12"/>
  <c r="X4" i="12"/>
  <c r="X2" i="26"/>
  <c r="Y4" i="12" l="1"/>
  <c r="Y2" i="12"/>
  <c r="Y2" i="26"/>
  <c r="X4" i="26"/>
  <c r="Z2" i="26" l="1"/>
  <c r="Z2" i="12"/>
  <c r="Y4" i="26"/>
  <c r="Z4" i="12"/>
  <c r="AA2" i="12" l="1"/>
  <c r="AA4" i="12"/>
  <c r="Z4" i="26"/>
  <c r="AA2" i="26"/>
  <c r="AA4" i="26" l="1"/>
  <c r="AB4" i="12"/>
  <c r="AB2" i="26"/>
  <c r="AB2" i="12"/>
  <c r="AC2" i="26" l="1"/>
  <c r="AC4" i="12"/>
  <c r="AC2" i="12"/>
  <c r="AB4" i="26"/>
  <c r="AD2" i="12" l="1"/>
  <c r="AD4" i="12"/>
  <c r="AC4" i="26"/>
  <c r="AD2" i="26"/>
  <c r="AE4" i="12" l="1"/>
  <c r="AE2" i="26"/>
  <c r="AD4" i="26"/>
  <c r="AE2" i="12"/>
  <c r="AE4" i="26" l="1"/>
  <c r="AF2" i="26"/>
  <c r="AF2" i="12"/>
  <c r="AF4" i="12"/>
  <c r="AG2" i="12" l="1"/>
  <c r="AG2" i="26"/>
  <c r="AG4" i="12"/>
  <c r="AF4" i="26"/>
  <c r="AH2" i="26" l="1"/>
  <c r="AG4" i="26"/>
  <c r="AH2" i="12"/>
  <c r="AH4" i="12"/>
  <c r="AH4" i="26" l="1"/>
  <c r="AJ4" i="12"/>
  <c r="AI4" i="12"/>
  <c r="AI2" i="26"/>
  <c r="AJ2" i="26"/>
  <c r="AI2" i="12"/>
  <c r="AJ2" i="12"/>
  <c r="AJ4" i="26" l="1"/>
  <c r="AI4" i="26"/>
</calcChain>
</file>

<file path=xl/sharedStrings.xml><?xml version="1.0" encoding="utf-8"?>
<sst xmlns="http://schemas.openxmlformats.org/spreadsheetml/2006/main" count="3014" uniqueCount="330">
  <si>
    <t>BCEU BAU Components Energy Use</t>
  </si>
  <si>
    <t>Sources:</t>
  </si>
  <si>
    <t>http://www.cstep.in/uploads/default/files/publications/stuff/CSTEP_Low_Carbon_Strategies_for_Inclusive_Growth_Report_2011.pdf</t>
  </si>
  <si>
    <t>Notes:</t>
  </si>
  <si>
    <t>Year</t>
  </si>
  <si>
    <t>Industry</t>
  </si>
  <si>
    <t>Agriculture</t>
  </si>
  <si>
    <t>Domestic</t>
  </si>
  <si>
    <t>Commercial</t>
  </si>
  <si>
    <t>Traction</t>
  </si>
  <si>
    <t>Others</t>
  </si>
  <si>
    <t>Total</t>
  </si>
  <si>
    <t>&amp;</t>
  </si>
  <si>
    <t>Electricity</t>
  </si>
  <si>
    <t>Railways</t>
  </si>
  <si>
    <t>Consumed</t>
  </si>
  <si>
    <t>2007-08</t>
  </si>
  <si>
    <t>2008-09</t>
  </si>
  <si>
    <t>2010-11</t>
  </si>
  <si>
    <t>2011-12</t>
  </si>
  <si>
    <t>2012-13</t>
  </si>
  <si>
    <t>2013-14</t>
  </si>
  <si>
    <t>Rural</t>
  </si>
  <si>
    <t>Urban</t>
  </si>
  <si>
    <t>2014-15</t>
  </si>
  <si>
    <t>electricity (BTU)</t>
  </si>
  <si>
    <t>coal (BTU)</t>
  </si>
  <si>
    <t>natural gas (BTU)</t>
  </si>
  <si>
    <t>petroleum diesel (BTU)</t>
  </si>
  <si>
    <t>heat (BTU)</t>
  </si>
  <si>
    <t>biomass (BTU)</t>
  </si>
  <si>
    <t>Electricity Use Breakdown by Component, Residential and Commercial Buildings</t>
  </si>
  <si>
    <t>Pages 87-88, Figures 3.15 and 3.16</t>
  </si>
  <si>
    <t>Air Conditioning</t>
  </si>
  <si>
    <t>Fans</t>
  </si>
  <si>
    <t>Evaporative Coolers</t>
  </si>
  <si>
    <t>Refrigeration</t>
  </si>
  <si>
    <t>Lighting</t>
  </si>
  <si>
    <t>TV</t>
  </si>
  <si>
    <t>Other</t>
  </si>
  <si>
    <t>Residential Buildings Electricity Use</t>
  </si>
  <si>
    <t>Commercial Buildings Electricity Use</t>
  </si>
  <si>
    <t>Heating, Ventilation, and Air Conditioning</t>
  </si>
  <si>
    <t>Internal Loads</t>
  </si>
  <si>
    <t>We assume "internal loads" are things plugged into outlets,</t>
  </si>
  <si>
    <t>such as computers, TVs, refrigerators, etc.</t>
  </si>
  <si>
    <t>Low Carbon Strategies for Inclusive Growth: An Interim Report</t>
  </si>
  <si>
    <t>Government of India Planning Commission</t>
  </si>
  <si>
    <t>In addition to electricity, kerosene is used for lighting in rural households.</t>
  </si>
  <si>
    <t>The EPS does not currently support the use of kerosene as a fuel in</t>
  </si>
  <si>
    <t>the buildings sector, so we represent it as the most chemically similar</t>
  </si>
  <si>
    <t>fuel available in the EPS structure for the buildings sector, petroleum</t>
  </si>
  <si>
    <t>diesel.</t>
  </si>
  <si>
    <t>Electricity Use in Residential and Commercial Buildings</t>
  </si>
  <si>
    <t>Government of India, Ministry of Statistics and Programme Implementation</t>
  </si>
  <si>
    <t>Number of households</t>
  </si>
  <si>
    <t>Millions</t>
  </si>
  <si>
    <t>Description</t>
  </si>
  <si>
    <t>Notes</t>
  </si>
  <si>
    <t>Number of Households</t>
  </si>
  <si>
    <t>Urban %</t>
  </si>
  <si>
    <t>Rural %</t>
  </si>
  <si>
    <t>NITI Aayog, Government of India</t>
  </si>
  <si>
    <t>India Energy Security Scenarios 2047 downloadable Excel model</t>
  </si>
  <si>
    <t>http://indiaenergy.gov.in/iess/docs/IESS_Version2.2.xlsx</t>
  </si>
  <si>
    <t>Tab Xa</t>
  </si>
  <si>
    <t>LPG (liquified petroleum gas) is an important cooking fuel in India.</t>
  </si>
  <si>
    <t>LPG is a mixture of hydrocarbons such as butane and propane, and it is</t>
  </si>
  <si>
    <t>derived from natural gas.  The EPS doesn't have an explicit LPG fuel</t>
  </si>
  <si>
    <t>category for the buildings sector, so we represent it as the most</t>
  </si>
  <si>
    <t>similar fuel available in the EPS structure for the buildings sector, natural gas.</t>
  </si>
  <si>
    <t>See the LPG definition in the Ministry of Statistics 2017 Year Book at:</t>
  </si>
  <si>
    <t>http://www.mospi.gov.in/sites/default/files/Statistical_year_book_india_chapters/Ch_16_SYB2017.pdf</t>
  </si>
  <si>
    <t>http://petroleum.nic.in/sites/default/files/pngstat_1617r.pdf</t>
  </si>
  <si>
    <t>LPG and Kerosene Use in Buildings</t>
  </si>
  <si>
    <t>Pages 84-95, Tables V.4 and V.6</t>
  </si>
  <si>
    <t>Indian Petroleum &amp; Natural Gas Statistics 2016-17</t>
  </si>
  <si>
    <t>Ministry of Petroleum and Natural Gas</t>
  </si>
  <si>
    <t>EPS Model Category</t>
  </si>
  <si>
    <t>cooling and ventilation</t>
  </si>
  <si>
    <t>appliances</t>
  </si>
  <si>
    <t>lighting</t>
  </si>
  <si>
    <t>other</t>
  </si>
  <si>
    <t>Share</t>
  </si>
  <si>
    <t>Residential buildings</t>
  </si>
  <si>
    <t>thousand metric tons</t>
  </si>
  <si>
    <t>Commercial buildings</t>
  </si>
  <si>
    <t>LPG Use, 2016-17</t>
  </si>
  <si>
    <t>Kerosene Use, 2016-17</t>
  </si>
  <si>
    <t>Average Space Requirement Per Capita</t>
  </si>
  <si>
    <t>.</t>
  </si>
  <si>
    <t>..</t>
  </si>
  <si>
    <t>Commercial floor space per capita</t>
  </si>
  <si>
    <t>Population</t>
  </si>
  <si>
    <t>Total Commercial Floor space estimates</t>
  </si>
  <si>
    <t>m2</t>
  </si>
  <si>
    <t>M ha/Capita</t>
  </si>
  <si>
    <t>Number of Urban and Rural Households, Commercial Floorspace</t>
  </si>
  <si>
    <t>This is a pure unit conversion.  It does not involve a heat rate.</t>
  </si>
  <si>
    <t>BTU per GWh</t>
  </si>
  <si>
    <t>urban</t>
  </si>
  <si>
    <t>rural</t>
  </si>
  <si>
    <t>used as a lighter fluid to start a fire.</t>
  </si>
  <si>
    <t>Accordingly, we assign Kerosene to components in the following</t>
  </si>
  <si>
    <t>ratios:</t>
  </si>
  <si>
    <t>We assume all LPG is used for appliances (primarily cooking,</t>
  </si>
  <si>
    <t>perhaps some water heating).</t>
  </si>
  <si>
    <t>Energy in LPG</t>
  </si>
  <si>
    <t>kcal/kg</t>
  </si>
  <si>
    <t>kcal/ton</t>
  </si>
  <si>
    <t>BTU/kcal</t>
  </si>
  <si>
    <t>BTU/ton</t>
  </si>
  <si>
    <t>BTU/thousand tons</t>
  </si>
  <si>
    <t>Energy in Kerosene</t>
  </si>
  <si>
    <t>Kerosene is used almost exclusively for lighting, although some sources</t>
  </si>
  <si>
    <t>Our TERI partner indicates that Kersone is only used in rural buildings.</t>
  </si>
  <si>
    <t>(We assume the commercial buildings that use kerosene in the table above are in rural areas.)</t>
  </si>
  <si>
    <t>(such as our source for Biomass Use) say that a small amount is</t>
  </si>
  <si>
    <t>Energy in Biomass</t>
  </si>
  <si>
    <t>Wood wastes</t>
  </si>
  <si>
    <t>Cowdung</t>
  </si>
  <si>
    <t>Average of biomass fuels</t>
  </si>
  <si>
    <t>BTU/kg</t>
  </si>
  <si>
    <t>Energy in LPG and Kerosene</t>
  </si>
  <si>
    <t>TERI</t>
  </si>
  <si>
    <t>TERI Energy and Environmental Data Diary and Yearbook 2015/16</t>
  </si>
  <si>
    <t>Page 15, Table 6</t>
  </si>
  <si>
    <t>http://bookstore.teri.res.in/books/9788179935835</t>
  </si>
  <si>
    <t>Currently, we scale all fuel use in future years based on the number of buildings</t>
  </si>
  <si>
    <t>(or in the case of commercial buildings, commercial floorspace) of that type.</t>
  </si>
  <si>
    <t>but it does not account for changing fuel choices within the same area</t>
  </si>
  <si>
    <t>(for example, rural households transitioning from biomass to LPG or electricity</t>
  </si>
  <si>
    <t>Energy Statistics 2018</t>
  </si>
  <si>
    <t>http://mospi.nic.in/sites/default/files/publication_reports/Energy_Statistics_2018.pdf</t>
  </si>
  <si>
    <t>Table 6.9</t>
  </si>
  <si>
    <t xml:space="preserve">Table 6.9: Consumption of Electricity by Sectors in India </t>
  </si>
  <si>
    <r>
      <t>in Giga Watt Hour = 10</t>
    </r>
    <r>
      <rPr>
        <b/>
        <vertAlign val="superscript"/>
        <sz val="10"/>
        <color indexed="8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 Kilo Watt Hour</t>
    </r>
  </si>
  <si>
    <t>8=2 to 7</t>
  </si>
  <si>
    <t>2009-10</t>
  </si>
  <si>
    <t>2015-16</t>
  </si>
  <si>
    <t>2016-17(P)</t>
  </si>
  <si>
    <t xml:space="preserve">Distribution (%) </t>
  </si>
  <si>
    <t>Growth rate of 2016-17 over 2015-16 (%)</t>
  </si>
  <si>
    <t>CAGR 2007-08 to 2016-17(%)</t>
  </si>
  <si>
    <t>(P): Provisional</t>
  </si>
  <si>
    <t>Source : Central Electricity Authority.</t>
  </si>
  <si>
    <t>This accounts for population growth and population shifting from rural to urban areas,</t>
  </si>
  <si>
    <t>Region</t>
  </si>
  <si>
    <t>Energy use by sector and fuel</t>
  </si>
  <si>
    <t>Brown coal/lignite grade 1</t>
  </si>
  <si>
    <t>Brown coal/lignite grade 2 (also peat)</t>
  </si>
  <si>
    <t>Hard coal, grade 1</t>
  </si>
  <si>
    <t>Hard coal, grade 2</t>
  </si>
  <si>
    <t>Hard coal, grade 3</t>
  </si>
  <si>
    <t>Derived coal (coke, briquettes)</t>
  </si>
  <si>
    <t>Agricultural residues</t>
  </si>
  <si>
    <t>Bagasse</t>
  </si>
  <si>
    <t>Biogas</t>
  </si>
  <si>
    <t>Biomass gasification</t>
  </si>
  <si>
    <t>Charcoal</t>
  </si>
  <si>
    <t>Dung</t>
  </si>
  <si>
    <t>Fuelwood</t>
  </si>
  <si>
    <t>Black liquor</t>
  </si>
  <si>
    <t>Waste fuels, non-renewable</t>
  </si>
  <si>
    <t>Waste fuel, renewable</t>
  </si>
  <si>
    <t>Biomass fuels</t>
  </si>
  <si>
    <t>Other biomass and waste fuels</t>
  </si>
  <si>
    <t>Heavy fuel oil</t>
  </si>
  <si>
    <t>Diesel</t>
  </si>
  <si>
    <t>Gasoline</t>
  </si>
  <si>
    <t>LPG</t>
  </si>
  <si>
    <t>Natural gas (incl. other gases)</t>
  </si>
  <si>
    <t>Hydrogen</t>
  </si>
  <si>
    <t>Renewable energy other than biomass</t>
  </si>
  <si>
    <t>Geothermal</t>
  </si>
  <si>
    <t>Small hydro power</t>
  </si>
  <si>
    <t>Solar photovoltaic</t>
  </si>
  <si>
    <t>Solar thermal</t>
  </si>
  <si>
    <t>Wind</t>
  </si>
  <si>
    <t>Hydro</t>
  </si>
  <si>
    <t>Nuclear</t>
  </si>
  <si>
    <t>Heat (steam, hot water)</t>
  </si>
  <si>
    <t>India, India Bihar</t>
  </si>
  <si>
    <t>Fuel conversion - combustion</t>
  </si>
  <si>
    <t>Transformation - losses</t>
  </si>
  <si>
    <t>Chemical industry (boilers)</t>
  </si>
  <si>
    <t>Transformation sector (boilers)</t>
  </si>
  <si>
    <t>Other industry (boilers; liquid and gaseous fuels)</t>
  </si>
  <si>
    <t>Other industry (large coal boilers; &gt; 50 MWth )</t>
  </si>
  <si>
    <t>Other industry (small coal boilers; &lt; 50 MWth )</t>
  </si>
  <si>
    <t>Paper &amp; pulp (boilers)</t>
  </si>
  <si>
    <t>Other industry (furnaces)</t>
  </si>
  <si>
    <t>Non-energy use</t>
  </si>
  <si>
    <t>Diesel generator sets</t>
  </si>
  <si>
    <t>Power &amp; district heat plants - existing coal (&gt;50 MWth)</t>
  </si>
  <si>
    <t>Power &amp; district heat plants - existing coal (&lt;50 MWth)</t>
  </si>
  <si>
    <t>Power &amp; district heat plants - existing (excl. coal)</t>
  </si>
  <si>
    <t>PP_EX_WB</t>
  </si>
  <si>
    <t>Power &amp; district heat plants - IGCC</t>
  </si>
  <si>
    <t>IGGC new plant with CCS</t>
  </si>
  <si>
    <t>Modern power plants (coal: ultra &amp;  supercritical; gas: CCGT)</t>
  </si>
  <si>
    <t>Modern power plants (coal: ultra &amp; supercritical; gas: CCGT) with CCS</t>
  </si>
  <si>
    <t>Power &amp; district heat plants - new (excl. coal)</t>
  </si>
  <si>
    <t>Power &amp; district heat plants - new coal (&gt;50 MWth)</t>
  </si>
  <si>
    <t>Power &amp; district heat plants (total); used for reporting total fossil fuels inputs, inputs of non-fossil fuels as well as total electricity and heat generation</t>
  </si>
  <si>
    <t>Non-road, other</t>
  </si>
  <si>
    <t>Coastal shipping, large vessels</t>
  </si>
  <si>
    <t>Coastal shipping, medium vessels</t>
  </si>
  <si>
    <t>Aviation - LTO</t>
  </si>
  <si>
    <t>Construction machinery</t>
  </si>
  <si>
    <t>Inland waterways</t>
  </si>
  <si>
    <t>Other non-road machinery</t>
  </si>
  <si>
    <t>2-stroke engines (non-road)</t>
  </si>
  <si>
    <t>Road vehicles</t>
  </si>
  <si>
    <t>Buses</t>
  </si>
  <si>
    <t>Heavy duty vehicles</t>
  </si>
  <si>
    <t>Mopeds</t>
  </si>
  <si>
    <t>Cars</t>
  </si>
  <si>
    <t>Light duty vehicles</t>
  </si>
  <si>
    <t>Motorcycles</t>
  </si>
  <si>
    <t>India, India Karnataka</t>
  </si>
  <si>
    <t>India, India Kerala</t>
  </si>
  <si>
    <t>India, India Madhya Pradesh</t>
  </si>
  <si>
    <t>India, India Maharashtra-Dadra-Nagar Haveli-Daman-Diu</t>
  </si>
  <si>
    <t>India, India North East (excl. Assam)</t>
  </si>
  <si>
    <t>India, India Orissa</t>
  </si>
  <si>
    <t>India, India Punjab (I)</t>
  </si>
  <si>
    <t>India, India Rajasthan</t>
  </si>
  <si>
    <t>India, India Tamil Nadu</t>
  </si>
  <si>
    <t>India, India Chhattisgarh</t>
  </si>
  <si>
    <t>India, India Uttaranchal</t>
  </si>
  <si>
    <t>India, India West Bengal</t>
  </si>
  <si>
    <t>India, India Andhra Pradesh</t>
  </si>
  <si>
    <t>India, India Assam</t>
  </si>
  <si>
    <t>India, India Delhi</t>
  </si>
  <si>
    <t>India, India Goa</t>
  </si>
  <si>
    <t>India, India Gujarat</t>
  </si>
  <si>
    <t>India, India Haryana</t>
  </si>
  <si>
    <t>India, India Himachal Pradesh</t>
  </si>
  <si>
    <t>India, India Jammu and Kashmir</t>
  </si>
  <si>
    <t>India, India Jharkhand</t>
  </si>
  <si>
    <t>India, India Uttar Pradesh</t>
  </si>
  <si>
    <t>Medium boilers (&lt;50MW) - automatic (commercial)</t>
  </si>
  <si>
    <t>Medium boilers (&lt;1MW) - manual (commercial)</t>
  </si>
  <si>
    <t>Fireplaces</t>
  </si>
  <si>
    <t>Medium boilers (&lt;50MW) - automatic</t>
  </si>
  <si>
    <t>Medium boilers (&lt;1MW) - manual</t>
  </si>
  <si>
    <t>Three-stone stove</t>
  </si>
  <si>
    <t>Single house boilers (&lt;50 kW) - automatic</t>
  </si>
  <si>
    <t>Single house boilers (&lt;50 kW) - manual</t>
  </si>
  <si>
    <t>Cooking stoves</t>
  </si>
  <si>
    <t>Heating stoves</t>
  </si>
  <si>
    <t>Row Labels</t>
  </si>
  <si>
    <t>Sum of Brown coal/lignite grade 1</t>
  </si>
  <si>
    <t>Sum of Brown coal/lignite grade 2 (also peat)</t>
  </si>
  <si>
    <t>Sum of Hard coal, grade 1</t>
  </si>
  <si>
    <t>Sum of Hard coal, grade 2</t>
  </si>
  <si>
    <t>Sum of Hard coal, grade 3</t>
  </si>
  <si>
    <t>Sum of Derived coal (coke, briquettes)</t>
  </si>
  <si>
    <t>Sum of Agricultural residues</t>
  </si>
  <si>
    <t>Sum of Bagasse</t>
  </si>
  <si>
    <t>Sum of Biogas</t>
  </si>
  <si>
    <t>Sum of Biomass gasification</t>
  </si>
  <si>
    <t>Sum of Charcoal</t>
  </si>
  <si>
    <t>Sum of Dung</t>
  </si>
  <si>
    <t>Sum of Fuelwood</t>
  </si>
  <si>
    <t>Sum of Black liquor</t>
  </si>
  <si>
    <t>Sum of Waste fuels, non-renewable</t>
  </si>
  <si>
    <t>Sum of Waste fuel, renewable</t>
  </si>
  <si>
    <t>Sum of Biomass fuels</t>
  </si>
  <si>
    <t>Sum of Other biomass and waste fuels</t>
  </si>
  <si>
    <t>Sum of Heavy fuel oil</t>
  </si>
  <si>
    <t>Sum of Diesel</t>
  </si>
  <si>
    <t>Sum of Gasoline</t>
  </si>
  <si>
    <t>Sum of LPG</t>
  </si>
  <si>
    <t>Sum of Natural gas (incl. other gases)</t>
  </si>
  <si>
    <t>Sum of Hydrogen</t>
  </si>
  <si>
    <t>Sum of Renewable energy other than biomass</t>
  </si>
  <si>
    <t>Sum of Geothermal</t>
  </si>
  <si>
    <t>Sum of Small hydro power</t>
  </si>
  <si>
    <t>Sum of Solar photovoltaic</t>
  </si>
  <si>
    <t>Sum of Solar thermal</t>
  </si>
  <si>
    <t>Sum of Wind</t>
  </si>
  <si>
    <t>Sum of Hydro</t>
  </si>
  <si>
    <t>Sum of Nuclear</t>
  </si>
  <si>
    <t>Sum of Electricity</t>
  </si>
  <si>
    <t>Sum of Heat (steam, hot water)</t>
  </si>
  <si>
    <t>Grand Total</t>
  </si>
  <si>
    <t>Urban/Rural Housing Allocation</t>
  </si>
  <si>
    <t>Heating</t>
  </si>
  <si>
    <t>Cooking</t>
  </si>
  <si>
    <t>Total Biomass Consumption (PJ)</t>
  </si>
  <si>
    <t xml:space="preserve">   Heating</t>
  </si>
  <si>
    <t xml:space="preserve">   Cooking</t>
  </si>
  <si>
    <t>Residential</t>
  </si>
  <si>
    <t>Commercial Heating</t>
  </si>
  <si>
    <t>Urban Residential Heating</t>
  </si>
  <si>
    <t>Urban Residential Cooking</t>
  </si>
  <si>
    <t>Rural Residential Heating</t>
  </si>
  <si>
    <t>Rural Residential Cooking</t>
  </si>
  <si>
    <t>Allocated Biomass Consumption (BTU)</t>
  </si>
  <si>
    <t>BTU per PJ</t>
  </si>
  <si>
    <t>Trajectory 1</t>
  </si>
  <si>
    <t>Type</t>
  </si>
  <si>
    <t>Units</t>
  </si>
  <si>
    <t>%</t>
  </si>
  <si>
    <t>PNG</t>
  </si>
  <si>
    <t>Biomass</t>
  </si>
  <si>
    <t>Coal</t>
  </si>
  <si>
    <t>Kerosene</t>
  </si>
  <si>
    <t>Adjusted Biomass Consumption (BTU)</t>
  </si>
  <si>
    <t>Fuel</t>
  </si>
  <si>
    <t>Building Type</t>
  </si>
  <si>
    <t>Component Type</t>
  </si>
  <si>
    <t>Urban Residential</t>
  </si>
  <si>
    <t>Natural Gas</t>
  </si>
  <si>
    <t>Rural Residential</t>
  </si>
  <si>
    <t>Total Biomass Consumption and Additional Reallocated Biomass Consumption (BTU)</t>
  </si>
  <si>
    <t>IIASA</t>
  </si>
  <si>
    <t>GAINS Model: South Asia</t>
  </si>
  <si>
    <t>http://gains.iiasa.ac.at/models/index.html</t>
  </si>
  <si>
    <t>Activity Data</t>
  </si>
  <si>
    <t>District heat is not used in the buildings sector in India.</t>
  </si>
  <si>
    <t xml:space="preserve">the IESS 2047 Scenarios (assuming trajectory 1). We add the reallocated fuel for cooking and heating back </t>
  </si>
  <si>
    <t>into the relevant building, fuel and compnent types.</t>
  </si>
  <si>
    <t xml:space="preserve">We use data from IIASA GAINS on biomass and coal used in buildings for cooking and heating. We also account for </t>
  </si>
  <si>
    <t>Biomass and Coal Use</t>
  </si>
  <si>
    <t>the planned transition away from biofuels over time, taking assumptions about fuel type distribution from</t>
  </si>
  <si>
    <t>as a cooking fuel, even as their area remains rural in character). However,</t>
  </si>
  <si>
    <t>as mentioned above, we do account for this trend in biomass consumption.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</si>
</sst>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0"/>
    <numFmt numFmtId="165" formatCode="0.000"/>
    <numFmt numFmtId="166" formatCode="0.0"/>
    <numFmt numFmtId="167" formatCode="0.0_ ;\-0.0\ "/>
    <numFmt numFmtId="168" formatCode="0.000E+00"/>
    <numFmt numFmtId="169" formatCode="_ * #,##0.00_ ;_ * \-#,##0.00_ ;_ * &quot;-&quot;??_ ;_ @_ "/>
    <numFmt numFmtId="170" formatCode="#,##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1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9" tint="0.79998168889431442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7"/>
      <color indexed="4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5"/>
      </top>
      <bottom style="thin">
        <color indexed="45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5" fillId="0" borderId="0" applyNumberFormat="0" applyFill="0" applyBorder="0" applyAlignment="0" applyProtection="0"/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167" fontId="10" fillId="4" borderId="0" applyBorder="0" applyProtection="0">
      <alignment horizontal="left"/>
    </xf>
    <xf numFmtId="166" fontId="11" fillId="4" borderId="0">
      <alignment horizontal="left"/>
    </xf>
    <xf numFmtId="1" fontId="11" fillId="4" borderId="11">
      <alignment horizontal="left"/>
    </xf>
    <xf numFmtId="166" fontId="11" fillId="4" borderId="10">
      <alignment horizontal="left"/>
    </xf>
    <xf numFmtId="169" fontId="9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23" fillId="0" borderId="0"/>
    <xf numFmtId="0" fontId="23" fillId="0" borderId="0"/>
    <xf numFmtId="170" fontId="24" fillId="0" borderId="24">
      <alignment horizontal="right" vertical="center"/>
    </xf>
  </cellStyleXfs>
  <cellXfs count="8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5" fillId="0" borderId="0" xfId="7"/>
    <xf numFmtId="0" fontId="0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left"/>
    </xf>
    <xf numFmtId="9" fontId="0" fillId="0" borderId="0" xfId="0" applyNumberFormat="1"/>
    <xf numFmtId="0" fontId="0" fillId="3" borderId="0" xfId="0" applyFont="1" applyFill="1" applyBorder="1" applyAlignment="1">
      <alignment horizontal="right"/>
    </xf>
    <xf numFmtId="165" fontId="0" fillId="0" borderId="0" xfId="0" applyNumberFormat="1"/>
    <xf numFmtId="0" fontId="1" fillId="2" borderId="0" xfId="0" applyFont="1" applyFill="1" applyAlignment="1">
      <alignment horizontal="right"/>
    </xf>
    <xf numFmtId="0" fontId="0" fillId="2" borderId="0" xfId="0" applyFill="1"/>
    <xf numFmtId="0" fontId="12" fillId="3" borderId="12" xfId="0" applyFont="1" applyFill="1" applyBorder="1" applyAlignment="1">
      <alignment horizontal="left"/>
    </xf>
    <xf numFmtId="0" fontId="13" fillId="3" borderId="0" xfId="0" applyFont="1" applyFill="1" applyBorder="1"/>
    <xf numFmtId="0" fontId="0" fillId="3" borderId="0" xfId="0" applyFont="1" applyFill="1" applyBorder="1"/>
    <xf numFmtId="0" fontId="14" fillId="3" borderId="0" xfId="0" applyFont="1" applyFill="1" applyBorder="1"/>
    <xf numFmtId="0" fontId="13" fillId="3" borderId="9" xfId="0" applyFont="1" applyFill="1" applyBorder="1" applyAlignment="1">
      <alignment vertical="center"/>
    </xf>
    <xf numFmtId="0" fontId="15" fillId="3" borderId="9" xfId="0" applyNumberFormat="1" applyFont="1" applyFill="1" applyBorder="1" applyAlignment="1">
      <alignment horizontal="right" vertical="center"/>
    </xf>
    <xf numFmtId="0" fontId="13" fillId="3" borderId="9" xfId="0" applyFont="1" applyFill="1" applyBorder="1"/>
    <xf numFmtId="0" fontId="15" fillId="3" borderId="9" xfId="0" applyFont="1" applyFill="1" applyBorder="1"/>
    <xf numFmtId="0" fontId="16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1" fontId="14" fillId="3" borderId="0" xfId="0" applyNumberFormat="1" applyFont="1" applyFill="1" applyBorder="1"/>
    <xf numFmtId="1" fontId="0" fillId="3" borderId="0" xfId="0" applyNumberFormat="1" applyFont="1" applyFill="1" applyBorder="1"/>
    <xf numFmtId="0" fontId="17" fillId="3" borderId="10" xfId="0" applyNumberFormat="1" applyFont="1" applyFill="1" applyBorder="1" applyAlignment="1">
      <alignment vertical="center"/>
    </xf>
    <xf numFmtId="0" fontId="17" fillId="3" borderId="10" xfId="0" applyFont="1" applyFill="1" applyBorder="1" applyAlignment="1">
      <alignment vertical="center"/>
    </xf>
    <xf numFmtId="9" fontId="17" fillId="3" borderId="10" xfId="0" applyNumberFormat="1" applyFont="1" applyFill="1" applyBorder="1" applyAlignment="1">
      <alignment vertical="center"/>
    </xf>
    <xf numFmtId="1" fontId="14" fillId="3" borderId="10" xfId="0" applyNumberFormat="1" applyFont="1" applyFill="1" applyBorder="1"/>
    <xf numFmtId="1" fontId="0" fillId="3" borderId="10" xfId="0" applyNumberFormat="1" applyFont="1" applyFill="1" applyBorder="1"/>
    <xf numFmtId="166" fontId="0" fillId="0" borderId="0" xfId="0" applyNumberFormat="1" applyFont="1"/>
    <xf numFmtId="2" fontId="0" fillId="0" borderId="0" xfId="0" applyNumberFormat="1" applyFont="1"/>
    <xf numFmtId="167" fontId="16" fillId="3" borderId="0" xfId="15" applyFont="1" applyFill="1" applyAlignment="1">
      <alignment horizontal="left"/>
    </xf>
    <xf numFmtId="166" fontId="12" fillId="3" borderId="0" xfId="16" applyFont="1" applyFill="1" applyAlignment="1">
      <alignment horizontal="left"/>
    </xf>
    <xf numFmtId="1" fontId="12" fillId="3" borderId="0" xfId="16" applyNumberFormat="1" applyFont="1" applyFill="1" applyAlignment="1">
      <alignment horizontal="left"/>
    </xf>
    <xf numFmtId="1" fontId="12" fillId="3" borderId="11" xfId="17" applyFont="1" applyFill="1" applyBorder="1" applyAlignment="1">
      <alignment horizontal="left"/>
    </xf>
    <xf numFmtId="1" fontId="13" fillId="3" borderId="11" xfId="17" applyFont="1" applyFill="1" applyBorder="1" applyAlignment="1">
      <alignment horizontal="left"/>
    </xf>
    <xf numFmtId="1" fontId="12" fillId="3" borderId="0" xfId="17" applyFont="1" applyFill="1" applyBorder="1" applyAlignment="1">
      <alignment horizontal="left"/>
    </xf>
    <xf numFmtId="166" fontId="12" fillId="3" borderId="0" xfId="18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wrapText="1"/>
    </xf>
    <xf numFmtId="164" fontId="0" fillId="0" borderId="0" xfId="0" applyNumberFormat="1" applyFont="1"/>
    <xf numFmtId="10" fontId="0" fillId="0" borderId="0" xfId="0" applyNumberFormat="1"/>
    <xf numFmtId="168" fontId="0" fillId="0" borderId="0" xfId="0" applyNumberFormat="1"/>
    <xf numFmtId="1" fontId="0" fillId="0" borderId="0" xfId="0" applyNumberFormat="1"/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3" fontId="21" fillId="0" borderId="0" xfId="19" applyNumberFormat="1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21" fillId="0" borderId="14" xfId="0" applyFont="1" applyBorder="1"/>
    <xf numFmtId="3" fontId="21" fillId="0" borderId="17" xfId="19" applyNumberFormat="1" applyFont="1" applyBorder="1" applyAlignment="1">
      <alignment horizontal="center"/>
    </xf>
    <xf numFmtId="3" fontId="21" fillId="0" borderId="16" xfId="19" applyNumberFormat="1" applyFont="1" applyBorder="1" applyAlignment="1">
      <alignment horizontal="center"/>
    </xf>
    <xf numFmtId="0" fontId="21" fillId="0" borderId="17" xfId="0" applyFont="1" applyBorder="1"/>
    <xf numFmtId="0" fontId="21" fillId="0" borderId="17" xfId="0" applyFont="1" applyBorder="1" applyAlignment="1">
      <alignment horizontal="left"/>
    </xf>
    <xf numFmtId="0" fontId="21" fillId="5" borderId="17" xfId="0" applyFont="1" applyFill="1" applyBorder="1"/>
    <xf numFmtId="0" fontId="21" fillId="5" borderId="20" xfId="0" applyFont="1" applyFill="1" applyBorder="1"/>
    <xf numFmtId="3" fontId="21" fillId="0" borderId="20" xfId="19" applyNumberFormat="1" applyFont="1" applyBorder="1" applyAlignment="1">
      <alignment horizontal="center"/>
    </xf>
    <xf numFmtId="3" fontId="21" fillId="0" borderId="18" xfId="19" applyNumberFormat="1" applyFont="1" applyBorder="1" applyAlignment="1">
      <alignment horizontal="center"/>
    </xf>
    <xf numFmtId="0" fontId="22" fillId="0" borderId="20" xfId="0" applyFont="1" applyFill="1" applyBorder="1" applyAlignment="1">
      <alignment horizontal="left" vertical="center" wrapText="1"/>
    </xf>
    <xf numFmtId="2" fontId="19" fillId="5" borderId="22" xfId="19" applyNumberFormat="1" applyFont="1" applyFill="1" applyBorder="1" applyAlignment="1">
      <alignment horizontal="center" vertical="center"/>
    </xf>
    <xf numFmtId="0" fontId="19" fillId="5" borderId="22" xfId="0" applyFont="1" applyFill="1" applyBorder="1" applyAlignment="1">
      <alignment horizontal="left" vertical="center" wrapText="1"/>
    </xf>
    <xf numFmtId="2" fontId="19" fillId="0" borderId="22" xfId="19" applyNumberFormat="1" applyFont="1" applyBorder="1" applyAlignment="1">
      <alignment horizontal="center" vertical="center"/>
    </xf>
    <xf numFmtId="0" fontId="19" fillId="5" borderId="20" xfId="0" applyFont="1" applyFill="1" applyBorder="1" applyAlignment="1">
      <alignment horizontal="left" vertical="center" wrapText="1"/>
    </xf>
    <xf numFmtId="2" fontId="19" fillId="5" borderId="21" xfId="19" applyNumberFormat="1" applyFont="1" applyFill="1" applyBorder="1" applyAlignment="1">
      <alignment horizontal="center" vertical="center"/>
    </xf>
    <xf numFmtId="0" fontId="21" fillId="0" borderId="0" xfId="0" applyFont="1"/>
    <xf numFmtId="2" fontId="19" fillId="5" borderId="0" xfId="19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1" fillId="6" borderId="0" xfId="0" applyFont="1" applyFill="1"/>
    <xf numFmtId="0" fontId="18" fillId="0" borderId="0" xfId="0" applyFont="1" applyAlignment="1">
      <alignment horizontal="center" vertical="center" wrapText="1" readingOrder="1"/>
    </xf>
    <xf numFmtId="0" fontId="19" fillId="0" borderId="10" xfId="0" applyFont="1" applyBorder="1" applyAlignment="1">
      <alignment horizontal="right"/>
    </xf>
    <xf numFmtId="0" fontId="19" fillId="0" borderId="1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</cellXfs>
  <cellStyles count="25">
    <cellStyle name="A - bold" xfId="15"/>
    <cellStyle name="A - bottom border" xfId="18"/>
    <cellStyle name="A - header 2 2" xfId="17"/>
    <cellStyle name="A - normal" xfId="16"/>
    <cellStyle name="Body: normal cell" xfId="4"/>
    <cellStyle name="Body: normal cell 2" xfId="11"/>
    <cellStyle name="Comma 2" xfId="20"/>
    <cellStyle name="Comma 2 2" xfId="21"/>
    <cellStyle name="Comma 3" xfId="19"/>
    <cellStyle name="Font: Calibri, 9pt regular" xfId="1"/>
    <cellStyle name="Font: Calibri, 9pt regular 2" xfId="13"/>
    <cellStyle name="Footnotes: top row" xfId="6"/>
    <cellStyle name="Footnotes: top row 2" xfId="9"/>
    <cellStyle name="Header: bottom row" xfId="2"/>
    <cellStyle name="Header: bottom row 2" xfId="12"/>
    <cellStyle name="Hyperlink" xfId="7" builtinId="8"/>
    <cellStyle name="Normal" xfId="0" builtinId="0"/>
    <cellStyle name="Normal 2" xfId="8"/>
    <cellStyle name="Normal 2 10" xfId="22"/>
    <cellStyle name="Normal 3" xfId="23"/>
    <cellStyle name="Parent row" xfId="5"/>
    <cellStyle name="Parent row 2" xfId="10"/>
    <cellStyle name="Table title" xfId="3"/>
    <cellStyle name="Table title 2" xfId="14"/>
    <cellStyle name="X12_Total Figs 1 dec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bie" refreshedDate="43453.567473263887" createdVersion="6" refreshedVersion="6" minRefreshableVersion="3" recordCount="1253">
  <cacheSource type="worksheet">
    <worksheetSource ref="A1:AJ1254" sheet="Activity Data"/>
  </cacheSource>
  <cacheFields count="36">
    <cacheField name="Region" numFmtId="0">
      <sharedItems/>
    </cacheField>
    <cacheField name="Energy use by sector and fuel" numFmtId="0">
      <sharedItems count="49">
        <s v="Fuel conversion - combustion"/>
        <s v="Transformation - losses"/>
        <s v="Chemical industry (boilers)"/>
        <s v="Transformation sector (boilers)"/>
        <s v="Other industry (boilers; liquid and gaseous fuels)"/>
        <s v="Other industry (large coal boilers; &gt; 50 MWth )"/>
        <s v="Other industry (small coal boilers; &lt; 50 MWth )"/>
        <s v="Paper &amp; pulp (boilers)"/>
        <s v="Other industry (furnaces)"/>
        <s v="Non-energy use"/>
        <s v="Diesel generator sets"/>
        <s v="Power &amp; district heat plants - existing coal (&gt;50 MWth)"/>
        <s v="Power &amp; district heat plants - existing coal (&lt;50 MWth)"/>
        <s v="Power &amp; district heat plants - existing (excl. coal)"/>
        <s v="PP_EX_WB"/>
        <s v="Power &amp; district heat plants - IGCC"/>
        <s v="IGGC new plant with CCS"/>
        <s v="Modern power plants (coal: ultra &amp;  supercritical; gas: CCGT)"/>
        <s v="Modern power plants (coal: ultra &amp; supercritical; gas: CCGT) with CCS"/>
        <s v="Power &amp; district heat plants - new (excl. coal)"/>
        <s v="Power &amp; district heat plants - new coal (&gt;50 MWth)"/>
        <s v="Power &amp; district heat plants (total); used for reporting total fossil fuels inputs, inputs of non-fossil fuels as well as total electricity and heat generation"/>
        <s v="Non-road, other"/>
        <s v="Coastal shipping, large vessels"/>
        <s v="Coastal shipping, medium vessels"/>
        <s v="Agriculture"/>
        <s v="Aviation - LTO"/>
        <s v="Construction machinery"/>
        <s v="Inland waterways"/>
        <s v="Other non-road machinery"/>
        <s v="2-stroke engines (non-road)"/>
        <s v="Railways"/>
        <s v="Road vehicles"/>
        <s v="Buses"/>
        <s v="Heavy duty vehicles"/>
        <s v="Mopeds"/>
        <s v="Cars"/>
        <s v="Light duty vehicles"/>
        <s v="Motorcycles"/>
        <s v="Medium boilers (&lt;50MW) - automatic (commercial)"/>
        <s v="Medium boilers (&lt;1MW) - manual (commercial)"/>
        <s v="Fireplaces"/>
        <s v="Medium boilers (&lt;50MW) - automatic"/>
        <s v="Medium boilers (&lt;1MW) - manual"/>
        <s v="Three-stone stove"/>
        <s v="Single house boilers (&lt;50 kW) - automatic"/>
        <s v="Single house boilers (&lt;50 kW) - manual"/>
        <s v="Cooking stoves"/>
        <s v="Heating stoves"/>
      </sharedItems>
    </cacheField>
    <cacheField name="Brown coal/lignite grade 1" numFmtId="0">
      <sharedItems containsSemiMixedTypes="0" containsString="0" containsNumber="1" minValue="0" maxValue="30.15"/>
    </cacheField>
    <cacheField name="Brown coal/lignite grade 2 (also peat)" numFmtId="0">
      <sharedItems containsSemiMixedTypes="0" containsString="0" containsNumber="1" containsInteger="1" minValue="0" maxValue="0"/>
    </cacheField>
    <cacheField name="Hard coal, grade 1" numFmtId="0">
      <sharedItems containsSemiMixedTypes="0" containsString="0" containsNumber="1" minValue="0" maxValue="12.05"/>
    </cacheField>
    <cacheField name="Hard coal, grade 2" numFmtId="0">
      <sharedItems containsSemiMixedTypes="0" containsString="0" containsNumber="1" minValue="0" maxValue="1162.17"/>
    </cacheField>
    <cacheField name="Hard coal, grade 3" numFmtId="0">
      <sharedItems containsSemiMixedTypes="0" containsString="0" containsNumber="1" containsInteger="1" minValue="0" maxValue="0"/>
    </cacheField>
    <cacheField name="Derived coal (coke, briquettes)" numFmtId="0">
      <sharedItems containsSemiMixedTypes="0" containsString="0" containsNumber="1" minValue="0" maxValue="1.66"/>
    </cacheField>
    <cacheField name="Agricultural residues" numFmtId="0">
      <sharedItems containsSemiMixedTypes="0" containsString="0" containsNumber="1" minValue="0" maxValue="207.49"/>
    </cacheField>
    <cacheField name="Bagasse" numFmtId="0">
      <sharedItems containsSemiMixedTypes="0" containsString="0" containsNumber="1" containsInteger="1" minValue="0" maxValue="0"/>
    </cacheField>
    <cacheField name="Biogas" numFmtId="0">
      <sharedItems containsSemiMixedTypes="0" containsString="0" containsNumber="1" containsInteger="1" minValue="0" maxValue="0"/>
    </cacheField>
    <cacheField name="Biomass gasification" numFmtId="0">
      <sharedItems containsSemiMixedTypes="0" containsString="0" containsNumber="1" containsInteger="1" minValue="0" maxValue="0"/>
    </cacheField>
    <cacheField name="Charcoal" numFmtId="0">
      <sharedItems containsSemiMixedTypes="0" containsString="0" containsNumber="1" containsInteger="1" minValue="0" maxValue="0"/>
    </cacheField>
    <cacheField name="Dung" numFmtId="0">
      <sharedItems containsSemiMixedTypes="0" containsString="0" containsNumber="1" minValue="0" maxValue="142.02000000000001"/>
    </cacheField>
    <cacheField name="Fuelwood" numFmtId="0">
      <sharedItems containsSemiMixedTypes="0" containsString="0" containsNumber="1" minValue="0" maxValue="496.51"/>
    </cacheField>
    <cacheField name="Black liquor" numFmtId="0">
      <sharedItems containsSemiMixedTypes="0" containsString="0" containsNumber="1" containsInteger="1" minValue="0" maxValue="0"/>
    </cacheField>
    <cacheField name="Waste fuels, non-renewable" numFmtId="0">
      <sharedItems containsSemiMixedTypes="0" containsString="0" containsNumber="1" containsInteger="1" minValue="0" maxValue="0"/>
    </cacheField>
    <cacheField name="Waste fuel, renewable" numFmtId="0">
      <sharedItems containsSemiMixedTypes="0" containsString="0" containsNumber="1" containsInteger="1" minValue="0" maxValue="0"/>
    </cacheField>
    <cacheField name="Biomass fuels" numFmtId="0">
      <sharedItems containsSemiMixedTypes="0" containsString="0" containsNumber="1" minValue="0" maxValue="193.73"/>
    </cacheField>
    <cacheField name="Other biomass and waste fuels" numFmtId="0">
      <sharedItems containsSemiMixedTypes="0" containsString="0" containsNumber="1" minValue="0" maxValue="2.82"/>
    </cacheField>
    <cacheField name="Heavy fuel oil" numFmtId="0">
      <sharedItems containsSemiMixedTypes="0" containsString="0" containsNumber="1" minValue="0" maxValue="119.89"/>
    </cacheField>
    <cacheField name="Diesel" numFmtId="0">
      <sharedItems containsSemiMixedTypes="0" containsString="0" containsNumber="1" minValue="0" maxValue="127.87"/>
    </cacheField>
    <cacheField name="Gasoline" numFmtId="0">
      <sharedItems containsSemiMixedTypes="0" containsString="0" containsNumber="1" minValue="0" maxValue="85.46"/>
    </cacheField>
    <cacheField name="LPG" numFmtId="0">
      <sharedItems containsSemiMixedTypes="0" containsString="0" containsNumber="1" minValue="0" maxValue="164.82"/>
    </cacheField>
    <cacheField name="Natural gas (incl. other gases)" numFmtId="0">
      <sharedItems containsSemiMixedTypes="0" containsString="0" containsNumber="1" minValue="0" maxValue="135"/>
    </cacheField>
    <cacheField name="Hydrogen" numFmtId="0">
      <sharedItems containsSemiMixedTypes="0" containsString="0" containsNumber="1" containsInteger="1" minValue="0" maxValue="0"/>
    </cacheField>
    <cacheField name="Renewable energy other than biomass" numFmtId="0">
      <sharedItems containsSemiMixedTypes="0" containsString="0" containsNumber="1" minValue="0" maxValue="73.61"/>
    </cacheField>
    <cacheField name="Geothermal" numFmtId="0">
      <sharedItems containsSemiMixedTypes="0" containsString="0" containsNumber="1" containsInteger="1" minValue="0" maxValue="0"/>
    </cacheField>
    <cacheField name="Small hydro power" numFmtId="0">
      <sharedItems containsSemiMixedTypes="0" containsString="0" containsNumber="1" containsInteger="1" minValue="0" maxValue="0"/>
    </cacheField>
    <cacheField name="Solar photovoltaic" numFmtId="0">
      <sharedItems containsSemiMixedTypes="0" containsString="0" containsNumber="1" containsInteger="1" minValue="0" maxValue="0"/>
    </cacheField>
    <cacheField name="Solar thermal" numFmtId="0">
      <sharedItems containsSemiMixedTypes="0" containsString="0" containsNumber="1" containsInteger="1" minValue="0" maxValue="0"/>
    </cacheField>
    <cacheField name="Wind" numFmtId="0">
      <sharedItems containsSemiMixedTypes="0" containsString="0" containsNumber="1" containsInteger="1" minValue="0" maxValue="0"/>
    </cacheField>
    <cacheField name="Hydro" numFmtId="0">
      <sharedItems containsSemiMixedTypes="0" containsString="0" containsNumber="1" minValue="0" maxValue="49.39"/>
    </cacheField>
    <cacheField name="Nuclear" numFmtId="0">
      <sharedItems containsSemiMixedTypes="0" containsString="0" containsNumber="1" minValue="0" maxValue="59.78"/>
    </cacheField>
    <cacheField name="Electricity" numFmtId="0">
      <sharedItems containsSemiMixedTypes="0" containsString="0" containsNumber="1" minValue="-769.92" maxValue="203.18"/>
    </cacheField>
    <cacheField name="Heat (steam, hot water)" numFmtId="0">
      <sharedItems containsSemiMixedTypes="0" containsString="0" containsNumber="1" minValue="-210.23" maxValue="275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3">
  <r>
    <s v="India, India Bihar"/>
    <x v="0"/>
    <n v="0"/>
    <n v="0"/>
    <n v="2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"/>
    <n v="4.74"/>
    <n v="0"/>
    <n v="0"/>
    <n v="264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44"/>
    <n v="2.16"/>
  </r>
  <r>
    <s v="India, India Bihar"/>
    <x v="2"/>
    <n v="0"/>
    <n v="0"/>
    <n v="0"/>
    <n v="0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-0.11"/>
  </r>
  <r>
    <s v="India, India Bihar"/>
    <x v="3"/>
    <n v="0"/>
    <n v="0"/>
    <n v="2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16"/>
  </r>
  <r>
    <s v="India, India Bihar"/>
    <x v="4"/>
    <n v="0"/>
    <n v="0"/>
    <n v="0"/>
    <n v="0"/>
    <n v="0"/>
    <n v="0"/>
    <n v="0"/>
    <n v="0"/>
    <n v="0"/>
    <n v="0"/>
    <n v="0"/>
    <n v="0"/>
    <n v="0"/>
    <n v="0"/>
    <n v="0"/>
    <n v="0"/>
    <n v="100.93"/>
    <n v="0"/>
    <n v="18.84"/>
    <n v="0"/>
    <n v="0"/>
    <n v="0"/>
    <n v="8.0299999999999994"/>
    <n v="0"/>
    <n v="0"/>
    <n v="0"/>
    <n v="0"/>
    <n v="0"/>
    <n v="0"/>
    <n v="0"/>
    <n v="0"/>
    <n v="0"/>
    <n v="0"/>
    <n v="-109.53"/>
  </r>
  <r>
    <s v="India, India Bihar"/>
    <x v="5"/>
    <n v="0.02"/>
    <n v="0"/>
    <n v="0"/>
    <n v="1.1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7"/>
  </r>
  <r>
    <s v="India, India Biha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7"/>
    <n v="0"/>
    <n v="0"/>
    <n v="6.11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5.83"/>
  </r>
  <r>
    <s v="India, India Bihar"/>
    <x v="8"/>
    <n v="0.48"/>
    <n v="0"/>
    <n v="2.4300000000000002"/>
    <n v="44.58"/>
    <n v="0"/>
    <n v="0.03"/>
    <n v="0"/>
    <n v="0"/>
    <n v="0"/>
    <n v="0"/>
    <n v="0"/>
    <n v="0"/>
    <n v="0"/>
    <n v="0"/>
    <n v="0"/>
    <n v="0"/>
    <n v="1.88"/>
    <n v="0.08"/>
    <n v="0.08"/>
    <n v="14.28"/>
    <n v="13.71"/>
    <n v="0.18"/>
    <n v="13.78"/>
    <n v="0"/>
    <n v="0"/>
    <n v="0"/>
    <n v="0"/>
    <n v="0"/>
    <n v="0"/>
    <n v="0"/>
    <n v="0"/>
    <n v="0"/>
    <n v="121.21"/>
    <n v="116.44"/>
  </r>
  <r>
    <s v="India, India Biha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5.8"/>
    <n v="0"/>
    <n v="0"/>
    <n v="0"/>
    <n v="0"/>
    <n v="0"/>
    <n v="0"/>
    <n v="0"/>
    <n v="0"/>
    <n v="0"/>
    <n v="0"/>
    <n v="0"/>
    <n v="0"/>
    <n v="0"/>
    <n v="0"/>
  </r>
  <r>
    <s v="India, India Bihar"/>
    <x v="11"/>
    <n v="1.86"/>
    <n v="0"/>
    <n v="0"/>
    <n v="3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2"/>
    <n v="0.03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7"/>
    <n v="1.53"/>
    <n v="0"/>
    <n v="0"/>
    <n v="39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9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0"/>
    <n v="2.9"/>
    <n v="0"/>
    <n v="0"/>
    <n v="11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2.5"/>
    <n v="0"/>
    <n v="-62.23"/>
    <n v="0"/>
  </r>
  <r>
    <s v="India, India Biha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6"/>
    <n v="0"/>
    <n v="0"/>
    <n v="0"/>
    <n v="0"/>
    <n v="0"/>
    <n v="0"/>
    <n v="0"/>
    <n v="0"/>
    <n v="0"/>
    <n v="0"/>
    <n v="0"/>
    <n v="0"/>
    <n v="0"/>
    <n v="0"/>
  </r>
  <r>
    <s v="India, India Biha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97"/>
    <n v="0.11"/>
    <n v="0.06"/>
    <n v="0"/>
    <n v="0"/>
    <n v="0"/>
    <n v="0"/>
    <n v="0"/>
    <n v="0"/>
    <n v="0"/>
    <n v="0"/>
    <n v="0"/>
    <n v="0"/>
    <n v="0"/>
    <n v="0"/>
  </r>
  <r>
    <s v="India, India Biha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2.31"/>
    <n v="0"/>
  </r>
  <r>
    <s v="India, India Biha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6"/>
    <n v="0"/>
    <n v="0"/>
    <n v="0"/>
    <n v="0"/>
    <n v="0"/>
    <n v="0"/>
    <n v="0"/>
    <n v="0"/>
    <n v="0"/>
    <n v="0"/>
    <n v="0"/>
    <n v="0"/>
    <n v="0"/>
    <n v="0"/>
  </r>
  <r>
    <s v="India, India Biha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47"/>
    <n v="0"/>
    <n v="0"/>
    <n v="0"/>
    <n v="0"/>
    <n v="0"/>
    <n v="0"/>
    <n v="0"/>
    <n v="0"/>
    <n v="0"/>
    <n v="0"/>
    <n v="0"/>
    <n v="0"/>
    <n v="0"/>
    <n v="0"/>
  </r>
  <r>
    <s v="India, India Biha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</r>
  <r>
    <s v="India, India Biha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2"/>
    <n v="3.36"/>
    <n v="0.81"/>
    <n v="0.06"/>
    <n v="0"/>
    <n v="0"/>
    <n v="0"/>
    <n v="0"/>
    <n v="0"/>
    <n v="0"/>
    <n v="0"/>
    <n v="0"/>
    <n v="0"/>
    <n v="0.33"/>
    <n v="0"/>
  </r>
  <r>
    <s v="India, India Biha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1.37"/>
    <n v="0"/>
    <n v="0"/>
    <n v="0"/>
    <n v="0"/>
    <n v="0"/>
    <n v="0"/>
    <n v="0"/>
    <n v="0"/>
    <n v="0"/>
    <n v="0"/>
    <n v="0"/>
    <n v="0"/>
    <n v="0"/>
  </r>
  <r>
    <s v="India, India Biha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4"/>
    <n v="0"/>
    <n v="0"/>
    <n v="0"/>
    <n v="0"/>
    <n v="0"/>
    <n v="0"/>
    <n v="0"/>
    <n v="0"/>
    <n v="0"/>
    <n v="0"/>
    <n v="0"/>
    <n v="0"/>
    <n v="0"/>
  </r>
  <r>
    <s v="India, India Karnatak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.41"/>
    <n v="0"/>
    <n v="0"/>
    <n v="0"/>
    <n v="0"/>
    <n v="0"/>
    <n v="0"/>
    <n v="0"/>
    <n v="0"/>
    <n v="0"/>
    <n v="0"/>
    <n v="0"/>
    <n v="0"/>
  </r>
  <r>
    <s v="India, India Karnataka"/>
    <x v="1"/>
    <n v="0.64"/>
    <n v="0"/>
    <n v="0"/>
    <n v="35.69"/>
    <n v="0"/>
    <n v="0"/>
    <n v="0"/>
    <n v="0"/>
    <n v="0"/>
    <n v="0"/>
    <n v="0"/>
    <n v="0"/>
    <n v="0"/>
    <n v="0"/>
    <n v="0"/>
    <n v="0"/>
    <n v="0"/>
    <n v="0"/>
    <n v="46.36"/>
    <n v="0"/>
    <n v="0"/>
    <n v="0"/>
    <n v="0"/>
    <n v="0"/>
    <n v="0"/>
    <n v="0"/>
    <n v="0"/>
    <n v="0"/>
    <n v="0"/>
    <n v="0"/>
    <n v="0"/>
    <n v="0"/>
    <n v="81.819999999999993"/>
    <n v="64.849999999999994"/>
  </r>
  <r>
    <s v="India, India Karnataka"/>
    <x v="2"/>
    <n v="0.31"/>
    <n v="0"/>
    <n v="0"/>
    <n v="2.3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.3"/>
    <n v="0"/>
    <n v="0"/>
    <n v="0"/>
    <n v="0"/>
    <n v="0"/>
    <n v="0"/>
    <n v="0"/>
    <n v="0"/>
    <n v="0"/>
    <n v="0"/>
    <n v="-4.24"/>
  </r>
  <r>
    <s v="India, India Karnataka"/>
    <x v="3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48.17"/>
    <n v="0"/>
    <n v="0"/>
    <n v="27.43"/>
    <n v="0"/>
    <n v="0"/>
    <n v="0"/>
    <n v="0"/>
    <n v="0"/>
    <n v="0"/>
    <n v="0"/>
    <n v="0"/>
    <n v="0"/>
    <n v="0"/>
    <n v="0"/>
    <n v="-64.849999999999994"/>
  </r>
  <r>
    <s v="India, India Karnataka"/>
    <x v="4"/>
    <n v="0"/>
    <n v="0"/>
    <n v="0"/>
    <n v="0"/>
    <n v="0"/>
    <n v="0"/>
    <n v="0"/>
    <n v="0"/>
    <n v="0"/>
    <n v="0"/>
    <n v="0"/>
    <n v="0"/>
    <n v="0"/>
    <n v="0"/>
    <n v="0"/>
    <n v="0"/>
    <n v="59.23"/>
    <n v="0"/>
    <n v="11.07"/>
    <n v="0"/>
    <n v="0"/>
    <n v="0"/>
    <n v="4.71"/>
    <n v="0"/>
    <n v="0"/>
    <n v="0"/>
    <n v="0"/>
    <n v="0"/>
    <n v="0"/>
    <n v="0"/>
    <n v="0"/>
    <n v="0"/>
    <n v="0"/>
    <n v="-64.28"/>
  </r>
  <r>
    <s v="India, India Karnataka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999999999999995"/>
  </r>
  <r>
    <s v="India, India Karnatak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7"/>
    <n v="0"/>
    <n v="0"/>
    <n v="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5"/>
  </r>
  <r>
    <s v="India, India Karnataka"/>
    <x v="8"/>
    <n v="0.34"/>
    <n v="0"/>
    <n v="1.31"/>
    <n v="47.49"/>
    <n v="0"/>
    <n v="0.09"/>
    <n v="0"/>
    <n v="0"/>
    <n v="0"/>
    <n v="0"/>
    <n v="0"/>
    <n v="0"/>
    <n v="0"/>
    <n v="0"/>
    <n v="0"/>
    <n v="0"/>
    <n v="1.79"/>
    <n v="0.09"/>
    <n v="1.95"/>
    <n v="8.51"/>
    <n v="8.0500000000000007"/>
    <n v="0.12"/>
    <n v="14.38"/>
    <n v="0"/>
    <n v="0"/>
    <n v="0"/>
    <n v="0"/>
    <n v="0"/>
    <n v="0"/>
    <n v="0"/>
    <n v="0"/>
    <n v="0"/>
    <n v="137.34"/>
    <n v="72.239999999999995"/>
  </r>
  <r>
    <s v="India, India Karnatak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1.25"/>
    <n v="0"/>
    <n v="12.04"/>
    <n v="0"/>
    <n v="0"/>
    <n v="0"/>
    <n v="0"/>
    <n v="0"/>
    <n v="0"/>
    <n v="0"/>
    <n v="0"/>
    <n v="0"/>
    <n v="0"/>
    <n v="0"/>
  </r>
  <r>
    <s v="India, India Karnatak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9.69"/>
    <n v="0"/>
    <n v="0"/>
    <n v="0"/>
    <n v="0"/>
    <n v="0"/>
    <n v="0"/>
    <n v="0"/>
    <n v="0"/>
    <n v="0"/>
    <n v="0"/>
    <n v="0"/>
    <n v="0"/>
    <n v="0"/>
    <n v="0"/>
  </r>
  <r>
    <s v="India, India Karnataka"/>
    <x v="11"/>
    <n v="5.86"/>
    <n v="0"/>
    <n v="0"/>
    <n v="105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2"/>
    <n v="0.09"/>
    <n v="0"/>
    <n v="0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7"/>
    <n v="4.82"/>
    <n v="0"/>
    <n v="0"/>
    <n v="124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9"/>
    <n v="0"/>
    <n v="0"/>
    <n v="0"/>
    <n v="0"/>
    <n v="0"/>
    <n v="0"/>
    <n v="0"/>
    <n v="0"/>
    <n v="0"/>
    <n v="0"/>
    <n v="0"/>
    <n v="0"/>
    <n v="0"/>
    <n v="0"/>
    <n v="0"/>
    <n v="0"/>
    <n v="7.11"/>
    <n v="0"/>
    <n v="0"/>
    <n v="1.1299999999999999"/>
    <n v="3.08"/>
    <n v="0"/>
    <n v="0"/>
    <n v="0"/>
    <n v="0"/>
    <n v="0"/>
    <n v="0"/>
    <n v="0"/>
    <n v="0"/>
    <n v="0"/>
    <n v="0"/>
    <n v="0"/>
    <n v="0"/>
    <n v="0"/>
  </r>
  <r>
    <s v="India, India Karnataka"/>
    <x v="20"/>
    <n v="9.14"/>
    <n v="0"/>
    <n v="0"/>
    <n v="352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7"/>
    <n v="0"/>
    <n v="0"/>
    <n v="0"/>
    <n v="0"/>
    <n v="0"/>
    <n v="46.96"/>
    <n v="21.58"/>
    <n v="-270.91000000000003"/>
    <n v="0"/>
  </r>
  <r>
    <s v="India, India Karnatak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6"/>
    <n v="0"/>
    <n v="0"/>
    <n v="0"/>
    <n v="0"/>
    <n v="0"/>
    <n v="0"/>
    <n v="0"/>
    <n v="0"/>
    <n v="0"/>
    <n v="0"/>
    <n v="0"/>
    <n v="0"/>
    <n v="0"/>
    <n v="0"/>
  </r>
  <r>
    <s v="India, India Karnatak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24"/>
    <n v="0"/>
    <n v="0"/>
    <n v="0"/>
    <n v="0"/>
    <n v="0"/>
    <n v="0"/>
    <n v="0"/>
    <n v="0"/>
    <n v="0"/>
    <n v="0"/>
    <n v="0"/>
    <n v="0"/>
    <n v="0"/>
  </r>
  <r>
    <s v="India, India Karnatak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300000000000008"/>
    <n v="7.0000000000000007E-2"/>
    <n v="0.04"/>
    <n v="0"/>
    <n v="0"/>
    <n v="0"/>
    <n v="0"/>
    <n v="0"/>
    <n v="0"/>
    <n v="0"/>
    <n v="0"/>
    <n v="0"/>
    <n v="0"/>
    <n v="0"/>
    <n v="0"/>
  </r>
  <r>
    <s v="India, India Karnatak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Karnatak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2"/>
    <n v="0"/>
    <n v="0"/>
    <n v="0"/>
    <n v="0"/>
    <n v="0"/>
    <n v="0"/>
    <n v="0"/>
    <n v="0"/>
    <n v="0"/>
    <n v="0"/>
    <n v="0"/>
    <n v="0"/>
    <n v="0"/>
    <n v="0"/>
  </r>
  <r>
    <s v="India, India Karnatak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6"/>
    <n v="0"/>
    <n v="0"/>
    <n v="0"/>
    <n v="0"/>
    <n v="0"/>
    <n v="0"/>
    <n v="0"/>
    <n v="0"/>
    <n v="0"/>
    <n v="0"/>
    <n v="0"/>
    <n v="0"/>
    <n v="0"/>
    <n v="0"/>
  </r>
  <r>
    <s v="India, India Karnatak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3"/>
    <n v="0"/>
    <n v="0"/>
    <n v="0"/>
    <n v="0"/>
    <n v="0"/>
    <n v="0"/>
    <n v="0"/>
    <n v="0"/>
    <n v="0"/>
    <n v="0"/>
    <n v="0"/>
    <n v="0"/>
    <n v="0"/>
  </r>
  <r>
    <s v="India, India Karnatak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55"/>
    <n v="17.07"/>
    <n v="0.49"/>
    <n v="0.11"/>
    <n v="0"/>
    <n v="0"/>
    <n v="0"/>
    <n v="0"/>
    <n v="0"/>
    <n v="0"/>
    <n v="0"/>
    <n v="0"/>
    <n v="0"/>
    <n v="0.19"/>
    <n v="0"/>
  </r>
  <r>
    <s v="India, India Karnatak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5"/>
    <n v="6.98"/>
    <n v="0"/>
    <n v="0.01"/>
    <n v="0"/>
    <n v="0"/>
    <n v="0"/>
    <n v="0"/>
    <n v="0"/>
    <n v="0"/>
    <n v="0"/>
    <n v="0"/>
    <n v="0"/>
    <n v="0"/>
    <n v="0"/>
  </r>
  <r>
    <s v="India, India Karnatak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1"/>
    <n v="0"/>
    <n v="0"/>
    <n v="0"/>
    <n v="0"/>
    <n v="0"/>
    <n v="0"/>
    <n v="0"/>
    <n v="0"/>
    <n v="0"/>
    <n v="0"/>
    <n v="0"/>
    <n v="0"/>
    <n v="0"/>
  </r>
  <r>
    <s v="India, India Keral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68"/>
    <n v="0"/>
    <n v="0"/>
    <n v="0"/>
    <n v="0"/>
    <n v="0"/>
    <n v="0"/>
    <n v="0"/>
    <n v="0"/>
    <n v="0"/>
    <n v="0"/>
    <n v="0"/>
    <n v="0"/>
  </r>
  <r>
    <s v="India, India Keral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2"/>
    <n v="0"/>
    <n v="0"/>
    <n v="0"/>
    <n v="0"/>
    <n v="0"/>
    <n v="0"/>
    <n v="0"/>
    <n v="0"/>
    <n v="0"/>
    <n v="0"/>
    <n v="0"/>
    <n v="0"/>
    <n v="0"/>
    <n v="26.71"/>
    <n v="71.61"/>
  </r>
  <r>
    <s v="India, India Kerala"/>
    <x v="2"/>
    <n v="0.33"/>
    <n v="0"/>
    <n v="0"/>
    <n v="2.5499999999999998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1.71"/>
    <n v="0"/>
    <n v="0"/>
    <n v="0"/>
    <n v="0"/>
    <n v="0"/>
    <n v="0"/>
    <n v="0"/>
    <n v="0"/>
    <n v="0"/>
    <n v="0"/>
    <n v="-4.3"/>
  </r>
  <r>
    <s v="India, India Keral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.7"/>
    <n v="0"/>
    <n v="0"/>
    <n v="29.19"/>
    <n v="2.35"/>
    <n v="0"/>
    <n v="0"/>
    <n v="0"/>
    <n v="0"/>
    <n v="0"/>
    <n v="0"/>
    <n v="0"/>
    <n v="0"/>
    <n v="0"/>
    <n v="0"/>
    <n v="-71.61"/>
  </r>
  <r>
    <s v="India, India Kerala"/>
    <x v="4"/>
    <n v="0"/>
    <n v="0"/>
    <n v="0"/>
    <n v="0"/>
    <n v="0"/>
    <n v="0"/>
    <n v="0"/>
    <n v="0"/>
    <n v="0"/>
    <n v="0"/>
    <n v="0"/>
    <n v="0"/>
    <n v="0"/>
    <n v="0"/>
    <n v="0"/>
    <n v="0"/>
    <n v="32.39"/>
    <n v="0"/>
    <n v="6.01"/>
    <n v="0"/>
    <n v="0"/>
    <n v="0"/>
    <n v="2.58"/>
    <n v="0"/>
    <n v="0"/>
    <n v="0"/>
    <n v="0"/>
    <n v="0"/>
    <n v="0"/>
    <n v="0"/>
    <n v="0"/>
    <n v="0"/>
    <n v="0"/>
    <n v="-35.15"/>
  </r>
  <r>
    <s v="India, India Kerala"/>
    <x v="5"/>
    <n v="0.01"/>
    <n v="0"/>
    <n v="0"/>
    <n v="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Keral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7"/>
    <n v="0"/>
    <n v="0"/>
    <n v="1.55"/>
    <n v="0"/>
    <n v="0"/>
    <n v="0"/>
    <n v="0"/>
    <n v="0"/>
    <n v="0"/>
    <n v="0"/>
    <n v="0"/>
    <n v="0"/>
    <n v="0"/>
    <n v="0"/>
    <n v="0"/>
    <n v="0"/>
    <n v="0.88"/>
    <n v="0.88"/>
    <n v="0"/>
    <n v="0"/>
    <n v="0"/>
    <n v="0"/>
    <n v="0"/>
    <n v="0"/>
    <n v="0"/>
    <n v="0"/>
    <n v="0"/>
    <n v="0"/>
    <n v="0"/>
    <n v="0"/>
    <n v="0"/>
    <n v="0"/>
    <n v="0"/>
    <n v="-2.82"/>
  </r>
  <r>
    <s v="India, India Kerala"/>
    <x v="8"/>
    <n v="7.0000000000000007E-2"/>
    <n v="0"/>
    <n v="1.19"/>
    <n v="22.13"/>
    <n v="0"/>
    <n v="7.0000000000000007E-2"/>
    <n v="0"/>
    <n v="0"/>
    <n v="0"/>
    <n v="0"/>
    <n v="0"/>
    <n v="0"/>
    <n v="0"/>
    <n v="0"/>
    <n v="0"/>
    <n v="0"/>
    <n v="5.59"/>
    <n v="0.27"/>
    <n v="0.08"/>
    <n v="4.58"/>
    <n v="4.37"/>
    <n v="0.06"/>
    <n v="10.83"/>
    <n v="0"/>
    <n v="0"/>
    <n v="0"/>
    <n v="0"/>
    <n v="0"/>
    <n v="0"/>
    <n v="0"/>
    <n v="0"/>
    <n v="0"/>
    <n v="47.28"/>
    <n v="42.57"/>
  </r>
  <r>
    <s v="India, India Keral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8"/>
    <n v="0"/>
    <n v="0.59"/>
    <n v="0"/>
    <n v="12.87"/>
    <n v="0"/>
    <n v="0"/>
    <n v="0"/>
    <n v="0"/>
    <n v="0"/>
    <n v="0"/>
    <n v="0"/>
    <n v="0"/>
    <n v="0"/>
    <n v="0"/>
    <n v="0"/>
  </r>
  <r>
    <s v="India, India Keral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8.75"/>
    <n v="0"/>
    <n v="0"/>
    <n v="0"/>
    <n v="0"/>
    <n v="0"/>
    <n v="0"/>
    <n v="0"/>
    <n v="0"/>
    <n v="0"/>
    <n v="0"/>
    <n v="0"/>
    <n v="0"/>
    <n v="0"/>
    <n v="0"/>
  </r>
  <r>
    <s v="India, India Kerala"/>
    <x v="11"/>
    <n v="0.87"/>
    <n v="0"/>
    <n v="0"/>
    <n v="15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2"/>
    <n v="0.01"/>
    <n v="0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000000000000007"/>
    <n v="0"/>
    <n v="0"/>
    <n v="0"/>
    <n v="3.25"/>
    <n v="0"/>
    <n v="0"/>
    <n v="0"/>
    <n v="0"/>
    <n v="0"/>
    <n v="0"/>
    <n v="0"/>
    <n v="0"/>
    <n v="0"/>
    <n v="0"/>
    <n v="0"/>
  </r>
  <r>
    <s v="India, India Keral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7"/>
    <n v="0.72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</r>
  <r>
    <s v="India, India Keral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3.37"/>
    <n v="0"/>
    <n v="3.76"/>
    <n v="0"/>
    <n v="0"/>
    <n v="0"/>
    <n v="0"/>
    <n v="0"/>
    <n v="0"/>
    <n v="0"/>
    <n v="0"/>
    <n v="0"/>
    <n v="0"/>
    <n v="0"/>
  </r>
  <r>
    <s v="India, India Kerala"/>
    <x v="20"/>
    <n v="1.36"/>
    <n v="0"/>
    <n v="0"/>
    <n v="5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34.950000000000003"/>
    <n v="8.1"/>
    <n v="-83.2"/>
    <n v="0"/>
  </r>
  <r>
    <s v="India, India Keral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"/>
    <n v="0"/>
    <n v="0"/>
    <n v="0"/>
    <n v="0"/>
    <n v="0"/>
    <n v="0"/>
  </r>
  <r>
    <s v="India, India Keral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3"/>
    <n v="0"/>
    <n v="0"/>
    <n v="0"/>
    <n v="0"/>
    <n v="0"/>
    <n v="0"/>
    <n v="0"/>
    <n v="0"/>
    <n v="0"/>
    <n v="0"/>
    <n v="0"/>
    <n v="0"/>
    <n v="0"/>
  </r>
  <r>
    <s v="India, India Keral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4"/>
    <n v="0.04"/>
    <n v="0.02"/>
    <n v="0"/>
    <n v="0"/>
    <n v="0"/>
    <n v="0"/>
    <n v="0"/>
    <n v="0"/>
    <n v="0"/>
    <n v="0"/>
    <n v="0"/>
    <n v="0"/>
    <n v="0"/>
    <n v="0"/>
  </r>
  <r>
    <s v="India, India Keral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.3"/>
    <n v="0"/>
  </r>
  <r>
    <s v="India, India Keral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8"/>
    <n v="0"/>
    <n v="0"/>
    <n v="0"/>
    <n v="0"/>
    <n v="0"/>
    <n v="0"/>
    <n v="0"/>
    <n v="0"/>
    <n v="0"/>
    <n v="0"/>
    <n v="0"/>
    <n v="0"/>
    <n v="0"/>
    <n v="0"/>
  </r>
  <r>
    <s v="India, India Keral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4"/>
    <n v="0"/>
    <n v="0"/>
    <n v="0"/>
    <n v="0"/>
    <n v="0"/>
    <n v="0"/>
    <n v="0"/>
    <n v="0"/>
    <n v="0"/>
    <n v="0"/>
    <n v="0"/>
    <n v="0"/>
    <n v="0"/>
    <n v="0"/>
  </r>
  <r>
    <s v="India, India Keral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</r>
  <r>
    <s v="India, India Keral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079999999999998"/>
    <n v="12.81"/>
    <n v="0.28999999999999998"/>
    <n v="0.05"/>
    <n v="0"/>
    <n v="0"/>
    <n v="0"/>
    <n v="0"/>
    <n v="0"/>
    <n v="0"/>
    <n v="0"/>
    <n v="0"/>
    <n v="0"/>
    <n v="0.11"/>
    <n v="0"/>
  </r>
  <r>
    <s v="India, India Keral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5"/>
    <n v="5.24"/>
    <n v="0"/>
    <n v="0"/>
    <n v="0"/>
    <n v="0"/>
    <n v="0"/>
    <n v="0"/>
    <n v="0"/>
    <n v="0"/>
    <n v="0"/>
    <n v="0"/>
    <n v="0"/>
    <n v="0"/>
    <n v="0"/>
  </r>
  <r>
    <s v="India, India Keral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2"/>
    <n v="0"/>
    <n v="0"/>
    <n v="0"/>
    <n v="0"/>
    <n v="0"/>
    <n v="0"/>
    <n v="0"/>
    <n v="0"/>
    <n v="0"/>
    <n v="0"/>
    <n v="0"/>
    <n v="0"/>
    <n v="0"/>
  </r>
  <r>
    <s v="India, India Madhy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</r>
  <r>
    <s v="India, India Madhya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5"/>
    <n v="0.47"/>
  </r>
  <r>
    <s v="India, India Madhya Pradesh"/>
    <x v="2"/>
    <n v="1"/>
    <n v="0"/>
    <n v="0"/>
    <n v="7.81"/>
    <n v="0"/>
    <n v="0"/>
    <n v="0"/>
    <n v="0"/>
    <n v="0"/>
    <n v="0"/>
    <n v="0"/>
    <n v="0"/>
    <n v="0"/>
    <n v="0"/>
    <n v="0"/>
    <n v="0"/>
    <n v="0"/>
    <n v="0"/>
    <n v="10.119999999999999"/>
    <n v="0"/>
    <n v="0"/>
    <n v="0"/>
    <n v="0"/>
    <n v="0"/>
    <n v="0"/>
    <n v="0"/>
    <n v="0"/>
    <n v="0"/>
    <n v="0"/>
    <n v="0"/>
    <n v="0"/>
    <n v="0"/>
    <n v="0"/>
    <n v="-16.09"/>
  </r>
  <r>
    <s v="India, India Madhya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000000000000005"/>
    <n v="0"/>
    <n v="0"/>
    <n v="0"/>
    <n v="0"/>
    <n v="0"/>
    <n v="0"/>
    <n v="0"/>
    <n v="0"/>
    <n v="0"/>
    <n v="0"/>
    <n v="-0.47"/>
  </r>
  <r>
    <s v="India, India Madhya Pradesh"/>
    <x v="4"/>
    <n v="0"/>
    <n v="0"/>
    <n v="0"/>
    <n v="0"/>
    <n v="0"/>
    <n v="0"/>
    <n v="0"/>
    <n v="0"/>
    <n v="0"/>
    <n v="0"/>
    <n v="0"/>
    <n v="0"/>
    <n v="0"/>
    <n v="0"/>
    <n v="0"/>
    <n v="0"/>
    <n v="70.41"/>
    <n v="0"/>
    <n v="13.15"/>
    <n v="0"/>
    <n v="0"/>
    <n v="0"/>
    <n v="5.6"/>
    <n v="0"/>
    <n v="0"/>
    <n v="0"/>
    <n v="0"/>
    <n v="0"/>
    <n v="0"/>
    <n v="0"/>
    <n v="0"/>
    <n v="0"/>
    <n v="0"/>
    <n v="-76.41"/>
  </r>
  <r>
    <s v="India, India Madhya Pradesh"/>
    <x v="5"/>
    <n v="0.01"/>
    <n v="0"/>
    <n v="0"/>
    <n v="0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7"/>
  </r>
  <r>
    <s v="India, India Madhy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7"/>
    <n v="0"/>
    <n v="0"/>
    <n v="4.2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4.21"/>
  </r>
  <r>
    <s v="India, India Madhya Pradesh"/>
    <x v="8"/>
    <n v="0.61"/>
    <n v="0"/>
    <n v="1.76"/>
    <n v="53.18"/>
    <n v="0"/>
    <n v="0.03"/>
    <n v="0"/>
    <n v="0"/>
    <n v="0"/>
    <n v="0"/>
    <n v="0"/>
    <n v="0"/>
    <n v="0"/>
    <n v="0"/>
    <n v="0"/>
    <n v="0"/>
    <n v="0.25"/>
    <n v="0.01"/>
    <n v="2.48"/>
    <n v="10.54"/>
    <n v="9.57"/>
    <n v="0.12"/>
    <n v="32.979999999999997"/>
    <n v="0"/>
    <n v="0"/>
    <n v="0"/>
    <n v="0"/>
    <n v="0"/>
    <n v="0"/>
    <n v="0"/>
    <n v="0"/>
    <n v="0"/>
    <n v="73.19"/>
    <n v="97.39"/>
  </r>
  <r>
    <s v="India, India Madhy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8"/>
    <n v="0"/>
    <n v="12.78"/>
    <n v="0"/>
    <n v="37.06"/>
    <n v="0"/>
    <n v="0"/>
    <n v="0"/>
    <n v="0"/>
    <n v="0"/>
    <n v="0"/>
    <n v="0"/>
    <n v="0"/>
    <n v="0"/>
    <n v="0"/>
    <n v="0"/>
  </r>
  <r>
    <s v="India, India Madhy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0.42"/>
    <n v="0"/>
    <n v="0"/>
    <n v="0"/>
    <n v="0"/>
    <n v="0"/>
    <n v="0"/>
    <n v="0"/>
    <n v="0"/>
    <n v="0"/>
    <n v="0"/>
    <n v="0"/>
    <n v="0"/>
    <n v="0"/>
    <n v="0"/>
  </r>
  <r>
    <s v="India, India Madhya Pradesh"/>
    <x v="11"/>
    <n v="8.09"/>
    <n v="0"/>
    <n v="0"/>
    <n v="145.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2"/>
    <n v="0.12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7"/>
    <n v="0"/>
    <n v="0"/>
    <n v="0"/>
    <n v="0"/>
    <n v="0"/>
    <n v="0"/>
    <n v="0"/>
    <n v="0"/>
    <n v="0"/>
    <n v="0"/>
    <n v="0"/>
  </r>
  <r>
    <s v="India, India Madhy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7"/>
    <n v="6.65"/>
    <n v="0"/>
    <n v="0"/>
    <n v="17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6"/>
    <n v="0"/>
    <n v="0"/>
    <n v="0"/>
    <n v="0"/>
    <n v="0"/>
    <n v="0"/>
    <n v="0"/>
    <n v="0"/>
    <n v="0"/>
    <n v="0"/>
    <n v="0"/>
  </r>
  <r>
    <s v="India, India Madhy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0"/>
    <n v="0"/>
    <n v="1.81"/>
    <n v="0"/>
    <n v="0"/>
    <n v="0"/>
    <n v="0"/>
    <n v="0"/>
    <n v="0"/>
    <n v="0"/>
    <n v="0"/>
    <n v="0"/>
    <n v="0"/>
    <n v="0"/>
  </r>
  <r>
    <s v="India, India Madhya Pradesh"/>
    <x v="20"/>
    <n v="12.62"/>
    <n v="0"/>
    <n v="0"/>
    <n v="486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3"/>
    <n v="0"/>
    <n v="0"/>
    <n v="0"/>
    <n v="0"/>
    <n v="0"/>
    <n v="41.36"/>
    <n v="23.14"/>
    <n v="-312.05"/>
    <n v="0"/>
  </r>
  <r>
    <s v="India, India Madhy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69"/>
    <n v="0"/>
    <n v="0"/>
    <n v="0"/>
    <n v="0"/>
    <n v="0"/>
    <n v="0"/>
    <n v="0"/>
    <n v="0"/>
    <n v="0"/>
    <n v="0"/>
    <n v="0"/>
    <n v="0"/>
    <n v="0"/>
    <n v="0"/>
  </r>
  <r>
    <s v="India, India Madhy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7"/>
    <n v="0"/>
    <n v="0"/>
    <n v="0"/>
    <n v="0"/>
    <n v="0"/>
    <n v="0"/>
    <n v="0"/>
    <n v="0"/>
    <n v="0"/>
    <n v="0"/>
    <n v="0"/>
    <n v="0"/>
    <n v="0"/>
  </r>
  <r>
    <s v="India, India Madhy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04"/>
    <n v="0.08"/>
    <n v="0.04"/>
    <n v="0"/>
    <n v="0"/>
    <n v="0"/>
    <n v="0"/>
    <n v="0"/>
    <n v="0"/>
    <n v="0"/>
    <n v="0"/>
    <n v="0"/>
    <n v="0"/>
    <n v="0"/>
    <n v="0"/>
  </r>
  <r>
    <s v="India, India Madhy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65"/>
    <n v="0"/>
    <n v="0"/>
    <n v="0"/>
    <n v="0"/>
    <n v="0"/>
    <n v="0"/>
    <n v="0"/>
    <n v="0"/>
    <n v="0"/>
    <n v="0"/>
    <n v="0"/>
    <n v="0"/>
    <n v="9.25"/>
    <n v="0"/>
  </r>
  <r>
    <s v="India, India Madhy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59"/>
    <n v="0"/>
    <n v="0"/>
    <n v="0"/>
    <n v="0"/>
    <n v="0"/>
    <n v="0"/>
    <n v="0"/>
    <n v="0"/>
    <n v="0"/>
    <n v="0"/>
    <n v="0"/>
    <n v="0"/>
    <n v="0"/>
    <n v="0"/>
  </r>
  <r>
    <s v="India, India Madhy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43"/>
    <n v="0"/>
    <n v="0"/>
    <n v="0"/>
    <n v="0"/>
    <n v="0"/>
    <n v="0"/>
    <n v="0"/>
    <n v="0"/>
    <n v="0"/>
    <n v="0"/>
    <n v="0"/>
    <n v="0"/>
    <n v="0"/>
    <n v="0"/>
  </r>
  <r>
    <s v="India, India Madhy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ndia, India Madhy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"/>
    <n v="14.7"/>
    <n v="0.59"/>
    <n v="0.1"/>
    <n v="0"/>
    <n v="0"/>
    <n v="0"/>
    <n v="0"/>
    <n v="0"/>
    <n v="0"/>
    <n v="0"/>
    <n v="0"/>
    <n v="0"/>
    <n v="0.23"/>
    <n v="0"/>
  </r>
  <r>
    <s v="India, India Madhy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99999999999998"/>
    <n v="6.01"/>
    <n v="0"/>
    <n v="0.01"/>
    <n v="0"/>
    <n v="0"/>
    <n v="0"/>
    <n v="0"/>
    <n v="0"/>
    <n v="0"/>
    <n v="0"/>
    <n v="0"/>
    <n v="0"/>
    <n v="0"/>
    <n v="0"/>
  </r>
  <r>
    <s v="India, India Madhy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8"/>
    <n v="0"/>
    <n v="0"/>
    <n v="0"/>
    <n v="0"/>
    <n v="0"/>
    <n v="0"/>
    <n v="0"/>
    <n v="0"/>
    <n v="0"/>
    <n v="0"/>
    <n v="0"/>
  </r>
  <r>
    <s v="India, India Maharashtra-Dadra-Nagar Haveli-Daman-Di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.18"/>
    <n v="6.44"/>
  </r>
  <r>
    <s v="India, India Maharashtra-Dadra-Nagar Haveli-Daman-Diu"/>
    <x v="2"/>
    <n v="0.53"/>
    <n v="0"/>
    <n v="0"/>
    <n v="4.12"/>
    <n v="0"/>
    <n v="0"/>
    <n v="0"/>
    <n v="0"/>
    <n v="0"/>
    <n v="0"/>
    <n v="0"/>
    <n v="0"/>
    <n v="0"/>
    <n v="0"/>
    <n v="0"/>
    <n v="0"/>
    <n v="0"/>
    <n v="0"/>
    <n v="13.16"/>
    <n v="0"/>
    <n v="0"/>
    <n v="0"/>
    <n v="0"/>
    <n v="0"/>
    <n v="0"/>
    <n v="0"/>
    <n v="0"/>
    <n v="0"/>
    <n v="0"/>
    <n v="0"/>
    <n v="0"/>
    <n v="0"/>
    <n v="0"/>
    <n v="-15.14"/>
  </r>
  <r>
    <s v="India, India Maharashtra-Dadra-Nagar Haveli-Daman-Di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8"/>
    <n v="0"/>
    <n v="0"/>
    <n v="0"/>
    <n v="0"/>
    <n v="0"/>
    <n v="0"/>
    <n v="0"/>
    <n v="0"/>
    <n v="0"/>
    <n v="0"/>
    <n v="-6.44"/>
  </r>
  <r>
    <s v="India, India Maharashtra-Dadra-Nagar Haveli-Daman-Diu"/>
    <x v="4"/>
    <n v="0"/>
    <n v="0"/>
    <n v="0"/>
    <n v="0"/>
    <n v="0"/>
    <n v="0"/>
    <n v="0"/>
    <n v="0"/>
    <n v="0"/>
    <n v="0"/>
    <n v="0"/>
    <n v="0"/>
    <n v="0"/>
    <n v="0"/>
    <n v="0"/>
    <n v="0"/>
    <n v="109.52"/>
    <n v="0"/>
    <n v="20.399999999999999"/>
    <n v="0"/>
    <n v="0"/>
    <n v="0"/>
    <n v="8.7200000000000006"/>
    <n v="0"/>
    <n v="0"/>
    <n v="0"/>
    <n v="0"/>
    <n v="0"/>
    <n v="0"/>
    <n v="0"/>
    <n v="0"/>
    <n v="0"/>
    <n v="0"/>
    <n v="-118.85"/>
  </r>
  <r>
    <s v="India, India Maharashtra-Dadra-Nagar Haveli-Daman-Diu"/>
    <x v="5"/>
    <n v="0.02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5"/>
  </r>
  <r>
    <s v="India, India Maharashtra-Dadra-Nagar Haveli-Daman-Di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7"/>
    <n v="0"/>
    <n v="0"/>
    <n v="5.33"/>
    <n v="0"/>
    <n v="0"/>
    <n v="0"/>
    <n v="0"/>
    <n v="0"/>
    <n v="0"/>
    <n v="0"/>
    <n v="0"/>
    <n v="0"/>
    <n v="0"/>
    <n v="0"/>
    <n v="0"/>
    <n v="0"/>
    <n v="2.82"/>
    <n v="2.82"/>
    <n v="0"/>
    <n v="0"/>
    <n v="0"/>
    <n v="0"/>
    <n v="0"/>
    <n v="0"/>
    <n v="0"/>
    <n v="0"/>
    <n v="0"/>
    <n v="0"/>
    <n v="0"/>
    <n v="0"/>
    <n v="0"/>
    <n v="0"/>
    <n v="0"/>
    <n v="-9.32"/>
  </r>
  <r>
    <s v="India, India Maharashtra-Dadra-Nagar Haveli-Daman-Diu"/>
    <x v="8"/>
    <n v="0.4"/>
    <n v="0"/>
    <n v="3.94"/>
    <n v="179.3"/>
    <n v="0"/>
    <n v="0.63"/>
    <n v="0"/>
    <n v="0"/>
    <n v="0"/>
    <n v="0"/>
    <n v="0"/>
    <n v="0"/>
    <n v="0"/>
    <n v="0"/>
    <n v="0"/>
    <n v="0"/>
    <n v="4.32"/>
    <n v="0.21"/>
    <n v="9.89"/>
    <n v="16.670000000000002"/>
    <n v="14.84"/>
    <n v="0.19"/>
    <n v="28.08"/>
    <n v="0"/>
    <n v="0"/>
    <n v="0"/>
    <n v="0"/>
    <n v="0"/>
    <n v="0"/>
    <n v="0"/>
    <n v="0"/>
    <n v="0"/>
    <n v="198.93"/>
    <n v="144.35"/>
  </r>
  <r>
    <s v="India, India Maharashtra-Dadra-Nagar Haveli-Daman-Di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37"/>
    <n v="0"/>
    <n v="26.75"/>
    <n v="0"/>
    <n v="20.81"/>
    <n v="0"/>
    <n v="0"/>
    <n v="0"/>
    <n v="0"/>
    <n v="0"/>
    <n v="0"/>
    <n v="0"/>
    <n v="0"/>
    <n v="0"/>
    <n v="0"/>
    <n v="0"/>
  </r>
  <r>
    <s v="India, India Maharashtra-Dadra-Nagar Haveli-Daman-Di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119999999999999"/>
    <n v="15.73"/>
    <n v="0"/>
    <n v="0"/>
    <n v="0.1"/>
    <n v="0"/>
    <n v="0"/>
    <n v="0"/>
    <n v="0"/>
    <n v="0"/>
    <n v="0"/>
    <n v="0"/>
    <n v="0"/>
    <n v="0"/>
    <n v="0"/>
    <n v="0"/>
  </r>
  <r>
    <s v="India, India Maharashtra-Dadra-Nagar Haveli-Daman-Diu"/>
    <x v="11"/>
    <n v="19.329999999999998"/>
    <n v="0"/>
    <n v="0"/>
    <n v="348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2"/>
    <n v="0.28000000000000003"/>
    <n v="0"/>
    <n v="0"/>
    <n v="5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39"/>
    <n v="0"/>
    <n v="0"/>
    <n v="0"/>
    <n v="0"/>
    <n v="0"/>
    <n v="0"/>
    <n v="0"/>
    <n v="0"/>
    <n v="0"/>
    <n v="0"/>
    <n v="0"/>
  </r>
  <r>
    <s v="India, India Maharashtra-Dadra-Nagar Haveli-Daman-Di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7"/>
    <n v="15.89"/>
    <n v="0"/>
    <n v="0"/>
    <n v="411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.05"/>
    <n v="0"/>
    <n v="0"/>
    <n v="0"/>
    <n v="0"/>
    <n v="0"/>
    <n v="0"/>
    <n v="0"/>
    <n v="0"/>
    <n v="0"/>
    <n v="0"/>
    <n v="0"/>
  </r>
  <r>
    <s v="India, India Maharashtra-Dadra-Nagar Haveli-Daman-Di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9"/>
    <n v="0"/>
    <n v="0"/>
    <n v="0"/>
    <n v="0"/>
    <n v="0"/>
    <n v="0"/>
    <n v="0"/>
    <n v="0"/>
    <n v="0"/>
    <n v="0"/>
    <n v="0"/>
    <n v="0"/>
    <n v="0"/>
    <n v="0"/>
    <n v="0"/>
    <n v="0"/>
    <n v="7.39"/>
    <n v="0"/>
    <n v="0"/>
    <n v="0"/>
    <n v="0"/>
    <n v="0"/>
    <n v="24.73"/>
    <n v="0"/>
    <n v="0"/>
    <n v="0"/>
    <n v="0"/>
    <n v="0"/>
    <n v="0"/>
    <n v="0"/>
    <n v="0"/>
    <n v="0"/>
    <n v="0"/>
    <n v="0"/>
  </r>
  <r>
    <s v="India, India Maharashtra-Dadra-Nagar Haveli-Daman-Diu"/>
    <x v="20"/>
    <n v="30.15"/>
    <n v="0"/>
    <n v="0"/>
    <n v="116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97"/>
    <n v="0"/>
    <n v="0"/>
    <n v="0"/>
    <n v="0"/>
    <n v="0"/>
    <n v="45.33"/>
    <n v="59.78"/>
    <n v="-769.92"/>
    <n v="0"/>
  </r>
  <r>
    <s v="India, India Maharashtra-Dadra-Nagar Haveli-Daman-Di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5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.46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350000000000001"/>
    <n v="0.13"/>
    <n v="7.0000000000000007E-2"/>
    <n v="0"/>
    <n v="0"/>
    <n v="0"/>
    <n v="0"/>
    <n v="0"/>
    <n v="0"/>
    <n v="0"/>
    <n v="0"/>
    <n v="0"/>
    <n v="0"/>
    <n v="0"/>
    <n v="0"/>
  </r>
  <r>
    <s v="India, India Maharashtra-Dadra-Nagar Haveli-Daman-Di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12.78"/>
    <n v="0"/>
  </r>
  <r>
    <s v="India, India Maharashtra-Dadra-Nagar Haveli-Daman-Di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03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.44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4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07"/>
    <n v="39.9"/>
    <n v="0.94"/>
    <n v="3.34"/>
    <n v="0"/>
    <n v="0"/>
    <n v="0"/>
    <n v="0"/>
    <n v="0"/>
    <n v="0"/>
    <n v="0"/>
    <n v="0"/>
    <n v="0"/>
    <n v="0.36"/>
    <n v="0"/>
  </r>
  <r>
    <s v="India, India Maharashtra-Dadra-Nagar Haveli-Daman-Di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7"/>
    <n v="16.32"/>
    <n v="0"/>
    <n v="0.3"/>
    <n v="0"/>
    <n v="0"/>
    <n v="0"/>
    <n v="0"/>
    <n v="0"/>
    <n v="0"/>
    <n v="0"/>
    <n v="0"/>
    <n v="0"/>
    <n v="0"/>
    <n v="0"/>
  </r>
  <r>
    <s v="India, India Maharashtra-Dadra-Nagar Haveli-Daman-Di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02"/>
    <n v="0"/>
    <n v="0"/>
    <n v="0"/>
    <n v="0"/>
    <n v="0"/>
    <n v="0"/>
    <n v="0"/>
    <n v="0"/>
    <n v="0"/>
    <n v="0"/>
    <n v="0"/>
    <n v="0"/>
    <n v="0"/>
  </r>
  <r>
    <s v="India, India North East (excl. Assam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09"/>
    <n v="0"/>
    <n v="0"/>
    <n v="0"/>
    <n v="0"/>
    <n v="0"/>
    <n v="0"/>
    <n v="0"/>
    <n v="0"/>
    <n v="0"/>
    <n v="0"/>
    <n v="0"/>
    <n v="0"/>
  </r>
  <r>
    <s v="India, India North East (excl. Assam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13"/>
    <n v="0"/>
    <n v="0"/>
    <n v="0"/>
    <n v="0"/>
    <n v="0"/>
    <n v="0"/>
    <n v="0"/>
    <n v="0"/>
    <n v="0"/>
    <n v="0"/>
    <n v="0"/>
    <n v="0"/>
    <n v="0"/>
    <n v="10.96"/>
    <n v="36.01"/>
  </r>
  <r>
    <s v="India, India North East (excl. Assam)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North East (excl. Assam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11"/>
    <n v="0"/>
    <n v="0"/>
    <n v="13.81"/>
    <n v="2.44"/>
    <n v="0"/>
    <n v="0"/>
    <n v="0"/>
    <n v="0"/>
    <n v="0"/>
    <n v="0"/>
    <n v="0"/>
    <n v="0"/>
    <n v="0"/>
    <n v="0"/>
    <n v="-36.01"/>
  </r>
  <r>
    <s v="India, India North East (excl. Assam)"/>
    <x v="4"/>
    <n v="0"/>
    <n v="0"/>
    <n v="0"/>
    <n v="0"/>
    <n v="0"/>
    <n v="0"/>
    <n v="0"/>
    <n v="0"/>
    <n v="0"/>
    <n v="0"/>
    <n v="0"/>
    <n v="0"/>
    <n v="0"/>
    <n v="0"/>
    <n v="0"/>
    <n v="0"/>
    <n v="13.85"/>
    <n v="0"/>
    <n v="2.58"/>
    <n v="0"/>
    <n v="0"/>
    <n v="0"/>
    <n v="1.1000000000000001"/>
    <n v="0"/>
    <n v="0"/>
    <n v="0"/>
    <n v="0"/>
    <n v="0"/>
    <n v="0"/>
    <n v="0"/>
    <n v="0"/>
    <n v="0"/>
    <n v="0"/>
    <n v="-15.03"/>
  </r>
  <r>
    <s v="India, India North East (excl. Assam)"/>
    <x v="5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3"/>
  </r>
  <r>
    <s v="India, India North East (excl. Assam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7"/>
    <n v="0"/>
    <n v="0"/>
    <n v="0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4"/>
  </r>
  <r>
    <s v="India, India North East (excl. Assam)"/>
    <x v="8"/>
    <n v="0.03"/>
    <n v="0"/>
    <n v="0.31"/>
    <n v="8.74"/>
    <n v="0"/>
    <n v="0.03"/>
    <n v="0"/>
    <n v="0"/>
    <n v="0"/>
    <n v="0"/>
    <n v="0"/>
    <n v="0"/>
    <n v="0"/>
    <n v="0"/>
    <n v="0"/>
    <n v="0"/>
    <n v="7.61"/>
    <n v="0.37"/>
    <n v="0.16"/>
    <n v="1.96"/>
    <n v="1.88"/>
    <n v="0.02"/>
    <n v="1.89"/>
    <n v="0"/>
    <n v="0"/>
    <n v="0"/>
    <n v="0"/>
    <n v="0"/>
    <n v="0"/>
    <n v="0"/>
    <n v="0"/>
    <n v="0"/>
    <n v="28.11"/>
    <n v="15.91"/>
  </r>
  <r>
    <s v="India, India North East (excl. Assam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3"/>
    <n v="0"/>
    <n v="0"/>
    <n v="0.02"/>
    <n v="0"/>
    <n v="0"/>
    <n v="0"/>
    <n v="0"/>
    <n v="0"/>
    <n v="0"/>
    <n v="0"/>
    <n v="0"/>
    <n v="0"/>
    <n v="0"/>
    <n v="0"/>
  </r>
  <r>
    <s v="India, India North East (excl. Assam)"/>
    <x v="11"/>
    <n v="0.08"/>
    <n v="0"/>
    <n v="0"/>
    <n v="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100000000000003"/>
    <n v="0"/>
    <n v="0"/>
    <n v="0"/>
    <n v="3.38"/>
    <n v="0"/>
    <n v="0"/>
    <n v="0"/>
    <n v="0"/>
    <n v="0"/>
    <n v="0"/>
    <n v="0"/>
    <n v="0"/>
    <n v="0"/>
    <n v="0"/>
    <n v="0"/>
  </r>
  <r>
    <s v="India, India North East (excl. Assam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7"/>
    <n v="0.06"/>
    <n v="0"/>
    <n v="0"/>
    <n v="1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29"/>
    <n v="0"/>
    <n v="0"/>
    <n v="0"/>
    <n v="0"/>
    <n v="0"/>
    <n v="0"/>
    <n v="0"/>
    <n v="0"/>
    <n v="0"/>
    <n v="0"/>
    <n v="0"/>
  </r>
  <r>
    <s v="India, India North East (excl. Assam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9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61"/>
    <n v="1.67"/>
    <n v="0"/>
    <n v="3.91"/>
    <n v="0"/>
    <n v="0"/>
    <n v="0"/>
    <n v="0"/>
    <n v="0"/>
    <n v="0"/>
    <n v="0"/>
    <n v="0"/>
    <n v="0"/>
    <n v="0"/>
    <n v="0"/>
  </r>
  <r>
    <s v="India, India North East (excl. Assam)"/>
    <x v="20"/>
    <n v="0.12"/>
    <n v="0"/>
    <n v="0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14.12"/>
    <n v="0"/>
    <n v="-30.31"/>
    <n v="0"/>
  </r>
  <r>
    <s v="India, India North East (excl. Assam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3"/>
    <n v="0"/>
    <n v="0"/>
    <n v="0"/>
    <n v="0"/>
    <n v="0"/>
    <n v="0"/>
    <n v="0"/>
    <n v="0"/>
    <n v="0"/>
    <n v="0"/>
    <n v="0"/>
    <n v="0"/>
    <n v="0"/>
  </r>
  <r>
    <s v="India, India North East (excl. Assam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2"/>
    <n v="0.02"/>
    <n v="0.01"/>
    <n v="0"/>
    <n v="0"/>
    <n v="0"/>
    <n v="0"/>
    <n v="0"/>
    <n v="0"/>
    <n v="0"/>
    <n v="0"/>
    <n v="0"/>
    <n v="0"/>
    <n v="0"/>
    <n v="0"/>
  </r>
  <r>
    <s v="India, India North East (excl. Assam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8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6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</r>
  <r>
    <s v="India, India North East (excl. Assam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5"/>
    <n v="2.23"/>
    <n v="0.11"/>
    <n v="0.02"/>
    <n v="0"/>
    <n v="0"/>
    <n v="0"/>
    <n v="0"/>
    <n v="0"/>
    <n v="0"/>
    <n v="0"/>
    <n v="0"/>
    <n v="0"/>
    <n v="0.05"/>
    <n v="0"/>
  </r>
  <r>
    <s v="India, India North East (excl. Assam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.91"/>
    <n v="0"/>
    <n v="0"/>
    <n v="0"/>
    <n v="0"/>
    <n v="0"/>
    <n v="0"/>
    <n v="0"/>
    <n v="0"/>
    <n v="0"/>
    <n v="0"/>
    <n v="0"/>
    <n v="0"/>
    <n v="0"/>
  </r>
  <r>
    <s v="India, India North East (excl. Assam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2"/>
    <n v="0"/>
    <n v="0"/>
    <n v="0"/>
    <n v="0"/>
    <n v="0"/>
    <n v="0"/>
    <n v="0"/>
    <n v="0"/>
    <n v="0"/>
    <n v="0"/>
    <n v="0"/>
    <n v="0"/>
    <n v="0"/>
  </r>
  <r>
    <s v="India, India Orissa"/>
    <x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"/>
    <n v="0.21"/>
    <n v="0"/>
    <n v="0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4"/>
    <n v="0.1"/>
  </r>
  <r>
    <s v="India, India Orissa"/>
    <x v="2"/>
    <n v="0.84"/>
    <n v="0"/>
    <n v="0"/>
    <n v="6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5"/>
    <n v="0"/>
    <n v="0"/>
    <n v="0"/>
    <n v="0"/>
    <n v="0"/>
    <n v="0"/>
    <n v="0"/>
    <n v="0"/>
    <n v="0"/>
    <n v="0"/>
    <n v="-10.59"/>
  </r>
  <r>
    <s v="India, India Orissa"/>
    <x v="3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"/>
  </r>
  <r>
    <s v="India, India Orissa"/>
    <x v="4"/>
    <n v="0"/>
    <n v="0"/>
    <n v="0"/>
    <n v="0"/>
    <n v="0"/>
    <n v="0"/>
    <n v="0"/>
    <n v="0"/>
    <n v="0"/>
    <n v="0"/>
    <n v="0"/>
    <n v="0"/>
    <n v="0"/>
    <n v="0"/>
    <n v="0"/>
    <n v="0"/>
    <n v="40.700000000000003"/>
    <n v="0"/>
    <n v="7.71"/>
    <n v="0"/>
    <n v="0"/>
    <n v="0"/>
    <n v="3.24"/>
    <n v="0"/>
    <n v="0"/>
    <n v="0"/>
    <n v="0"/>
    <n v="0"/>
    <n v="0"/>
    <n v="0"/>
    <n v="0"/>
    <n v="0"/>
    <n v="0"/>
    <n v="-44.16"/>
  </r>
  <r>
    <s v="India, India Orissa"/>
    <x v="5"/>
    <n v="0.01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"/>
  </r>
  <r>
    <s v="India, India Oriss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7"/>
    <n v="0"/>
    <n v="0"/>
    <n v="1.7"/>
    <n v="0"/>
    <n v="0"/>
    <n v="0"/>
    <n v="0"/>
    <n v="0"/>
    <n v="0"/>
    <n v="0"/>
    <n v="0"/>
    <n v="0"/>
    <n v="0"/>
    <n v="0"/>
    <n v="0"/>
    <n v="0"/>
    <n v="1.56"/>
    <n v="1.56"/>
    <n v="0"/>
    <n v="0"/>
    <n v="0"/>
    <n v="0"/>
    <n v="0"/>
    <n v="0"/>
    <n v="0"/>
    <n v="0"/>
    <n v="0"/>
    <n v="0"/>
    <n v="0"/>
    <n v="0"/>
    <n v="0"/>
    <n v="0"/>
    <n v="0"/>
    <n v="-4.0999999999999996"/>
  </r>
  <r>
    <s v="India, India Orissa"/>
    <x v="8"/>
    <n v="0.94"/>
    <n v="0"/>
    <n v="1.74"/>
    <n v="253.1"/>
    <n v="0"/>
    <n v="0.75"/>
    <n v="0"/>
    <n v="0"/>
    <n v="0"/>
    <n v="0"/>
    <n v="0"/>
    <n v="0"/>
    <n v="0"/>
    <n v="0"/>
    <n v="0"/>
    <n v="0"/>
    <n v="2.15"/>
    <n v="0.1"/>
    <n v="14.27"/>
    <n v="7.46"/>
    <n v="5.61"/>
    <n v="0.56999999999999995"/>
    <n v="21.41"/>
    <n v="0"/>
    <n v="0"/>
    <n v="0"/>
    <n v="0"/>
    <n v="0"/>
    <n v="0"/>
    <n v="0"/>
    <n v="0"/>
    <n v="0"/>
    <n v="181.26"/>
    <n v="59.24"/>
  </r>
  <r>
    <s v="India, India Oriss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15"/>
    <n v="0"/>
    <n v="0"/>
    <n v="0"/>
    <n v="0"/>
    <n v="0"/>
    <n v="0"/>
    <n v="0"/>
    <n v="0"/>
    <n v="0"/>
    <n v="0"/>
    <n v="0"/>
  </r>
  <r>
    <s v="India, India Oriss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4.43"/>
    <n v="0"/>
    <n v="0"/>
    <n v="0"/>
    <n v="0"/>
    <n v="0"/>
    <n v="0"/>
    <n v="0"/>
    <n v="0"/>
    <n v="0"/>
    <n v="0"/>
    <n v="0"/>
    <n v="0"/>
    <n v="0"/>
    <n v="0"/>
  </r>
  <r>
    <s v="India, India Orissa"/>
    <x v="11"/>
    <n v="4.87"/>
    <n v="0"/>
    <n v="0"/>
    <n v="87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2"/>
    <n v="7.0000000000000007E-2"/>
    <n v="0"/>
    <n v="0"/>
    <n v="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7"/>
    <n v="4"/>
    <n v="0"/>
    <n v="0"/>
    <n v="10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0"/>
    <n v="7.59"/>
    <n v="0"/>
    <n v="0"/>
    <n v="292.54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0"/>
    <n v="0"/>
    <n v="0"/>
    <n v="0"/>
    <n v="0"/>
    <n v="27.88"/>
    <n v="0"/>
    <n v="-180.04"/>
    <n v="0"/>
  </r>
  <r>
    <s v="India, India Oriss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</r>
  <r>
    <s v="India, India Oriss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9"/>
    <n v="0"/>
    <n v="0"/>
    <n v="0"/>
    <n v="0"/>
    <n v="0"/>
    <n v="0"/>
    <n v="0"/>
    <n v="0"/>
    <n v="0"/>
    <n v="0"/>
    <n v="0"/>
    <n v="0"/>
    <n v="0"/>
  </r>
  <r>
    <s v="India, India Oriss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8"/>
    <n v="0.05"/>
    <n v="0.02"/>
    <n v="0"/>
    <n v="0"/>
    <n v="0"/>
    <n v="0"/>
    <n v="0"/>
    <n v="0"/>
    <n v="0"/>
    <n v="0"/>
    <n v="0"/>
    <n v="0"/>
    <n v="0"/>
    <n v="0"/>
  </r>
  <r>
    <s v="India, India Oriss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Oriss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6"/>
    <n v="0"/>
    <n v="0"/>
    <n v="0"/>
    <n v="0"/>
    <n v="0"/>
    <n v="0"/>
    <n v="0"/>
    <n v="0"/>
    <n v="0"/>
    <n v="0"/>
    <n v="0"/>
    <n v="0"/>
    <n v="0"/>
    <n v="0"/>
  </r>
  <r>
    <s v="India, India Oriss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08"/>
    <n v="0"/>
    <n v="0"/>
    <n v="0"/>
    <n v="0"/>
    <n v="0"/>
    <n v="0"/>
    <n v="0"/>
    <n v="0"/>
    <n v="0"/>
    <n v="0"/>
    <n v="0"/>
    <n v="0"/>
    <n v="0"/>
    <n v="0"/>
  </r>
  <r>
    <s v="India, India Oriss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3"/>
    <n v="0"/>
    <n v="0"/>
    <n v="0"/>
    <n v="0"/>
    <n v="0"/>
    <n v="0"/>
    <n v="0"/>
    <n v="0"/>
    <n v="0"/>
    <n v="0"/>
    <n v="0"/>
    <n v="0"/>
    <n v="0"/>
  </r>
  <r>
    <s v="India, India Oriss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5"/>
    <n v="6.07"/>
    <n v="0.34"/>
    <n v="0.04"/>
    <n v="0"/>
    <n v="0"/>
    <n v="0"/>
    <n v="0"/>
    <n v="0"/>
    <n v="0"/>
    <n v="0"/>
    <n v="0"/>
    <n v="0"/>
    <n v="0.13"/>
    <n v="0"/>
  </r>
  <r>
    <s v="India, India Oriss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8"/>
    <n v="2.48"/>
    <n v="0"/>
    <n v="0"/>
    <n v="0"/>
    <n v="0"/>
    <n v="0"/>
    <n v="0"/>
    <n v="0"/>
    <n v="0"/>
    <n v="0"/>
    <n v="0"/>
    <n v="0"/>
    <n v="0"/>
    <n v="0"/>
  </r>
  <r>
    <s v="India, India Oriss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</r>
  <r>
    <s v="India, India Punjab (I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</r>
  <r>
    <s v="India, India Punjab (I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6"/>
    <n v="0.56000000000000005"/>
  </r>
  <r>
    <s v="India, India Punjab (I)"/>
    <x v="2"/>
    <n v="1.02"/>
    <n v="0"/>
    <n v="0"/>
    <n v="7.94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  <n v="0"/>
    <n v="0"/>
    <n v="0"/>
    <n v="-10.46"/>
  </r>
  <r>
    <s v="India, India Punjab (I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6"/>
    <n v="0"/>
    <n v="0"/>
    <n v="0"/>
    <n v="0"/>
    <n v="0"/>
    <n v="0"/>
    <n v="0"/>
    <n v="0"/>
    <n v="0"/>
    <n v="0"/>
    <n v="-0.56000000000000005"/>
  </r>
  <r>
    <s v="India, India Punjab (I)"/>
    <x v="4"/>
    <n v="0"/>
    <n v="0"/>
    <n v="0"/>
    <n v="0"/>
    <n v="0"/>
    <n v="0"/>
    <n v="0"/>
    <n v="0"/>
    <n v="0"/>
    <n v="0"/>
    <n v="0"/>
    <n v="0"/>
    <n v="0"/>
    <n v="0"/>
    <n v="0"/>
    <n v="0"/>
    <n v="28.07"/>
    <n v="0"/>
    <n v="5.2"/>
    <n v="0"/>
    <n v="0"/>
    <n v="0"/>
    <n v="2.13"/>
    <n v="0"/>
    <n v="0"/>
    <n v="0"/>
    <n v="0"/>
    <n v="0"/>
    <n v="0"/>
    <n v="0"/>
    <n v="0"/>
    <n v="0"/>
    <n v="0"/>
    <n v="-30.35"/>
  </r>
  <r>
    <s v="India, India Punjab (I)"/>
    <x v="5"/>
    <n v="0.01"/>
    <n v="0"/>
    <n v="0"/>
    <n v="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1"/>
  </r>
  <r>
    <s v="India, India Punjab (I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7"/>
    <n v="0"/>
    <n v="0"/>
    <n v="1.25"/>
    <n v="0"/>
    <n v="0"/>
    <n v="0"/>
    <n v="0"/>
    <n v="0"/>
    <n v="0"/>
    <n v="0"/>
    <n v="0"/>
    <n v="0"/>
    <n v="0"/>
    <n v="0"/>
    <n v="0"/>
    <n v="0"/>
    <n v="0.92"/>
    <n v="0.92"/>
    <n v="0"/>
    <n v="0"/>
    <n v="0"/>
    <n v="0"/>
    <n v="0"/>
    <n v="0"/>
    <n v="0"/>
    <n v="0"/>
    <n v="0"/>
    <n v="0"/>
    <n v="0"/>
    <n v="0"/>
    <n v="0"/>
    <n v="0"/>
    <n v="0"/>
    <n v="-2.63"/>
  </r>
  <r>
    <s v="India, India Punjab (I)"/>
    <x v="8"/>
    <n v="0.82"/>
    <n v="0"/>
    <n v="1.1100000000000001"/>
    <n v="198.55"/>
    <n v="0"/>
    <n v="0.57999999999999996"/>
    <n v="0"/>
    <n v="0"/>
    <n v="0"/>
    <n v="0"/>
    <n v="0"/>
    <n v="0"/>
    <n v="0"/>
    <n v="0"/>
    <n v="0"/>
    <n v="0"/>
    <n v="1.1599999999999999"/>
    <n v="0.06"/>
    <n v="3.04"/>
    <n v="4.28"/>
    <n v="3.78"/>
    <n v="0.05"/>
    <n v="16.54"/>
    <n v="0"/>
    <n v="0"/>
    <n v="0"/>
    <n v="0"/>
    <n v="0"/>
    <n v="0"/>
    <n v="0"/>
    <n v="0"/>
    <n v="0"/>
    <n v="45.36"/>
    <n v="43.95"/>
  </r>
  <r>
    <s v="India, India Punjab (I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49"/>
    <n v="0"/>
    <n v="7.51"/>
    <n v="0"/>
    <n v="20.04"/>
    <n v="0"/>
    <n v="0"/>
    <n v="0"/>
    <n v="0"/>
    <n v="0"/>
    <n v="0"/>
    <n v="0"/>
    <n v="0"/>
    <n v="0"/>
    <n v="0"/>
    <n v="0"/>
  </r>
  <r>
    <s v="India, India Punjab (I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8.89"/>
    <n v="0"/>
    <n v="0"/>
    <n v="0"/>
    <n v="0"/>
    <n v="0"/>
    <n v="0"/>
    <n v="0"/>
    <n v="0"/>
    <n v="0"/>
    <n v="0"/>
    <n v="0"/>
    <n v="0"/>
    <n v="0"/>
    <n v="0"/>
  </r>
  <r>
    <s v="India, India Punjab (I)"/>
    <x v="11"/>
    <n v="3.64"/>
    <n v="0"/>
    <n v="0"/>
    <n v="65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2"/>
    <n v="0.05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"/>
  </r>
  <r>
    <s v="India, India Punjab (I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7"/>
    <n v="2.99"/>
    <n v="0"/>
    <n v="0"/>
    <n v="77.4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Punjab (I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9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2.15"/>
    <n v="0"/>
    <n v="0"/>
    <n v="0"/>
    <n v="0"/>
    <n v="0"/>
    <n v="0"/>
    <n v="0"/>
    <n v="0"/>
    <n v="0"/>
    <n v="0"/>
    <n v="0"/>
  </r>
  <r>
    <s v="India, India Punjab (I)"/>
    <x v="20"/>
    <n v="5.67"/>
    <n v="0"/>
    <n v="0"/>
    <n v="21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40.450000000000003"/>
    <n v="18.37"/>
    <n v="-167.91"/>
    <n v="0"/>
  </r>
  <r>
    <s v="India, India Punjab (I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3"/>
    <n v="0"/>
    <n v="0"/>
    <n v="0"/>
    <n v="0"/>
    <n v="0"/>
    <n v="0"/>
    <n v="0"/>
    <n v="0"/>
    <n v="0"/>
    <n v="0"/>
    <n v="0"/>
    <n v="0"/>
    <n v="0"/>
    <n v="0"/>
  </r>
  <r>
    <s v="India, India Punjab (I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Punjab (I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6"/>
    <n v="0.03"/>
    <n v="0.02"/>
    <n v="0"/>
    <n v="0"/>
    <n v="0"/>
    <n v="0"/>
    <n v="0"/>
    <n v="0"/>
    <n v="0"/>
    <n v="0"/>
    <n v="0"/>
    <n v="0"/>
    <n v="0"/>
    <n v="0"/>
  </r>
  <r>
    <s v="India, India Punjab (I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28"/>
    <n v="0"/>
    <n v="0"/>
    <n v="0"/>
    <n v="0"/>
    <n v="0"/>
    <n v="0"/>
    <n v="0"/>
    <n v="0"/>
    <n v="0"/>
    <n v="0"/>
    <n v="0"/>
    <n v="0"/>
    <n v="0.79"/>
    <n v="0"/>
  </r>
  <r>
    <s v="India, India Punjab (I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1"/>
    <n v="0"/>
    <n v="0"/>
    <n v="0"/>
    <n v="0"/>
    <n v="0"/>
    <n v="0"/>
    <n v="0"/>
    <n v="0"/>
    <n v="0"/>
    <n v="0"/>
    <n v="0"/>
    <n v="0"/>
    <n v="0"/>
    <n v="0"/>
  </r>
  <r>
    <s v="India, India Punjab (I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59"/>
    <n v="0"/>
    <n v="0"/>
    <n v="0"/>
    <n v="0"/>
    <n v="0"/>
    <n v="0"/>
    <n v="0"/>
    <n v="0"/>
    <n v="0"/>
    <n v="0"/>
    <n v="0"/>
    <n v="0"/>
    <n v="0"/>
    <n v="0"/>
  </r>
  <r>
    <s v="India, India Punjab (I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5"/>
    <n v="0"/>
    <n v="0"/>
    <n v="0"/>
    <n v="0"/>
    <n v="0"/>
    <n v="0"/>
    <n v="0"/>
    <n v="0"/>
    <n v="0"/>
    <n v="0"/>
    <n v="0"/>
    <n v="0"/>
    <n v="0"/>
  </r>
  <r>
    <s v="India, India Punjab (I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"/>
    <n v="16.52"/>
    <n v="0.24"/>
    <n v="0.06"/>
    <n v="0"/>
    <n v="0"/>
    <n v="0"/>
    <n v="0"/>
    <n v="0"/>
    <n v="0"/>
    <n v="0"/>
    <n v="0"/>
    <n v="0"/>
    <n v="0.09"/>
    <n v="0"/>
  </r>
  <r>
    <s v="India, India Punjab (I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6.76"/>
    <n v="0"/>
    <n v="0.01"/>
    <n v="0"/>
    <n v="0"/>
    <n v="0"/>
    <n v="0"/>
    <n v="0"/>
    <n v="0"/>
    <n v="0"/>
    <n v="0"/>
    <n v="0"/>
    <n v="0"/>
    <n v="0"/>
  </r>
  <r>
    <s v="India, India Punjab (I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02"/>
    <n v="0"/>
    <n v="0"/>
    <n v="0"/>
    <n v="0"/>
    <n v="0"/>
    <n v="0"/>
    <n v="0"/>
    <n v="0"/>
    <n v="0"/>
    <n v="0"/>
    <n v="0"/>
    <n v="0"/>
    <n v="0"/>
  </r>
  <r>
    <s v="India, India Rajastha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4"/>
    <n v="0"/>
    <n v="0"/>
    <n v="0"/>
    <n v="0"/>
    <n v="0"/>
    <n v="0"/>
    <n v="0"/>
    <n v="0"/>
    <n v="0"/>
    <n v="0"/>
    <n v="0"/>
  </r>
  <r>
    <s v="India, India Rajastha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3"/>
    <n v="1.42"/>
  </r>
  <r>
    <s v="India, India Rajasthan"/>
    <x v="2"/>
    <n v="1.26"/>
    <n v="0"/>
    <n v="0"/>
    <n v="9.82"/>
    <n v="0"/>
    <n v="0"/>
    <n v="0"/>
    <n v="0"/>
    <n v="0"/>
    <n v="0"/>
    <n v="0"/>
    <n v="0"/>
    <n v="0"/>
    <n v="0"/>
    <n v="0"/>
    <n v="0"/>
    <n v="0"/>
    <n v="0"/>
    <n v="12.51"/>
    <n v="0"/>
    <n v="0"/>
    <n v="0"/>
    <n v="0.85"/>
    <n v="0"/>
    <n v="0"/>
    <n v="0"/>
    <n v="0"/>
    <n v="0"/>
    <n v="0"/>
    <n v="0"/>
    <n v="0"/>
    <n v="0"/>
    <n v="0"/>
    <n v="-20.78"/>
  </r>
  <r>
    <s v="India, India Rajastha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7"/>
    <n v="0"/>
    <n v="0"/>
    <n v="0"/>
    <n v="0"/>
    <n v="0"/>
    <n v="0"/>
    <n v="0"/>
    <n v="0"/>
    <n v="0"/>
    <n v="0"/>
    <n v="-1.42"/>
  </r>
  <r>
    <s v="India, India Rajasthan"/>
    <x v="4"/>
    <n v="0"/>
    <n v="0"/>
    <n v="0"/>
    <n v="0"/>
    <n v="0"/>
    <n v="0"/>
    <n v="0"/>
    <n v="0"/>
    <n v="0"/>
    <n v="0"/>
    <n v="0"/>
    <n v="0"/>
    <n v="0"/>
    <n v="0"/>
    <n v="0"/>
    <n v="0"/>
    <n v="66.459999999999994"/>
    <n v="0"/>
    <n v="12.44"/>
    <n v="0"/>
    <n v="0"/>
    <n v="0"/>
    <n v="5.29"/>
    <n v="0"/>
    <n v="0"/>
    <n v="0"/>
    <n v="0"/>
    <n v="0"/>
    <n v="0"/>
    <n v="0"/>
    <n v="0"/>
    <n v="0"/>
    <n v="0"/>
    <n v="-72.12"/>
  </r>
  <r>
    <s v="India, India Rajasthan"/>
    <x v="5"/>
    <n v="0.01"/>
    <n v="0"/>
    <n v="0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4"/>
  </r>
  <r>
    <s v="India, India Rajasthan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7"/>
    <n v="0"/>
    <n v="0"/>
    <n v="4.12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"/>
    <n v="0"/>
    <n v="0"/>
    <n v="0"/>
    <n v="0"/>
    <n v="0"/>
    <n v="0"/>
    <n v="0"/>
    <n v="0"/>
    <n v="0"/>
    <n v="0"/>
    <n v="-3.61"/>
  </r>
  <r>
    <s v="India, India Rajasthan"/>
    <x v="8"/>
    <n v="0.75"/>
    <n v="0"/>
    <n v="1.5"/>
    <n v="73.05"/>
    <n v="0"/>
    <n v="0.06"/>
    <n v="0"/>
    <n v="0"/>
    <n v="0"/>
    <n v="0"/>
    <n v="0"/>
    <n v="0"/>
    <n v="0"/>
    <n v="0"/>
    <n v="0"/>
    <n v="0"/>
    <n v="11.71"/>
    <n v="0.56999999999999995"/>
    <n v="3.47"/>
    <n v="10.130000000000001"/>
    <n v="9.0500000000000007"/>
    <n v="0.12"/>
    <n v="39.479999999999997"/>
    <n v="0"/>
    <n v="0"/>
    <n v="0"/>
    <n v="0"/>
    <n v="0"/>
    <n v="0"/>
    <n v="0"/>
    <n v="0"/>
    <n v="0"/>
    <n v="87.32"/>
    <n v="97.15"/>
  </r>
  <r>
    <s v="India, India Rajasthan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93"/>
    <n v="0"/>
    <n v="15.57"/>
    <n v="0"/>
    <n v="49.57"/>
    <n v="0"/>
    <n v="0"/>
    <n v="0"/>
    <n v="0"/>
    <n v="0"/>
    <n v="0"/>
    <n v="0"/>
    <n v="0"/>
    <n v="0"/>
    <n v="0"/>
    <n v="0"/>
  </r>
  <r>
    <s v="India, India Rajasthan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3.49"/>
    <n v="0"/>
    <n v="0"/>
    <n v="7.0000000000000007E-2"/>
    <n v="0"/>
    <n v="0"/>
    <n v="0"/>
    <n v="0"/>
    <n v="0"/>
    <n v="0"/>
    <n v="0"/>
    <n v="0"/>
    <n v="0"/>
    <n v="0"/>
    <n v="0"/>
  </r>
  <r>
    <s v="India, India Rajasthan"/>
    <x v="11"/>
    <n v="7.31"/>
    <n v="0"/>
    <n v="0"/>
    <n v="131.8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2"/>
    <n v="0.11"/>
    <n v="0"/>
    <n v="0"/>
    <n v="2.0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300000000000004"/>
    <n v="0"/>
    <n v="0"/>
    <n v="0"/>
    <n v="0"/>
    <n v="0"/>
    <n v="0"/>
    <n v="0"/>
    <n v="0"/>
    <n v="0"/>
    <n v="0"/>
    <n v="0"/>
  </r>
  <r>
    <s v="India, India Rajasthan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7"/>
    <n v="6.01"/>
    <n v="0"/>
    <n v="0"/>
    <n v="15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7"/>
    <n v="0"/>
    <n v="0"/>
    <n v="0"/>
    <n v="0"/>
    <n v="0"/>
    <n v="0"/>
    <n v="0"/>
    <n v="0"/>
    <n v="0"/>
    <n v="0"/>
    <n v="0"/>
  </r>
  <r>
    <s v="India, India Rajasthan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9"/>
    <n v="0"/>
    <n v="0"/>
    <n v="0"/>
    <n v="0"/>
    <n v="0"/>
    <n v="0"/>
    <n v="0"/>
    <n v="0"/>
    <n v="0"/>
    <n v="0"/>
    <n v="0"/>
    <n v="0"/>
    <n v="0"/>
    <n v="0"/>
    <n v="0"/>
    <n v="0"/>
    <n v="3.34"/>
    <n v="0"/>
    <n v="0"/>
    <n v="0"/>
    <n v="0"/>
    <n v="0"/>
    <n v="5.46"/>
    <n v="0"/>
    <n v="0"/>
    <n v="0"/>
    <n v="0"/>
    <n v="0"/>
    <n v="0"/>
    <n v="0"/>
    <n v="0"/>
    <n v="0"/>
    <n v="0"/>
    <n v="0"/>
  </r>
  <r>
    <s v="India, India Rajasthan"/>
    <x v="20"/>
    <n v="11.39"/>
    <n v="0"/>
    <n v="0"/>
    <n v="439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75"/>
    <n v="0"/>
    <n v="0"/>
    <n v="0"/>
    <n v="0"/>
    <n v="0"/>
    <n v="19.649999999999999"/>
    <n v="48.52"/>
    <n v="-311.18"/>
    <n v="0"/>
  </r>
  <r>
    <s v="India, India Rajasthan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9"/>
    <n v="0"/>
    <n v="0"/>
    <n v="0"/>
    <n v="0"/>
    <n v="0"/>
    <n v="0"/>
    <n v="0"/>
    <n v="0"/>
    <n v="0"/>
    <n v="0"/>
    <n v="0"/>
    <n v="0"/>
    <n v="0"/>
    <n v="0"/>
  </r>
  <r>
    <s v="India, India Rajasthan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4"/>
    <n v="0"/>
    <n v="0"/>
    <n v="0"/>
    <n v="0"/>
    <n v="0"/>
    <n v="0"/>
    <n v="0"/>
    <n v="0"/>
    <n v="0"/>
    <n v="0"/>
    <n v="0"/>
    <n v="0"/>
    <n v="0"/>
  </r>
  <r>
    <s v="India, India Rajasthan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7"/>
    <n v="0.08"/>
    <n v="0.04"/>
    <n v="0"/>
    <n v="0"/>
    <n v="0"/>
    <n v="0"/>
    <n v="0"/>
    <n v="0"/>
    <n v="0"/>
    <n v="0"/>
    <n v="0"/>
    <n v="0"/>
    <n v="0"/>
    <n v="0"/>
  </r>
  <r>
    <s v="India, India Rajasthan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1.63"/>
    <n v="0"/>
  </r>
  <r>
    <s v="India, India Rajasthan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68"/>
    <n v="0"/>
    <n v="0"/>
    <n v="0"/>
    <n v="0"/>
    <n v="0"/>
    <n v="0"/>
    <n v="0"/>
    <n v="0"/>
    <n v="0"/>
    <n v="0"/>
    <n v="0"/>
    <n v="0"/>
    <n v="0"/>
    <n v="0"/>
  </r>
  <r>
    <s v="India, India Rajasthan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.25"/>
    <n v="0"/>
    <n v="0"/>
    <n v="0"/>
    <n v="0"/>
    <n v="0"/>
    <n v="0"/>
    <n v="0"/>
    <n v="0"/>
    <n v="0"/>
    <n v="0"/>
    <n v="0"/>
    <n v="0"/>
    <n v="0"/>
    <n v="0"/>
  </r>
  <r>
    <s v="India, India Rajasthan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4"/>
    <n v="0"/>
    <n v="0"/>
    <n v="0"/>
    <n v="0"/>
    <n v="0"/>
    <n v="0"/>
    <n v="0"/>
    <n v="0"/>
    <n v="0"/>
    <n v="0"/>
    <n v="0"/>
    <n v="0"/>
    <n v="0"/>
  </r>
  <r>
    <s v="India, India Rajasthan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14"/>
    <n v="14.96"/>
    <n v="0.56000000000000005"/>
    <n v="0.08"/>
    <n v="0"/>
    <n v="0"/>
    <n v="0"/>
    <n v="0"/>
    <n v="0"/>
    <n v="0"/>
    <n v="0"/>
    <n v="0"/>
    <n v="0"/>
    <n v="0.22"/>
    <n v="0"/>
  </r>
  <r>
    <s v="India, India Rajasthan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1"/>
    <n v="6.12"/>
    <n v="0"/>
    <n v="0.01"/>
    <n v="0"/>
    <n v="0"/>
    <n v="0"/>
    <n v="0"/>
    <n v="0"/>
    <n v="0"/>
    <n v="0"/>
    <n v="0"/>
    <n v="0"/>
    <n v="0"/>
    <n v="0"/>
  </r>
  <r>
    <s v="India, India Rajasthan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</r>
  <r>
    <s v="India, India Tamil Nad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.82"/>
    <n v="0"/>
    <n v="0"/>
    <n v="0"/>
    <n v="0"/>
    <n v="0"/>
    <n v="0"/>
    <n v="0"/>
    <n v="0"/>
    <n v="0"/>
    <n v="0"/>
    <n v="0"/>
    <n v="0"/>
  </r>
  <r>
    <s v="India, India Tamil Nad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.27"/>
    <n v="0"/>
    <n v="0"/>
    <n v="0"/>
    <n v="0"/>
    <n v="0"/>
    <n v="0"/>
    <n v="0"/>
    <n v="0"/>
    <n v="0"/>
    <n v="0"/>
    <n v="0"/>
    <n v="0"/>
    <n v="0"/>
    <n v="107.74"/>
    <n v="134.6"/>
  </r>
  <r>
    <s v="India, India Tamil Nadu"/>
    <x v="2"/>
    <n v="0.52"/>
    <n v="0"/>
    <n v="0"/>
    <n v="4.0999999999999996"/>
    <n v="0"/>
    <n v="0"/>
    <n v="0"/>
    <n v="0"/>
    <n v="0"/>
    <n v="0"/>
    <n v="0"/>
    <n v="0"/>
    <n v="0"/>
    <n v="0"/>
    <n v="0"/>
    <n v="0"/>
    <n v="0"/>
    <n v="0"/>
    <n v="2.68"/>
    <n v="0"/>
    <n v="0"/>
    <n v="0"/>
    <n v="1.25"/>
    <n v="0"/>
    <n v="0"/>
    <n v="0"/>
    <n v="0"/>
    <n v="0"/>
    <n v="0"/>
    <n v="0"/>
    <n v="0"/>
    <n v="0"/>
    <n v="0"/>
    <n v="-7.26"/>
  </r>
  <r>
    <s v="India, India Tamil Nad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8"/>
    <n v="0"/>
    <n v="0"/>
    <n v="54.71"/>
    <n v="4.67"/>
    <n v="0"/>
    <n v="0"/>
    <n v="0"/>
    <n v="0"/>
    <n v="0"/>
    <n v="0"/>
    <n v="0"/>
    <n v="0"/>
    <n v="0"/>
    <n v="0"/>
    <n v="-134.6"/>
  </r>
  <r>
    <s v="India, India Tamil Nadu"/>
    <x v="4"/>
    <n v="0"/>
    <n v="0"/>
    <n v="0"/>
    <n v="0"/>
    <n v="0"/>
    <n v="0"/>
    <n v="0"/>
    <n v="0"/>
    <n v="0"/>
    <n v="0"/>
    <n v="0"/>
    <n v="0"/>
    <n v="0"/>
    <n v="0"/>
    <n v="0"/>
    <n v="0"/>
    <n v="71.59"/>
    <n v="0"/>
    <n v="13.45"/>
    <n v="0"/>
    <n v="0"/>
    <n v="0"/>
    <n v="5.7"/>
    <n v="0"/>
    <n v="0"/>
    <n v="0"/>
    <n v="0"/>
    <n v="0"/>
    <n v="0"/>
    <n v="0"/>
    <n v="0"/>
    <n v="0"/>
    <n v="0"/>
    <n v="-77.69"/>
  </r>
  <r>
    <s v="India, India Tamil Nadu"/>
    <x v="5"/>
    <n v="0.02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9"/>
  </r>
  <r>
    <s v="India, India Tamil Nad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7"/>
    <n v="0"/>
    <n v="0"/>
    <n v="3.7"/>
    <n v="0"/>
    <n v="0"/>
    <n v="0"/>
    <n v="0"/>
    <n v="0"/>
    <n v="0"/>
    <n v="0"/>
    <n v="0"/>
    <n v="0"/>
    <n v="0"/>
    <n v="0"/>
    <n v="0"/>
    <n v="0"/>
    <n v="1.44"/>
    <n v="1.44"/>
    <n v="0"/>
    <n v="0"/>
    <n v="0"/>
    <n v="0"/>
    <n v="0"/>
    <n v="0"/>
    <n v="0"/>
    <n v="0"/>
    <n v="0"/>
    <n v="0"/>
    <n v="0"/>
    <n v="0"/>
    <n v="0"/>
    <n v="0"/>
    <n v="0"/>
    <n v="-5.59"/>
  </r>
  <r>
    <s v="India, India Tamil Nadu"/>
    <x v="8"/>
    <n v="0.62"/>
    <n v="0"/>
    <n v="2.35"/>
    <n v="116.61"/>
    <n v="0"/>
    <n v="0.28999999999999998"/>
    <n v="0"/>
    <n v="0"/>
    <n v="0"/>
    <n v="0"/>
    <n v="0"/>
    <n v="0"/>
    <n v="0"/>
    <n v="0"/>
    <n v="0"/>
    <n v="0"/>
    <n v="8"/>
    <n v="0.39"/>
    <n v="4.92"/>
    <n v="10.41"/>
    <n v="9.7799999999999994"/>
    <n v="0.15"/>
    <n v="20.5"/>
    <n v="0"/>
    <n v="0"/>
    <n v="0"/>
    <n v="0"/>
    <n v="0"/>
    <n v="0"/>
    <n v="0"/>
    <n v="0"/>
    <n v="0"/>
    <n v="89.88"/>
    <n v="91.23"/>
  </r>
  <r>
    <s v="India, India Tamil Nad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75"/>
    <n v="0"/>
    <n v="3.33"/>
    <n v="0"/>
    <n v="18.989999999999998"/>
    <n v="0"/>
    <n v="0"/>
    <n v="0"/>
    <n v="0"/>
    <n v="0"/>
    <n v="0"/>
    <n v="0"/>
    <n v="0"/>
    <n v="0"/>
    <n v="0"/>
    <n v="0"/>
  </r>
  <r>
    <s v="India, India Tamil Nad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20.13"/>
    <n v="0"/>
    <n v="0"/>
    <n v="0.02"/>
    <n v="0"/>
    <n v="0"/>
    <n v="0"/>
    <n v="0"/>
    <n v="0"/>
    <n v="0"/>
    <n v="0"/>
    <n v="0"/>
    <n v="0"/>
    <n v="0"/>
    <n v="0"/>
  </r>
  <r>
    <s v="India, India Tamil Nadu"/>
    <x v="11"/>
    <n v="8.52"/>
    <n v="0"/>
    <n v="0"/>
    <n v="153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2"/>
    <n v="0.12"/>
    <n v="0"/>
    <n v="0"/>
    <n v="2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46"/>
    <n v="0"/>
    <n v="0"/>
    <n v="0"/>
    <n v="6.46"/>
    <n v="0"/>
    <n v="0"/>
    <n v="0"/>
    <n v="0"/>
    <n v="0"/>
    <n v="0"/>
    <n v="0"/>
    <n v="0"/>
    <n v="0"/>
    <n v="0"/>
    <n v="0"/>
  </r>
  <r>
    <s v="India, India Tamil Nad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7"/>
    <n v="7"/>
    <n v="0"/>
    <n v="0"/>
    <n v="181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8"/>
    <n v="0"/>
    <n v="0"/>
    <n v="0"/>
    <n v="0"/>
    <n v="0"/>
    <n v="0"/>
    <n v="0"/>
    <n v="0"/>
    <n v="0"/>
    <n v="0"/>
    <n v="0"/>
  </r>
  <r>
    <s v="India, India Tamil Nad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9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2.33"/>
    <n v="6.34"/>
    <n v="0"/>
    <n v="7.47"/>
    <n v="0"/>
    <n v="0"/>
    <n v="0"/>
    <n v="0"/>
    <n v="0"/>
    <n v="0"/>
    <n v="0"/>
    <n v="0"/>
    <n v="0"/>
    <n v="0"/>
    <n v="0"/>
  </r>
  <r>
    <s v="India, India Tamil Nadu"/>
    <x v="20"/>
    <n v="13.29"/>
    <n v="0"/>
    <n v="0"/>
    <n v="51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.61"/>
    <n v="0"/>
    <n v="0"/>
    <n v="0"/>
    <n v="0"/>
    <n v="0"/>
    <n v="28.87"/>
    <n v="46"/>
    <n v="-420.5"/>
    <n v="0"/>
  </r>
  <r>
    <s v="India, India Tamil Nad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"/>
    <n v="0"/>
    <n v="0"/>
    <n v="0"/>
    <n v="0"/>
    <n v="0"/>
    <n v="0"/>
    <n v="0"/>
    <n v="0"/>
    <n v="0"/>
    <n v="0"/>
    <n v="0"/>
    <n v="0"/>
    <n v="0"/>
    <n v="0"/>
  </r>
  <r>
    <s v="India, India Tamil Nad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5"/>
    <n v="0"/>
    <n v="0"/>
    <n v="0"/>
    <n v="0"/>
    <n v="0"/>
    <n v="0"/>
    <n v="0"/>
    <n v="0"/>
    <n v="0"/>
    <n v="0"/>
    <n v="0"/>
    <n v="0"/>
    <n v="0"/>
  </r>
  <r>
    <s v="India, India Tamil Nad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.08"/>
    <n v="0.04"/>
    <n v="0"/>
    <n v="0"/>
    <n v="0"/>
    <n v="0"/>
    <n v="0"/>
    <n v="0"/>
    <n v="0"/>
    <n v="0"/>
    <n v="0"/>
    <n v="0"/>
    <n v="0"/>
    <n v="0"/>
  </r>
  <r>
    <s v="India, India Tamil Nad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3.04"/>
    <n v="0"/>
  </r>
  <r>
    <s v="India, India Tamil Nad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77"/>
    <n v="0"/>
    <n v="0"/>
    <n v="0"/>
    <n v="0"/>
    <n v="0"/>
    <n v="0"/>
    <n v="0"/>
    <n v="0"/>
    <n v="0"/>
    <n v="0"/>
    <n v="0"/>
    <n v="0"/>
    <n v="0"/>
    <n v="0"/>
  </r>
  <r>
    <s v="India, India Tamil Nad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.87"/>
    <n v="0"/>
    <n v="0"/>
    <n v="0"/>
    <n v="0"/>
    <n v="0"/>
    <n v="0"/>
    <n v="0"/>
    <n v="0"/>
    <n v="0"/>
    <n v="0"/>
    <n v="0"/>
    <n v="0"/>
    <n v="0"/>
    <n v="0"/>
  </r>
  <r>
    <s v="India, India Tamil Nad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3"/>
    <n v="0"/>
    <n v="0"/>
    <n v="0"/>
    <n v="0"/>
    <n v="0"/>
    <n v="0"/>
    <n v="0"/>
    <n v="0"/>
    <n v="0"/>
    <n v="0"/>
    <n v="0"/>
    <n v="0"/>
    <n v="0"/>
  </r>
  <r>
    <s v="India, India Tamil Nad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26"/>
    <n v="43.46"/>
    <n v="0.57999999999999996"/>
    <n v="0.18"/>
    <n v="0"/>
    <n v="0"/>
    <n v="0"/>
    <n v="0"/>
    <n v="0"/>
    <n v="0"/>
    <n v="0"/>
    <n v="0"/>
    <n v="0"/>
    <n v="0.23"/>
    <n v="0"/>
  </r>
  <r>
    <s v="India, India Tamil Nad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9"/>
    <n v="17.78"/>
    <n v="0"/>
    <n v="0.02"/>
    <n v="0"/>
    <n v="0"/>
    <n v="0"/>
    <n v="0"/>
    <n v="0"/>
    <n v="0"/>
    <n v="0"/>
    <n v="0"/>
    <n v="0"/>
    <n v="0"/>
    <n v="0"/>
  </r>
  <r>
    <s v="India, India Tamil Nad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61"/>
    <n v="0"/>
    <n v="0"/>
    <n v="0"/>
    <n v="0"/>
    <n v="0"/>
    <n v="0"/>
    <n v="0"/>
    <n v="0"/>
    <n v="0"/>
    <n v="0"/>
    <n v="0"/>
    <n v="0"/>
    <n v="0"/>
  </r>
  <r>
    <s v="India, India Chhattisgarh"/>
    <x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"/>
    <n v="0.39"/>
    <n v="0"/>
    <n v="0"/>
    <n v="2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5"/>
    <n v="0.18"/>
  </r>
  <r>
    <s v="India, India Chhattisgarh"/>
    <x v="2"/>
    <n v="0.92"/>
    <n v="0"/>
    <n v="0"/>
    <n v="7.17"/>
    <n v="0"/>
    <n v="0"/>
    <n v="0"/>
    <n v="0"/>
    <n v="0"/>
    <n v="0"/>
    <n v="0"/>
    <n v="0"/>
    <n v="0"/>
    <n v="0"/>
    <n v="0"/>
    <n v="0"/>
    <n v="0"/>
    <n v="0"/>
    <n v="9.91"/>
    <n v="0"/>
    <n v="0"/>
    <n v="0"/>
    <n v="0.21"/>
    <n v="0"/>
    <n v="0"/>
    <n v="0"/>
    <n v="0"/>
    <n v="0"/>
    <n v="0"/>
    <n v="0"/>
    <n v="0"/>
    <n v="0"/>
    <n v="0"/>
    <n v="-15.48"/>
  </r>
  <r>
    <s v="India, India Chhattisgarh"/>
    <x v="3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8"/>
  </r>
  <r>
    <s v="India, India Chhattisgarh"/>
    <x v="4"/>
    <n v="0"/>
    <n v="0"/>
    <n v="0"/>
    <n v="0"/>
    <n v="0"/>
    <n v="0"/>
    <n v="0"/>
    <n v="0"/>
    <n v="0"/>
    <n v="0"/>
    <n v="0"/>
    <n v="0"/>
    <n v="0"/>
    <n v="0"/>
    <n v="0"/>
    <n v="0"/>
    <n v="24.77"/>
    <n v="0"/>
    <n v="4.6500000000000004"/>
    <n v="0"/>
    <n v="0"/>
    <n v="0"/>
    <n v="1.97"/>
    <n v="0"/>
    <n v="0"/>
    <n v="0"/>
    <n v="0"/>
    <n v="0"/>
    <n v="0"/>
    <n v="0"/>
    <n v="0"/>
    <n v="0"/>
    <n v="0"/>
    <n v="-26.88"/>
  </r>
  <r>
    <s v="India, India Chhattisgarh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Chhattisgar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7"/>
    <n v="0"/>
    <n v="0"/>
    <n v="1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2"/>
  </r>
  <r>
    <s v="India, India Chhattisgarh"/>
    <x v="8"/>
    <n v="0.3"/>
    <n v="0"/>
    <n v="0.55000000000000004"/>
    <n v="262.51"/>
    <n v="0"/>
    <n v="1.02"/>
    <n v="0"/>
    <n v="0"/>
    <n v="0"/>
    <n v="0"/>
    <n v="0"/>
    <n v="0"/>
    <n v="0"/>
    <n v="0"/>
    <n v="0"/>
    <n v="0"/>
    <n v="0.26"/>
    <n v="0.01"/>
    <n v="15.09"/>
    <n v="7.74"/>
    <n v="3.39"/>
    <n v="1.1599999999999999"/>
    <n v="26.32"/>
    <n v="0"/>
    <n v="0"/>
    <n v="0"/>
    <n v="0"/>
    <n v="0"/>
    <n v="0"/>
    <n v="0"/>
    <n v="0"/>
    <n v="0"/>
    <n v="24.62"/>
    <n v="43.91"/>
  </r>
  <r>
    <s v="India, India Chhattisgar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51"/>
    <n v="0"/>
    <n v="12.33"/>
    <n v="0"/>
    <n v="36.200000000000003"/>
    <n v="0"/>
    <n v="0"/>
    <n v="0"/>
    <n v="0"/>
    <n v="0"/>
    <n v="0"/>
    <n v="0"/>
    <n v="0"/>
    <n v="0"/>
    <n v="0"/>
    <n v="0"/>
  </r>
  <r>
    <s v="India, India Chhattisgar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4.26"/>
    <n v="0"/>
    <n v="0"/>
    <n v="0.03"/>
    <n v="0"/>
    <n v="0"/>
    <n v="0"/>
    <n v="0"/>
    <n v="0"/>
    <n v="0"/>
    <n v="0"/>
    <n v="0"/>
    <n v="0"/>
    <n v="0"/>
    <n v="0"/>
  </r>
  <r>
    <s v="India, India Chhattisgarh"/>
    <x v="11"/>
    <n v="6.08"/>
    <n v="0"/>
    <n v="0"/>
    <n v="109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2"/>
    <n v="0.09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7"/>
    <n v="5"/>
    <n v="0"/>
    <n v="0"/>
    <n v="129.3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9"/>
    <n v="0"/>
    <n v="0"/>
    <n v="0"/>
    <n v="0"/>
    <n v="0"/>
    <n v="0"/>
    <n v="0"/>
    <n v="0"/>
    <n v="0"/>
    <n v="0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0"/>
    <n v="9.48"/>
    <n v="0"/>
    <n v="0"/>
    <n v="365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1.84"/>
    <n v="4.0199999999999996"/>
    <n v="-193.43"/>
    <n v="0"/>
  </r>
  <r>
    <s v="India, India Chhattisgar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</r>
  <r>
    <s v="India, India Chhattisgar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3"/>
    <n v="0"/>
    <n v="0"/>
    <n v="0"/>
    <n v="0"/>
    <n v="0"/>
    <n v="0"/>
    <n v="0"/>
    <n v="0"/>
    <n v="0"/>
    <n v="0"/>
    <n v="0"/>
    <n v="0"/>
    <n v="0"/>
  </r>
  <r>
    <s v="India, India Chhattisgar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2"/>
    <n v="0.03"/>
    <n v="0.01"/>
    <n v="0"/>
    <n v="0"/>
    <n v="0"/>
    <n v="0"/>
    <n v="0"/>
    <n v="0"/>
    <n v="0"/>
    <n v="0"/>
    <n v="0"/>
    <n v="0"/>
    <n v="0"/>
    <n v="0"/>
  </r>
  <r>
    <s v="India, India Chhattisgar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76"/>
    <n v="0"/>
    <n v="0"/>
    <n v="0"/>
    <n v="0"/>
    <n v="0"/>
    <n v="0"/>
    <n v="0"/>
    <n v="0"/>
    <n v="0"/>
    <n v="0"/>
    <n v="0"/>
    <n v="0"/>
    <n v="4.05"/>
    <n v="0"/>
  </r>
  <r>
    <s v="India, India Chhattisgar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1"/>
    <n v="0"/>
    <n v="0"/>
    <n v="0"/>
    <n v="0"/>
    <n v="0"/>
    <n v="0"/>
    <n v="0"/>
    <n v="0"/>
    <n v="0"/>
    <n v="0"/>
    <n v="0"/>
    <n v="0"/>
    <n v="0"/>
    <n v="0"/>
  </r>
  <r>
    <s v="India, India Chhattisgar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27"/>
    <n v="0"/>
    <n v="0"/>
    <n v="0"/>
    <n v="0"/>
    <n v="0"/>
    <n v="0"/>
    <n v="0"/>
    <n v="0"/>
    <n v="0"/>
    <n v="0"/>
    <n v="0"/>
    <n v="0"/>
    <n v="0"/>
    <n v="0"/>
  </r>
  <r>
    <s v="India, India Chhattisgar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</r>
  <r>
    <s v="India, India Chhattisgar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600000000000003"/>
    <n v="4.6900000000000004"/>
    <n v="0.2"/>
    <n v="0.03"/>
    <n v="0"/>
    <n v="0"/>
    <n v="0"/>
    <n v="0"/>
    <n v="0"/>
    <n v="0"/>
    <n v="0"/>
    <n v="0"/>
    <n v="0"/>
    <n v="0.08"/>
    <n v="0"/>
  </r>
  <r>
    <s v="India, India Chhattisgar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7"/>
    <n v="1.92"/>
    <n v="0"/>
    <n v="0"/>
    <n v="0"/>
    <n v="0"/>
    <n v="0"/>
    <n v="0"/>
    <n v="0"/>
    <n v="0"/>
    <n v="0"/>
    <n v="0"/>
    <n v="0"/>
    <n v="0"/>
    <n v="0"/>
  </r>
  <r>
    <s v="India, India Chhattisgar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1"/>
    <n v="0"/>
    <n v="0"/>
    <n v="0"/>
    <n v="0"/>
    <n v="0"/>
    <n v="0"/>
    <n v="0"/>
    <n v="0"/>
    <n v="0"/>
    <n v="0"/>
    <n v="0"/>
    <n v="0"/>
    <n v="0"/>
  </r>
  <r>
    <s v="India, India Uttaranch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</r>
  <r>
    <s v="India, India Uttaranch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68"/>
    <n v="0.13"/>
  </r>
  <r>
    <s v="India, India Uttaranchal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Uttaranch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-0.13"/>
  </r>
  <r>
    <s v="India, India Uttaranchal"/>
    <x v="4"/>
    <n v="0"/>
    <n v="0"/>
    <n v="0"/>
    <n v="0"/>
    <n v="0"/>
    <n v="0"/>
    <n v="0"/>
    <n v="0"/>
    <n v="0"/>
    <n v="0"/>
    <n v="0"/>
    <n v="0"/>
    <n v="0"/>
    <n v="0"/>
    <n v="0"/>
    <n v="0"/>
    <n v="9.7799999999999994"/>
    <n v="0"/>
    <n v="1.82"/>
    <n v="0"/>
    <n v="0"/>
    <n v="0"/>
    <n v="0.78"/>
    <n v="0"/>
    <n v="0"/>
    <n v="0"/>
    <n v="0"/>
    <n v="0"/>
    <n v="0"/>
    <n v="0"/>
    <n v="0"/>
    <n v="0"/>
    <n v="0"/>
    <n v="-10.61"/>
  </r>
  <r>
    <s v="India, India Uttaranchal"/>
    <x v="5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9"/>
  </r>
  <r>
    <s v="India, India Uttaranch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7"/>
    <n v="0"/>
    <n v="0"/>
    <n v="0"/>
    <n v="0"/>
    <n v="0"/>
    <n v="0"/>
    <n v="0"/>
    <n v="0"/>
    <n v="0"/>
    <n v="0"/>
    <n v="0"/>
    <n v="0"/>
    <n v="0"/>
    <n v="0"/>
    <n v="0"/>
    <n v="0"/>
    <n v="1.28"/>
    <n v="1.45"/>
    <n v="0"/>
    <n v="0"/>
    <n v="0"/>
    <n v="0"/>
    <n v="0"/>
    <n v="0"/>
    <n v="0"/>
    <n v="0"/>
    <n v="0"/>
    <n v="0"/>
    <n v="0"/>
    <n v="0"/>
    <n v="0"/>
    <n v="0"/>
    <n v="0"/>
    <n v="-2.3199999999999998"/>
  </r>
  <r>
    <s v="India, India Uttaranchal"/>
    <x v="8"/>
    <n v="0.14000000000000001"/>
    <n v="0"/>
    <n v="0.83"/>
    <n v="19.850000000000001"/>
    <n v="0"/>
    <n v="0.04"/>
    <n v="0"/>
    <n v="0"/>
    <n v="0"/>
    <n v="0"/>
    <n v="0"/>
    <n v="0"/>
    <n v="0"/>
    <n v="0"/>
    <n v="0"/>
    <n v="0"/>
    <n v="3.54"/>
    <n v="0.16"/>
    <n v="0.21"/>
    <n v="1.38"/>
    <n v="1.33"/>
    <n v="0.02"/>
    <n v="1.34"/>
    <n v="0"/>
    <n v="0"/>
    <n v="0"/>
    <n v="0"/>
    <n v="0"/>
    <n v="0"/>
    <n v="0"/>
    <n v="0"/>
    <n v="0"/>
    <n v="53.03"/>
    <n v="13.04"/>
  </r>
  <r>
    <s v="India, India Uttaranch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</r>
  <r>
    <s v="India, India Uttaranchal"/>
    <x v="11"/>
    <n v="0.28999999999999998"/>
    <n v="0"/>
    <n v="0"/>
    <n v="5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2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</r>
  <r>
    <s v="India, India Uttaranch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7"/>
    <n v="0.24"/>
    <n v="0"/>
    <n v="0"/>
    <n v="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0"/>
    <n v="0"/>
    <n v="0"/>
    <n v="0"/>
    <n v="0"/>
    <n v="0"/>
    <n v="0"/>
    <n v="0"/>
    <n v="0"/>
    <n v="0"/>
    <n v="0"/>
  </r>
  <r>
    <s v="India, India Uttaranch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.49"/>
    <n v="0"/>
    <n v="0"/>
    <n v="0"/>
    <n v="0"/>
    <n v="0"/>
    <n v="0"/>
    <n v="0"/>
    <n v="0"/>
    <n v="0"/>
    <n v="0"/>
    <n v="0"/>
  </r>
  <r>
    <s v="India, India Uttaranchal"/>
    <x v="20"/>
    <n v="0.45"/>
    <n v="0"/>
    <n v="0"/>
    <n v="17.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27.2"/>
    <n v="1.89"/>
    <n v="-38.42"/>
    <n v="0"/>
  </r>
  <r>
    <s v="India, India Uttaranch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</r>
  <r>
    <s v="India, India Uttaranch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</r>
  <r>
    <s v="India, India Uttaranch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0.01"/>
    <n v="0.01"/>
    <n v="0"/>
    <n v="0"/>
    <n v="0"/>
    <n v="0"/>
    <n v="0"/>
    <n v="0"/>
    <n v="0"/>
    <n v="0"/>
    <n v="0"/>
    <n v="0"/>
    <n v="0"/>
    <n v="0"/>
  </r>
  <r>
    <s v="India, India Uttaranch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Uttaranch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0"/>
    <n v="0"/>
    <n v="0"/>
    <n v="0"/>
    <n v="0"/>
    <n v="0"/>
    <n v="0"/>
    <n v="0"/>
    <n v="0"/>
    <n v="0"/>
    <n v="0"/>
  </r>
  <r>
    <s v="India, India Uttaranch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"/>
    <n v="0"/>
    <n v="0"/>
    <n v="0"/>
    <n v="0"/>
    <n v="0"/>
    <n v="0"/>
    <n v="0"/>
    <n v="0"/>
    <n v="0"/>
    <n v="0"/>
    <n v="0"/>
    <n v="0"/>
    <n v="0"/>
    <n v="0"/>
  </r>
  <r>
    <s v="India, India Uttaranch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  <n v="0"/>
    <n v="0"/>
  </r>
  <r>
    <s v="India, India Uttaranch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9"/>
    <n v="2.4700000000000002"/>
    <n v="0.08"/>
    <n v="0.01"/>
    <n v="0"/>
    <n v="0"/>
    <n v="0"/>
    <n v="0"/>
    <n v="0"/>
    <n v="0"/>
    <n v="0"/>
    <n v="0"/>
    <n v="0"/>
    <n v="0.03"/>
    <n v="0"/>
  </r>
  <r>
    <s v="India, India Uttaranch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.01"/>
    <n v="0"/>
    <n v="0"/>
    <n v="0"/>
    <n v="0"/>
    <n v="0"/>
    <n v="0"/>
    <n v="0"/>
    <n v="0"/>
    <n v="0"/>
    <n v="0"/>
    <n v="0"/>
    <n v="0"/>
    <n v="0"/>
  </r>
  <r>
    <s v="India, India Uttaranch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"/>
    <n v="0"/>
    <n v="0"/>
    <n v="0"/>
    <n v="0"/>
    <n v="0"/>
    <n v="0"/>
    <n v="0"/>
    <n v="0"/>
    <n v="0"/>
    <n v="0"/>
    <n v="0"/>
    <n v="0"/>
  </r>
  <r>
    <s v="India, India West Beng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4"/>
    <n v="0"/>
    <n v="0"/>
    <n v="0"/>
    <n v="0"/>
    <n v="0"/>
    <n v="0"/>
    <n v="0"/>
    <n v="0"/>
    <n v="0"/>
    <n v="0"/>
    <n v="0"/>
    <n v="0"/>
  </r>
  <r>
    <s v="India, India West Beng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1"/>
    <n v="0"/>
    <n v="0"/>
    <n v="0"/>
    <n v="0"/>
    <n v="0"/>
    <n v="0"/>
    <n v="0"/>
    <n v="0"/>
    <n v="0"/>
    <n v="0"/>
    <n v="0"/>
    <n v="0"/>
    <n v="0"/>
    <n v="56.43"/>
    <n v="3.54"/>
  </r>
  <r>
    <s v="India, India West Bengal"/>
    <x v="2"/>
    <n v="0.28999999999999998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3"/>
    <n v="0"/>
    <n v="0"/>
    <n v="0"/>
    <n v="0"/>
    <n v="0"/>
    <n v="0"/>
    <n v="0"/>
    <n v="0"/>
    <n v="0"/>
    <n v="0"/>
    <n v="-3.64"/>
  </r>
  <r>
    <s v="India, India West Beng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99999999999998"/>
    <n v="0"/>
    <n v="0"/>
    <n v="1.22"/>
    <n v="0.44"/>
    <n v="0"/>
    <n v="0"/>
    <n v="0"/>
    <n v="0"/>
    <n v="0"/>
    <n v="0"/>
    <n v="0"/>
    <n v="0"/>
    <n v="0"/>
    <n v="0"/>
    <n v="-3.54"/>
  </r>
  <r>
    <s v="India, India West Bengal"/>
    <x v="4"/>
    <n v="0"/>
    <n v="0"/>
    <n v="0"/>
    <n v="0"/>
    <n v="0"/>
    <n v="0"/>
    <n v="0"/>
    <n v="0"/>
    <n v="0"/>
    <n v="0"/>
    <n v="0"/>
    <n v="0"/>
    <n v="0"/>
    <n v="0"/>
    <n v="0"/>
    <n v="0"/>
    <n v="88.5"/>
    <n v="0"/>
    <n v="16.48"/>
    <n v="0"/>
    <n v="0"/>
    <n v="0"/>
    <n v="7.04"/>
    <n v="0"/>
    <n v="0"/>
    <n v="0"/>
    <n v="0"/>
    <n v="0"/>
    <n v="0"/>
    <n v="0"/>
    <n v="0"/>
    <n v="0"/>
    <n v="0"/>
    <n v="-96.04"/>
  </r>
  <r>
    <s v="India, India West Bengal"/>
    <x v="5"/>
    <n v="0.02"/>
    <n v="0"/>
    <n v="0"/>
    <n v="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5"/>
  </r>
  <r>
    <s v="India, India West Beng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7"/>
    <n v="0"/>
    <n v="0"/>
    <n v="5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7"/>
  </r>
  <r>
    <s v="India, India West Bengal"/>
    <x v="8"/>
    <n v="0.66"/>
    <n v="0"/>
    <n v="1.95"/>
    <n v="223.29"/>
    <n v="0"/>
    <n v="0.74"/>
    <n v="0"/>
    <n v="0"/>
    <n v="0"/>
    <n v="0"/>
    <n v="0"/>
    <n v="0"/>
    <n v="0"/>
    <n v="0"/>
    <n v="0"/>
    <n v="0"/>
    <n v="0"/>
    <n v="0"/>
    <n v="7.19"/>
    <n v="14.32"/>
    <n v="11.99"/>
    <n v="0.71"/>
    <n v="17.53"/>
    <n v="0"/>
    <n v="0"/>
    <n v="0"/>
    <n v="0"/>
    <n v="0"/>
    <n v="0"/>
    <n v="0"/>
    <n v="0"/>
    <n v="0"/>
    <n v="86.17"/>
    <n v="105.22"/>
  </r>
  <r>
    <s v="India, India West Beng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11.38"/>
    <n v="0"/>
    <n v="0"/>
    <n v="0"/>
    <n v="0"/>
    <n v="0"/>
    <n v="0"/>
    <n v="0"/>
    <n v="0"/>
    <n v="0"/>
    <n v="0"/>
    <n v="0"/>
  </r>
  <r>
    <s v="India, India West Beng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9.85"/>
    <n v="0"/>
    <n v="0"/>
    <n v="0"/>
    <n v="0"/>
    <n v="0"/>
    <n v="0"/>
    <n v="0"/>
    <n v="0"/>
    <n v="0"/>
    <n v="0"/>
    <n v="0"/>
    <n v="0"/>
    <n v="0"/>
    <n v="0"/>
  </r>
  <r>
    <s v="India, India West Bengal"/>
    <x v="11"/>
    <n v="6.87"/>
    <n v="0"/>
    <n v="0"/>
    <n v="123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2"/>
    <n v="0.1"/>
    <n v="0"/>
    <n v="0"/>
    <n v="1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.61"/>
    <n v="0"/>
    <n v="0"/>
    <n v="0"/>
    <n v="0"/>
    <n v="0"/>
    <n v="0"/>
    <n v="0"/>
    <n v="0"/>
    <n v="0"/>
    <n v="0"/>
    <n v="0"/>
  </r>
  <r>
    <s v="India, India West Beng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7"/>
    <n v="5.64"/>
    <n v="0"/>
    <n v="0"/>
    <n v="14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"/>
    <n v="0"/>
    <n v="0"/>
    <n v="0"/>
    <n v="0"/>
    <n v="0"/>
    <n v="0"/>
    <n v="0"/>
    <n v="0"/>
    <n v="0"/>
    <n v="0"/>
    <n v="0"/>
  </r>
  <r>
    <s v="India, India West Beng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9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.06"/>
    <n v="0.16"/>
    <n v="0"/>
    <n v="0.71"/>
    <n v="0"/>
    <n v="0"/>
    <n v="0"/>
    <n v="0"/>
    <n v="0"/>
    <n v="0"/>
    <n v="0"/>
    <n v="0"/>
    <n v="0"/>
    <n v="0"/>
    <n v="0"/>
  </r>
  <r>
    <s v="India, India West Bengal"/>
    <x v="20"/>
    <n v="10.71"/>
    <n v="0"/>
    <n v="0"/>
    <n v="41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16.829999999999998"/>
    <n v="0"/>
    <n v="-234.77"/>
    <n v="0"/>
  </r>
  <r>
    <s v="India, India West Beng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"/>
    <n v="0"/>
    <n v="0"/>
    <n v="0"/>
    <n v="0"/>
    <n v="0"/>
    <n v="0"/>
    <n v="0"/>
    <n v="0"/>
    <n v="0"/>
    <n v="0"/>
    <n v="0"/>
    <n v="0"/>
    <n v="0"/>
    <n v="0"/>
  </r>
  <r>
    <s v="India, India West Beng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31"/>
    <n v="0"/>
    <n v="0"/>
    <n v="0"/>
    <n v="0"/>
    <n v="0"/>
    <n v="0"/>
    <n v="0"/>
    <n v="0"/>
    <n v="0"/>
    <n v="0"/>
    <n v="0"/>
    <n v="0"/>
    <n v="0"/>
  </r>
  <r>
    <s v="India, India West Beng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77"/>
    <n v="0.11"/>
    <n v="0.05"/>
    <n v="0"/>
    <n v="0"/>
    <n v="0"/>
    <n v="0"/>
    <n v="0"/>
    <n v="0"/>
    <n v="0"/>
    <n v="0"/>
    <n v="0"/>
    <n v="0"/>
    <n v="0"/>
    <n v="0"/>
  </r>
  <r>
    <s v="India, India West Beng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5.74"/>
    <n v="0"/>
  </r>
  <r>
    <s v="India, India West Beng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15"/>
    <n v="0"/>
    <n v="0"/>
    <n v="0"/>
    <n v="0"/>
    <n v="0"/>
    <n v="0"/>
    <n v="0"/>
    <n v="0"/>
    <n v="0"/>
    <n v="0"/>
    <n v="0"/>
    <n v="0"/>
    <n v="0"/>
    <n v="0"/>
  </r>
  <r>
    <s v="India, India West Beng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.4"/>
    <n v="0"/>
    <n v="0"/>
    <n v="0"/>
    <n v="0"/>
    <n v="0"/>
    <n v="0"/>
    <n v="0"/>
    <n v="0"/>
    <n v="0"/>
    <n v="0"/>
    <n v="0"/>
    <n v="0"/>
    <n v="0"/>
    <n v="0"/>
  </r>
  <r>
    <s v="India, India West Beng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7"/>
    <n v="0"/>
    <n v="0"/>
    <n v="0"/>
    <n v="0"/>
    <n v="0"/>
    <n v="0"/>
    <n v="0"/>
    <n v="0"/>
    <n v="0"/>
    <n v="0"/>
    <n v="0"/>
    <n v="0"/>
    <n v="0"/>
  </r>
  <r>
    <s v="India, India West Beng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3"/>
    <n v="13.73"/>
    <n v="0.74"/>
    <n v="0.14000000000000001"/>
    <n v="0"/>
    <n v="0"/>
    <n v="0"/>
    <n v="0"/>
    <n v="0"/>
    <n v="0"/>
    <n v="0"/>
    <n v="0"/>
    <n v="0"/>
    <n v="0.28999999999999998"/>
    <n v="0"/>
  </r>
  <r>
    <s v="India, India West Beng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2"/>
    <n v="5.62"/>
    <n v="0"/>
    <n v="0.01"/>
    <n v="0"/>
    <n v="0"/>
    <n v="0"/>
    <n v="0"/>
    <n v="0"/>
    <n v="0"/>
    <n v="0"/>
    <n v="0"/>
    <n v="0"/>
    <n v="0"/>
    <n v="0"/>
  </r>
  <r>
    <s v="India, India West Beng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8"/>
    <n v="0"/>
    <n v="0"/>
    <n v="0"/>
    <n v="0"/>
    <n v="0"/>
    <n v="0"/>
    <n v="0"/>
    <n v="0"/>
    <n v="0"/>
    <n v="0"/>
    <n v="0"/>
    <n v="0"/>
    <n v="0"/>
  </r>
  <r>
    <s v="India, India Andhr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77"/>
    <n v="6.87"/>
    <n v="0"/>
    <n v="0"/>
    <n v="0"/>
    <n v="0"/>
    <n v="0"/>
    <n v="0"/>
    <n v="0"/>
    <n v="0"/>
    <n v="0"/>
    <n v="0"/>
    <n v="0"/>
  </r>
  <r>
    <s v="India, India Andhra Pradesh"/>
    <x v="1"/>
    <n v="6.54"/>
    <n v="0"/>
    <n v="0"/>
    <n v="364.63"/>
    <n v="0"/>
    <n v="0"/>
    <n v="0"/>
    <n v="0"/>
    <n v="0"/>
    <n v="0"/>
    <n v="0"/>
    <n v="0"/>
    <n v="0"/>
    <n v="0"/>
    <n v="0"/>
    <n v="0"/>
    <n v="0"/>
    <n v="0"/>
    <n v="7.28"/>
    <n v="0"/>
    <n v="0"/>
    <n v="0"/>
    <n v="0"/>
    <n v="0"/>
    <n v="0"/>
    <n v="0"/>
    <n v="0"/>
    <n v="0"/>
    <n v="0"/>
    <n v="0"/>
    <n v="0"/>
    <n v="0"/>
    <n v="101.62"/>
    <n v="19.3"/>
  </r>
  <r>
    <s v="India, India Andhra Pradesh"/>
    <x v="2"/>
    <n v="0.97"/>
    <n v="0"/>
    <n v="0"/>
    <n v="7.57"/>
    <n v="0"/>
    <n v="0"/>
    <n v="0"/>
    <n v="0"/>
    <n v="0"/>
    <n v="0"/>
    <n v="0"/>
    <n v="0"/>
    <n v="0"/>
    <n v="0"/>
    <n v="0"/>
    <n v="0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-23"/>
  </r>
  <r>
    <s v="India, India Andhra Pradesh"/>
    <x v="3"/>
    <n v="0"/>
    <n v="0"/>
    <n v="7.16"/>
    <n v="0"/>
    <n v="0"/>
    <n v="0"/>
    <n v="0"/>
    <n v="0"/>
    <n v="0"/>
    <n v="0"/>
    <n v="0"/>
    <n v="0"/>
    <n v="0"/>
    <n v="0"/>
    <n v="0"/>
    <n v="0"/>
    <n v="0"/>
    <n v="0"/>
    <n v="7.56"/>
    <n v="0"/>
    <n v="0"/>
    <n v="0"/>
    <n v="7.99"/>
    <n v="0"/>
    <n v="0"/>
    <n v="0"/>
    <n v="0"/>
    <n v="0"/>
    <n v="0"/>
    <n v="0"/>
    <n v="0"/>
    <n v="0"/>
    <n v="0"/>
    <n v="-19.3"/>
  </r>
  <r>
    <s v="India, India Andhra Pradesh"/>
    <x v="4"/>
    <n v="0"/>
    <n v="0"/>
    <n v="0"/>
    <n v="0"/>
    <n v="0"/>
    <n v="0"/>
    <n v="0"/>
    <n v="0"/>
    <n v="0"/>
    <n v="0"/>
    <n v="0"/>
    <n v="0"/>
    <n v="0"/>
    <n v="0"/>
    <n v="0"/>
    <n v="0"/>
    <n v="82"/>
    <n v="0"/>
    <n v="15.32"/>
    <n v="0"/>
    <n v="0"/>
    <n v="0"/>
    <n v="6.53"/>
    <n v="0"/>
    <n v="0"/>
    <n v="0"/>
    <n v="0"/>
    <n v="0"/>
    <n v="0"/>
    <n v="0"/>
    <n v="0"/>
    <n v="0"/>
    <n v="0"/>
    <n v="-88.99"/>
  </r>
  <r>
    <s v="India, India Andhra Pradesh"/>
    <x v="5"/>
    <n v="0.02"/>
    <n v="0"/>
    <n v="0"/>
    <n v="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9"/>
  </r>
  <r>
    <s v="India, India Andhr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7"/>
    <n v="0"/>
    <n v="0"/>
    <n v="0"/>
    <n v="0"/>
    <n v="0"/>
    <n v="0"/>
    <n v="0"/>
    <n v="0"/>
    <n v="0"/>
    <n v="0"/>
    <n v="0"/>
    <n v="0"/>
    <n v="0"/>
    <n v="0"/>
    <n v="0"/>
    <n v="0"/>
    <n v="0.48"/>
    <n v="1.04"/>
    <n v="0"/>
    <n v="0"/>
    <n v="0"/>
    <n v="0"/>
    <n v="0"/>
    <n v="0"/>
    <n v="0"/>
    <n v="0"/>
    <n v="0"/>
    <n v="0"/>
    <n v="0"/>
    <n v="0"/>
    <n v="0"/>
    <n v="0"/>
    <n v="0"/>
    <n v="-1.29"/>
  </r>
  <r>
    <s v="India, India Andhra Pradesh"/>
    <x v="8"/>
    <n v="0.71"/>
    <n v="0"/>
    <n v="0"/>
    <n v="198.98"/>
    <n v="0"/>
    <n v="0.61"/>
    <n v="0"/>
    <n v="0"/>
    <n v="0"/>
    <n v="0"/>
    <n v="0"/>
    <n v="0"/>
    <n v="0"/>
    <n v="0"/>
    <n v="0"/>
    <n v="0"/>
    <n v="11.6"/>
    <n v="0.53"/>
    <n v="12.23"/>
    <n v="13.18"/>
    <n v="11.14"/>
    <n v="0.15"/>
    <n v="26.35"/>
    <n v="0"/>
    <n v="0"/>
    <n v="0"/>
    <n v="0"/>
    <n v="0"/>
    <n v="0"/>
    <n v="0"/>
    <n v="0"/>
    <n v="0"/>
    <n v="121.78"/>
    <n v="114.07"/>
  </r>
  <r>
    <s v="India, India Andhr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89"/>
    <n v="0"/>
    <n v="33.99"/>
    <n v="0"/>
    <n v="38.24"/>
    <n v="0"/>
    <n v="0"/>
    <n v="0"/>
    <n v="0"/>
    <n v="0"/>
    <n v="0"/>
    <n v="0"/>
    <n v="0"/>
    <n v="0"/>
    <n v="0"/>
    <n v="0"/>
  </r>
  <r>
    <s v="India, India Andhr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3.29"/>
    <n v="0"/>
    <n v="0"/>
    <n v="0.1"/>
    <n v="0"/>
    <n v="0"/>
    <n v="0"/>
    <n v="0"/>
    <n v="0"/>
    <n v="0"/>
    <n v="0"/>
    <n v="0"/>
    <n v="0"/>
    <n v="0"/>
    <n v="0"/>
  </r>
  <r>
    <s v="India, India Andhra Pradesh"/>
    <x v="11"/>
    <n v="8.15"/>
    <n v="0"/>
    <n v="0"/>
    <n v="147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2"/>
    <n v="0.12"/>
    <n v="0"/>
    <n v="0"/>
    <n v="2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0"/>
    <n v="0"/>
    <n v="0"/>
    <n v="20.55"/>
    <n v="0"/>
    <n v="0"/>
    <n v="0"/>
    <n v="0"/>
    <n v="0"/>
    <n v="0"/>
    <n v="0"/>
    <n v="0"/>
    <n v="0"/>
    <n v="0"/>
    <n v="0"/>
  </r>
  <r>
    <s v="India, India Andhr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7"/>
    <n v="6.7"/>
    <n v="0"/>
    <n v="0"/>
    <n v="173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.77"/>
    <n v="0"/>
    <n v="0"/>
    <n v="0"/>
    <n v="0"/>
    <n v="0"/>
    <n v="0"/>
    <n v="0"/>
    <n v="0"/>
    <n v="0"/>
    <n v="0"/>
    <n v="0"/>
  </r>
  <r>
    <s v="India, India Andhr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9"/>
    <n v="0"/>
    <n v="0"/>
    <n v="0"/>
    <n v="0"/>
    <n v="0"/>
    <n v="0"/>
    <n v="0"/>
    <n v="0"/>
    <n v="0"/>
    <n v="0"/>
    <n v="0"/>
    <n v="0"/>
    <n v="0"/>
    <n v="0"/>
    <n v="0"/>
    <n v="0"/>
    <n v="3.12"/>
    <n v="0"/>
    <n v="0"/>
    <n v="0.18"/>
    <n v="0.48"/>
    <n v="0"/>
    <n v="23.76"/>
    <n v="0"/>
    <n v="0"/>
    <n v="0"/>
    <n v="0"/>
    <n v="0"/>
    <n v="0"/>
    <n v="0"/>
    <n v="0"/>
    <n v="0"/>
    <n v="0"/>
    <n v="0"/>
  </r>
  <r>
    <s v="India, India Andhra Pradesh"/>
    <x v="20"/>
    <n v="12.71"/>
    <n v="0"/>
    <n v="0"/>
    <n v="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"/>
    <n v="0"/>
    <n v="0"/>
    <n v="0"/>
    <n v="0"/>
    <n v="0"/>
    <n v="49.39"/>
    <n v="23.35"/>
    <n v="-382.4"/>
    <n v="0"/>
  </r>
  <r>
    <s v="India, India Andhr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"/>
    <n v="0"/>
    <n v="0"/>
    <n v="0"/>
    <n v="0"/>
    <n v="0"/>
    <n v="0"/>
    <n v="0"/>
    <n v="0"/>
    <n v="0"/>
    <n v="0"/>
    <n v="0"/>
    <n v="0"/>
    <n v="0"/>
    <n v="0"/>
  </r>
  <r>
    <s v="India, India Andhr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5"/>
    <n v="0"/>
    <n v="0"/>
    <n v="0"/>
    <n v="0"/>
    <n v="0"/>
    <n v="0"/>
    <n v="0"/>
    <n v="0"/>
    <n v="0"/>
    <n v="0"/>
    <n v="0"/>
    <n v="0"/>
    <n v="0"/>
  </r>
  <r>
    <s v="India, India Andhr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4"/>
    <n v="0.1"/>
    <n v="0.05"/>
    <n v="0"/>
    <n v="0"/>
    <n v="0"/>
    <n v="0"/>
    <n v="0"/>
    <n v="0"/>
    <n v="0"/>
    <n v="0"/>
    <n v="0"/>
    <n v="0"/>
    <n v="0"/>
    <n v="0"/>
  </r>
  <r>
    <s v="India, India Andhr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3"/>
    <n v="0"/>
    <n v="0"/>
    <n v="0"/>
    <n v="0"/>
    <n v="0"/>
    <n v="0"/>
    <n v="0"/>
    <n v="0"/>
    <n v="0"/>
    <n v="0"/>
    <n v="0"/>
    <n v="0"/>
    <n v="8.0299999999999994"/>
    <n v="0"/>
  </r>
  <r>
    <s v="India, India Andhr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72"/>
    <n v="0"/>
    <n v="0"/>
    <n v="0"/>
    <n v="0"/>
    <n v="0"/>
    <n v="0"/>
    <n v="0"/>
    <n v="0"/>
    <n v="0"/>
    <n v="0"/>
    <n v="0"/>
    <n v="0"/>
    <n v="0"/>
    <n v="0"/>
  </r>
  <r>
    <s v="India, India Andhr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.33"/>
    <n v="0"/>
    <n v="0"/>
    <n v="0"/>
    <n v="0"/>
    <n v="0"/>
    <n v="0"/>
    <n v="0"/>
    <n v="0"/>
    <n v="0"/>
    <n v="0"/>
    <n v="0"/>
    <n v="0"/>
    <n v="0"/>
    <n v="0"/>
  </r>
  <r>
    <s v="India, India Andhr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8"/>
    <n v="0"/>
    <n v="0"/>
    <n v="0"/>
    <n v="0"/>
    <n v="0"/>
    <n v="0"/>
    <n v="0"/>
    <n v="0"/>
    <n v="0"/>
    <n v="0"/>
    <n v="0"/>
    <n v="0"/>
    <n v="0"/>
  </r>
  <r>
    <s v="India, India Andhr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36"/>
    <n v="25.53"/>
    <n v="0.7"/>
    <n v="0.13"/>
    <n v="0"/>
    <n v="0"/>
    <n v="0"/>
    <n v="0"/>
    <n v="0"/>
    <n v="0"/>
    <n v="0"/>
    <n v="0"/>
    <n v="0"/>
    <n v="0"/>
    <n v="0"/>
  </r>
  <r>
    <s v="India, India Andhr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800000000000004"/>
    <n v="10.44"/>
    <n v="0"/>
    <n v="0.01"/>
    <n v="0"/>
    <n v="0"/>
    <n v="0"/>
    <n v="0"/>
    <n v="0"/>
    <n v="0"/>
    <n v="0"/>
    <n v="0"/>
    <n v="0"/>
    <n v="0"/>
    <n v="0"/>
  </r>
  <r>
    <s v="India, India Andhr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59999999999999"/>
    <n v="0"/>
    <n v="0"/>
    <n v="0"/>
    <n v="0"/>
    <n v="0"/>
    <n v="0"/>
    <n v="0"/>
    <n v="0"/>
    <n v="0"/>
    <n v="0"/>
    <n v="0"/>
    <n v="0"/>
    <n v="0"/>
  </r>
  <r>
    <s v="India, India Assam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899999999999991"/>
    <n v="0"/>
    <n v="0"/>
    <n v="0"/>
    <n v="0"/>
    <n v="0"/>
    <n v="0"/>
    <n v="0"/>
    <n v="0"/>
    <n v="0"/>
    <n v="0"/>
    <n v="0"/>
    <n v="0"/>
  </r>
  <r>
    <s v="India, India Assam"/>
    <x v="1"/>
    <n v="0.84"/>
    <n v="0"/>
    <n v="0"/>
    <n v="46.83"/>
    <n v="0"/>
    <n v="0"/>
    <n v="0"/>
    <n v="0"/>
    <n v="0"/>
    <n v="0"/>
    <n v="0"/>
    <n v="0"/>
    <n v="0"/>
    <n v="0"/>
    <n v="0"/>
    <n v="0"/>
    <n v="0"/>
    <n v="0"/>
    <n v="4.09"/>
    <n v="0"/>
    <n v="0"/>
    <n v="0"/>
    <n v="0"/>
    <n v="0"/>
    <n v="0"/>
    <n v="0"/>
    <n v="0"/>
    <n v="0"/>
    <n v="0"/>
    <n v="0"/>
    <n v="0"/>
    <n v="0"/>
    <n v="6.02"/>
    <n v="7.18"/>
  </r>
  <r>
    <s v="India, India Assam"/>
    <x v="2"/>
    <n v="0.14000000000000001"/>
    <n v="0"/>
    <n v="0"/>
    <n v="1.129999999999999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.12"/>
    <n v="0"/>
    <n v="0"/>
    <n v="0"/>
    <n v="0"/>
    <n v="0"/>
    <n v="0"/>
    <n v="0"/>
    <n v="0"/>
    <n v="0"/>
    <n v="0"/>
    <n v="-2.37"/>
  </r>
  <r>
    <s v="India, India Assam"/>
    <x v="3"/>
    <n v="0"/>
    <n v="0"/>
    <n v="0.92"/>
    <n v="0"/>
    <n v="0"/>
    <n v="0"/>
    <n v="0"/>
    <n v="0"/>
    <n v="0"/>
    <n v="0"/>
    <n v="0"/>
    <n v="0"/>
    <n v="0"/>
    <n v="0"/>
    <n v="0"/>
    <n v="0"/>
    <n v="0"/>
    <n v="0"/>
    <n v="4.25"/>
    <n v="0"/>
    <n v="0"/>
    <n v="0.64"/>
    <n v="2.64"/>
    <n v="0"/>
    <n v="0"/>
    <n v="0"/>
    <n v="0"/>
    <n v="0"/>
    <n v="0"/>
    <n v="0"/>
    <n v="0"/>
    <n v="0"/>
    <n v="0"/>
    <n v="-7.18"/>
  </r>
  <r>
    <s v="India, India Assam"/>
    <x v="4"/>
    <n v="0"/>
    <n v="0"/>
    <n v="0"/>
    <n v="0"/>
    <n v="0"/>
    <n v="0"/>
    <n v="0"/>
    <n v="0"/>
    <n v="0"/>
    <n v="0"/>
    <n v="0"/>
    <n v="0"/>
    <n v="0"/>
    <n v="0"/>
    <n v="0"/>
    <n v="0"/>
    <n v="30.25"/>
    <n v="0"/>
    <n v="5.63"/>
    <n v="0"/>
    <n v="0"/>
    <n v="0"/>
    <n v="2.41"/>
    <n v="0"/>
    <n v="0"/>
    <n v="0"/>
    <n v="0"/>
    <n v="0"/>
    <n v="0"/>
    <n v="0"/>
    <n v="0"/>
    <n v="0"/>
    <n v="0"/>
    <n v="-32.83"/>
  </r>
  <r>
    <s v="India, India Assam"/>
    <x v="5"/>
    <n v="0.01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8999999999999998"/>
  </r>
  <r>
    <s v="India, India Assam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7"/>
    <n v="0"/>
    <n v="0"/>
    <n v="1.49"/>
    <n v="0"/>
    <n v="0"/>
    <n v="0"/>
    <n v="0"/>
    <n v="0"/>
    <n v="0"/>
    <n v="0"/>
    <n v="0"/>
    <n v="0"/>
    <n v="0"/>
    <n v="0"/>
    <n v="0"/>
    <n v="0"/>
    <n v="0.75"/>
    <n v="0.75"/>
    <n v="0"/>
    <n v="0"/>
    <n v="0"/>
    <n v="0"/>
    <n v="0"/>
    <n v="0"/>
    <n v="0"/>
    <n v="0"/>
    <n v="0"/>
    <n v="0"/>
    <n v="0"/>
    <n v="0"/>
    <n v="0"/>
    <n v="0"/>
    <n v="0"/>
    <n v="-2.54"/>
  </r>
  <r>
    <s v="India, India Assam"/>
    <x v="8"/>
    <n v="0.03"/>
    <n v="0"/>
    <n v="1.07"/>
    <n v="4.95"/>
    <n v="0"/>
    <n v="0.01"/>
    <n v="0"/>
    <n v="0"/>
    <n v="0"/>
    <n v="0"/>
    <n v="0"/>
    <n v="0"/>
    <n v="0"/>
    <n v="0"/>
    <n v="0"/>
    <n v="0"/>
    <n v="0.04"/>
    <n v="0"/>
    <n v="0.01"/>
    <n v="4.3499999999999996"/>
    <n v="4.0999999999999996"/>
    <n v="0.05"/>
    <n v="7.6"/>
    <n v="0"/>
    <n v="0"/>
    <n v="0"/>
    <n v="0"/>
    <n v="0"/>
    <n v="0"/>
    <n v="0"/>
    <n v="0"/>
    <n v="0"/>
    <n v="31.85"/>
    <n v="38.03"/>
  </r>
  <r>
    <s v="India, India Assam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1"/>
    <n v="0"/>
    <n v="1.73"/>
    <n v="0"/>
    <n v="5.69"/>
    <n v="0"/>
    <n v="0"/>
    <n v="0"/>
    <n v="0"/>
    <n v="0"/>
    <n v="0"/>
    <n v="0"/>
    <n v="0"/>
    <n v="0"/>
    <n v="0"/>
    <n v="0"/>
  </r>
  <r>
    <s v="India, India Assam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6"/>
    <n v="0"/>
    <n v="0"/>
    <n v="0.08"/>
    <n v="0"/>
    <n v="0"/>
    <n v="0"/>
    <n v="0"/>
    <n v="0"/>
    <n v="0"/>
    <n v="0"/>
    <n v="0"/>
    <n v="0"/>
    <n v="0"/>
    <n v="0"/>
  </r>
  <r>
    <s v="India, India Assam"/>
    <x v="11"/>
    <n v="0.06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0"/>
    <n v="0"/>
    <n v="0"/>
    <n v="3.65"/>
    <n v="0"/>
    <n v="0"/>
    <n v="0"/>
    <n v="0"/>
    <n v="0"/>
    <n v="0"/>
    <n v="0"/>
    <n v="0"/>
    <n v="0"/>
    <n v="0"/>
    <n v="0"/>
  </r>
  <r>
    <s v="India, India Assam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7"/>
    <n v="0.05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4"/>
    <n v="0"/>
    <n v="0"/>
    <n v="0"/>
    <n v="0"/>
    <n v="0"/>
    <n v="0"/>
    <n v="0"/>
    <n v="0"/>
    <n v="0"/>
    <n v="0"/>
    <n v="0"/>
  </r>
  <r>
    <s v="India, India Assam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.27"/>
    <n v="0"/>
    <n v="4.22"/>
    <n v="0"/>
    <n v="0"/>
    <n v="0"/>
    <n v="0"/>
    <n v="0"/>
    <n v="0"/>
    <n v="0"/>
    <n v="0"/>
    <n v="0"/>
    <n v="0"/>
    <n v="0"/>
  </r>
  <r>
    <s v="India, India Assam"/>
    <x v="20"/>
    <n v="0.09"/>
    <n v="0"/>
    <n v="0"/>
    <n v="3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5.76"/>
    <n v="0"/>
    <n v="-19.809999999999999"/>
    <n v="0"/>
  </r>
  <r>
    <s v="India, India Assam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</r>
  <r>
    <s v="India, India Assam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029999999999999"/>
    <n v="0"/>
    <n v="0"/>
    <n v="0"/>
    <n v="0"/>
    <n v="0"/>
    <n v="0"/>
    <n v="0"/>
    <n v="0"/>
    <n v="0"/>
    <n v="0"/>
    <n v="0"/>
    <n v="0"/>
    <n v="0"/>
  </r>
  <r>
    <s v="India, India Assam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900000000000004"/>
    <n v="0.04"/>
    <n v="0.02"/>
    <n v="0"/>
    <n v="0"/>
    <n v="0"/>
    <n v="0"/>
    <n v="0"/>
    <n v="0"/>
    <n v="0"/>
    <n v="0"/>
    <n v="0"/>
    <n v="0"/>
    <n v="0"/>
    <n v="0"/>
  </r>
  <r>
    <s v="India, India Assam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Assam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6"/>
    <n v="0"/>
    <n v="0"/>
    <n v="0"/>
    <n v="0"/>
    <n v="0"/>
    <n v="0"/>
    <n v="0"/>
    <n v="0"/>
    <n v="0"/>
    <n v="0"/>
    <n v="0"/>
    <n v="0"/>
    <n v="0"/>
    <n v="0"/>
  </r>
  <r>
    <s v="India, India Assam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3"/>
    <n v="0"/>
    <n v="0"/>
    <n v="0"/>
    <n v="0"/>
    <n v="0"/>
    <n v="0"/>
    <n v="0"/>
    <n v="0"/>
    <n v="0"/>
    <n v="0"/>
    <n v="0"/>
    <n v="0"/>
    <n v="0"/>
    <n v="0"/>
  </r>
  <r>
    <s v="India, India Assam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0"/>
    <n v="0"/>
    <n v="0"/>
    <n v="0"/>
    <n v="0"/>
    <n v="0"/>
    <n v="0"/>
    <n v="0"/>
    <n v="0"/>
    <n v="0"/>
  </r>
  <r>
    <s v="India, India Assam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2"/>
    <n v="3.46"/>
    <n v="0.25"/>
    <n v="0.02"/>
    <n v="0"/>
    <n v="0"/>
    <n v="0"/>
    <n v="0"/>
    <n v="0"/>
    <n v="0"/>
    <n v="0"/>
    <n v="0"/>
    <n v="0"/>
    <n v="0.1"/>
    <n v="0"/>
  </r>
  <r>
    <s v="India, India Assam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8"/>
    <n v="1.42"/>
    <n v="0"/>
    <n v="0"/>
    <n v="0"/>
    <n v="0"/>
    <n v="0"/>
    <n v="0"/>
    <n v="0"/>
    <n v="0"/>
    <n v="0"/>
    <n v="0"/>
    <n v="0"/>
    <n v="0"/>
    <n v="0"/>
  </r>
  <r>
    <s v="India, India Assam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"/>
    <n v="0"/>
    <n v="0"/>
    <n v="0"/>
    <n v="0"/>
    <n v="0"/>
    <n v="0"/>
    <n v="0"/>
    <n v="0"/>
    <n v="0"/>
    <n v="0"/>
    <n v="0"/>
    <n v="0"/>
    <n v="0"/>
  </r>
  <r>
    <s v="India, India Delh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6"/>
    <n v="0"/>
    <n v="0"/>
    <n v="0"/>
    <n v="0"/>
    <n v="0"/>
    <n v="0"/>
    <n v="0"/>
    <n v="0"/>
    <n v="0"/>
    <n v="0"/>
    <n v="0"/>
  </r>
  <r>
    <s v="India, India Delhi"/>
    <x v="1"/>
    <n v="4.67"/>
    <n v="0"/>
    <n v="0"/>
    <n v="260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6"/>
    <n v="6.01"/>
  </r>
  <r>
    <s v="India, India Delhi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Delhi"/>
    <x v="3"/>
    <n v="0"/>
    <n v="0"/>
    <n v="5.1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6"/>
    <n v="0"/>
    <n v="0"/>
    <n v="0"/>
    <n v="0"/>
    <n v="0"/>
    <n v="0"/>
    <n v="0"/>
    <n v="0"/>
    <n v="0"/>
    <n v="0"/>
    <n v="-6.01"/>
  </r>
  <r>
    <s v="India, India Delhi"/>
    <x v="4"/>
    <n v="0"/>
    <n v="0"/>
    <n v="0"/>
    <n v="0"/>
    <n v="0"/>
    <n v="0"/>
    <n v="0"/>
    <n v="0"/>
    <n v="0"/>
    <n v="0"/>
    <n v="0"/>
    <n v="0"/>
    <n v="0"/>
    <n v="0"/>
    <n v="0"/>
    <n v="0"/>
    <n v="16.28"/>
    <n v="0"/>
    <n v="3.01"/>
    <n v="0"/>
    <n v="0"/>
    <n v="0"/>
    <n v="1.3"/>
    <n v="0"/>
    <n v="0"/>
    <n v="0"/>
    <n v="0"/>
    <n v="0"/>
    <n v="0"/>
    <n v="0"/>
    <n v="0"/>
    <n v="0"/>
    <n v="0"/>
    <n v="-17.66"/>
  </r>
  <r>
    <s v="India, India Delhi"/>
    <x v="5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"/>
  </r>
  <r>
    <s v="India, India Delhi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7"/>
    <n v="0"/>
    <n v="0"/>
    <n v="1.01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"/>
    <n v="0"/>
    <n v="0"/>
    <n v="0"/>
    <n v="0"/>
    <n v="0"/>
    <n v="0"/>
    <n v="0"/>
    <n v="0"/>
    <n v="0"/>
    <n v="0"/>
    <n v="-0.88"/>
  </r>
  <r>
    <s v="India, India Delhi"/>
    <x v="8"/>
    <n v="0.05"/>
    <n v="0"/>
    <n v="0.36"/>
    <n v="4.83"/>
    <n v="0"/>
    <n v="0"/>
    <n v="0"/>
    <n v="0"/>
    <n v="0"/>
    <n v="0"/>
    <n v="0"/>
    <n v="0"/>
    <n v="0"/>
    <n v="0"/>
    <n v="0"/>
    <n v="0"/>
    <n v="5.3"/>
    <n v="0.26"/>
    <n v="0.01"/>
    <n v="2.2799999999999998"/>
    <n v="2.19"/>
    <n v="0.03"/>
    <n v="2.2200000000000002"/>
    <n v="0"/>
    <n v="0"/>
    <n v="0"/>
    <n v="0"/>
    <n v="0"/>
    <n v="0"/>
    <n v="0"/>
    <n v="0"/>
    <n v="0"/>
    <n v="67.61"/>
    <n v="18.71"/>
  </r>
  <r>
    <s v="India, India Delhi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5.83"/>
    <n v="0"/>
    <n v="0"/>
    <n v="0.05"/>
    <n v="0"/>
    <n v="0"/>
    <n v="0"/>
    <n v="0"/>
    <n v="0"/>
    <n v="0"/>
    <n v="0"/>
    <n v="0"/>
    <n v="0"/>
    <n v="0"/>
    <n v="0"/>
  </r>
  <r>
    <s v="India, India Delhi"/>
    <x v="11"/>
    <n v="4.33"/>
    <n v="0"/>
    <n v="0"/>
    <n v="78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2"/>
    <n v="0.06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9"/>
    <n v="0"/>
    <n v="0"/>
    <n v="0"/>
    <n v="0"/>
    <n v="0"/>
    <n v="0"/>
    <n v="0"/>
    <n v="0"/>
    <n v="0"/>
    <n v="0"/>
    <n v="0"/>
  </r>
  <r>
    <s v="India, India Delh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7"/>
    <n v="3.56"/>
    <n v="0"/>
    <n v="0"/>
    <n v="9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1"/>
    <n v="0"/>
    <n v="0"/>
    <n v="0"/>
    <n v="0"/>
    <n v="0"/>
    <n v="0"/>
    <n v="0"/>
    <n v="0"/>
    <n v="0"/>
    <n v="0"/>
    <n v="0"/>
  </r>
  <r>
    <s v="India, India Delhi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14.92"/>
    <n v="0"/>
    <n v="0"/>
    <n v="0"/>
    <n v="0"/>
    <n v="0"/>
    <n v="0"/>
    <n v="0"/>
    <n v="0"/>
    <n v="0"/>
    <n v="0"/>
    <n v="0"/>
  </r>
  <r>
    <s v="India, India Delhi"/>
    <x v="20"/>
    <n v="6.76"/>
    <n v="0"/>
    <n v="0"/>
    <n v="260.5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8.6300000000000008"/>
    <n v="10.34"/>
    <n v="-186.28"/>
    <n v="0"/>
  </r>
  <r>
    <s v="India, India Delhi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"/>
    <n v="0"/>
    <n v="0"/>
    <n v="0"/>
    <n v="0"/>
    <n v="0"/>
    <n v="0"/>
    <n v="0"/>
    <n v="0"/>
    <n v="0"/>
    <n v="0"/>
    <n v="0"/>
    <n v="0"/>
    <n v="0"/>
  </r>
  <r>
    <s v="India, India Delhi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93"/>
    <n v="0"/>
    <n v="0"/>
    <n v="0"/>
    <n v="0"/>
    <n v="0"/>
    <n v="0"/>
    <n v="0"/>
    <n v="0"/>
    <n v="0"/>
    <n v="0"/>
    <n v="0"/>
    <n v="0"/>
    <n v="0"/>
  </r>
  <r>
    <s v="India, India Delhi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9"/>
    <n v="0.02"/>
    <n v="0.01"/>
    <n v="0"/>
    <n v="0"/>
    <n v="0"/>
    <n v="0"/>
    <n v="0"/>
    <n v="0"/>
    <n v="0"/>
    <n v="0"/>
    <n v="0"/>
    <n v="0"/>
    <n v="0"/>
    <n v="0"/>
  </r>
  <r>
    <s v="India, India Delhi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.86"/>
    <n v="0"/>
  </r>
  <r>
    <s v="India, India Delhi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5"/>
    <n v="0"/>
    <n v="0"/>
    <n v="0.01"/>
    <n v="0"/>
    <n v="0"/>
    <n v="0"/>
    <n v="0"/>
    <n v="0"/>
    <n v="0"/>
    <n v="0"/>
    <n v="0"/>
    <n v="0"/>
    <n v="0"/>
    <n v="0"/>
  </r>
  <r>
    <s v="India, India Delhi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96"/>
    <n v="0"/>
    <n v="0"/>
    <n v="0"/>
    <n v="0"/>
    <n v="0"/>
    <n v="0"/>
    <n v="0"/>
    <n v="0"/>
    <n v="0"/>
    <n v="0"/>
    <n v="0"/>
    <n v="0"/>
    <n v="0"/>
    <n v="0"/>
  </r>
  <r>
    <s v="India, India Delhi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0"/>
    <n v="0"/>
    <n v="0"/>
    <n v="0"/>
    <n v="0"/>
    <n v="0"/>
    <n v="0"/>
    <n v="0"/>
    <n v="0"/>
    <n v="0"/>
    <n v="0"/>
  </r>
  <r>
    <s v="India, India Delhi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7"/>
    <n v="24.32"/>
    <n v="0.15"/>
    <n v="16.809999999999999"/>
    <n v="0"/>
    <n v="0"/>
    <n v="0"/>
    <n v="0"/>
    <n v="0"/>
    <n v="0"/>
    <n v="0"/>
    <n v="0"/>
    <n v="0"/>
    <n v="0.05"/>
    <n v="0"/>
  </r>
  <r>
    <s v="India, India Delhi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2"/>
    <n v="9.9499999999999993"/>
    <n v="0"/>
    <n v="1.51"/>
    <n v="0"/>
    <n v="0"/>
    <n v="0"/>
    <n v="0"/>
    <n v="0"/>
    <n v="0"/>
    <n v="0"/>
    <n v="0"/>
    <n v="0"/>
    <n v="0"/>
    <n v="0"/>
  </r>
  <r>
    <s v="India, India Delhi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90000000000001"/>
    <n v="0"/>
    <n v="0"/>
    <n v="0"/>
    <n v="0"/>
    <n v="0"/>
    <n v="0"/>
    <n v="0"/>
    <n v="0"/>
    <n v="0"/>
    <n v="0"/>
    <n v="0"/>
    <n v="0"/>
    <n v="0"/>
  </r>
  <r>
    <s v="India, India Go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</r>
  <r>
    <s v="India, India Go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"/>
    <n v="0.09"/>
  </r>
  <r>
    <s v="India, India Goa"/>
    <x v="2"/>
    <n v="0.54"/>
    <n v="0"/>
    <n v="0"/>
    <n v="4.1900000000000004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2.31"/>
    <n v="0"/>
    <n v="0"/>
    <n v="0"/>
    <n v="0"/>
    <n v="0"/>
    <n v="0"/>
    <n v="0"/>
    <n v="0"/>
    <n v="0"/>
    <n v="0"/>
    <n v="-7.42"/>
  </r>
  <r>
    <s v="India, India Go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  <n v="-0.09"/>
  </r>
  <r>
    <s v="India, India Goa"/>
    <x v="4"/>
    <n v="0"/>
    <n v="0"/>
    <n v="0"/>
    <n v="0"/>
    <n v="0"/>
    <n v="0"/>
    <n v="0"/>
    <n v="0"/>
    <n v="0"/>
    <n v="0"/>
    <n v="0"/>
    <n v="0"/>
    <n v="0"/>
    <n v="0"/>
    <n v="0"/>
    <n v="0"/>
    <n v="1.41"/>
    <n v="0"/>
    <n v="0.26"/>
    <n v="0"/>
    <n v="0"/>
    <n v="0"/>
    <n v="0.11"/>
    <n v="0"/>
    <n v="0"/>
    <n v="0"/>
    <n v="0"/>
    <n v="0"/>
    <n v="0"/>
    <n v="0"/>
    <n v="0"/>
    <n v="0"/>
    <n v="0"/>
    <n v="-1.53"/>
  </r>
  <r>
    <s v="India, India Goa"/>
    <x v="5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Go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7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8"/>
  </r>
  <r>
    <s v="India, India Goa"/>
    <x v="8"/>
    <n v="0"/>
    <n v="0"/>
    <n v="0.03"/>
    <n v="13.45"/>
    <n v="0"/>
    <n v="0.06"/>
    <n v="0"/>
    <n v="0"/>
    <n v="0"/>
    <n v="0"/>
    <n v="0"/>
    <n v="0"/>
    <n v="0"/>
    <n v="0"/>
    <n v="0"/>
    <n v="0"/>
    <n v="0.02"/>
    <n v="0"/>
    <n v="0"/>
    <n v="0.28999999999999998"/>
    <n v="0.19"/>
    <n v="0"/>
    <n v="11.21"/>
    <n v="0"/>
    <n v="0"/>
    <n v="0"/>
    <n v="0"/>
    <n v="0"/>
    <n v="0"/>
    <n v="0"/>
    <n v="0"/>
    <n v="0"/>
    <n v="1.6"/>
    <n v="9.0500000000000007"/>
  </r>
  <r>
    <s v="India, India Go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7"/>
    <n v="0"/>
    <n v="2.12"/>
    <n v="0"/>
    <n v="21.14"/>
    <n v="0"/>
    <n v="0"/>
    <n v="0"/>
    <n v="0"/>
    <n v="0"/>
    <n v="0"/>
    <n v="0"/>
    <n v="0"/>
    <n v="0"/>
    <n v="0"/>
    <n v="0"/>
  </r>
  <r>
    <s v="India, India Go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0"/>
    <n v="0"/>
    <n v="0"/>
    <n v="0"/>
    <n v="0"/>
    <n v="0"/>
    <n v="0"/>
    <n v="0"/>
    <n v="0"/>
    <n v="0"/>
    <n v="0"/>
    <n v="0"/>
    <n v="0"/>
    <n v="0"/>
  </r>
  <r>
    <s v="India, India Goa"/>
    <x v="11"/>
    <n v="0.31"/>
    <n v="0"/>
    <n v="0"/>
    <n v="5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</r>
  <r>
    <s v="India, India Go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7"/>
    <n v="0.26"/>
    <n v="0"/>
    <n v="0"/>
    <n v="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0"/>
    <n v="0"/>
    <n v="0"/>
    <n v="0"/>
    <n v="0"/>
    <n v="0"/>
    <n v="0"/>
    <n v="0"/>
    <n v="0"/>
    <n v="0"/>
    <n v="0"/>
  </r>
  <r>
    <s v="India, India Go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</r>
  <r>
    <s v="India, India Goa"/>
    <x v="20"/>
    <n v="0.48"/>
    <n v="0"/>
    <n v="0"/>
    <n v="18.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2.1800000000000002"/>
    <n v="-11.59"/>
    <n v="0"/>
  </r>
  <r>
    <s v="India, India Go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s v="India, India Go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5"/>
    <n v="0"/>
    <n v="0"/>
    <n v="0"/>
    <n v="0"/>
    <n v="0"/>
    <n v="0"/>
    <n v="0"/>
    <n v="0"/>
    <n v="0"/>
    <n v="0"/>
    <n v="0"/>
    <n v="0"/>
    <n v="0"/>
  </r>
  <r>
    <s v="India, India Go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0"/>
    <n v="0"/>
    <n v="0"/>
    <n v="0"/>
    <n v="0"/>
    <n v="0"/>
    <n v="0"/>
    <n v="0"/>
    <n v="0"/>
  </r>
  <r>
    <s v="India, India Go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Go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1"/>
    <n v="0"/>
    <n v="0"/>
    <n v="0"/>
    <n v="0"/>
    <n v="0"/>
    <n v="0"/>
    <n v="0"/>
    <n v="0"/>
    <n v="0"/>
    <n v="0"/>
    <n v="0"/>
    <n v="0"/>
    <n v="0"/>
    <n v="0"/>
  </r>
  <r>
    <s v="India, India Go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6"/>
    <n v="0"/>
    <n v="0"/>
    <n v="0"/>
    <n v="0"/>
    <n v="0"/>
    <n v="0"/>
    <n v="0"/>
    <n v="0"/>
    <n v="0"/>
    <n v="0"/>
    <n v="0"/>
    <n v="0"/>
    <n v="0"/>
    <n v="0"/>
  </r>
  <r>
    <s v="India, India Go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0"/>
    <n v="0"/>
    <n v="0"/>
    <n v="0"/>
    <n v="0"/>
    <n v="0"/>
    <n v="0"/>
    <n v="0"/>
    <n v="0"/>
    <n v="0"/>
    <n v="0"/>
    <n v="0"/>
    <n v="0"/>
  </r>
  <r>
    <s v="India, India Go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1"/>
    <n v="2.27"/>
    <n v="0.01"/>
    <n v="0"/>
    <n v="0"/>
    <n v="0"/>
    <n v="0"/>
    <n v="0"/>
    <n v="0"/>
    <n v="0"/>
    <n v="0"/>
    <n v="0"/>
    <n v="0"/>
    <n v="0"/>
    <n v="0"/>
  </r>
  <r>
    <s v="India, India Go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.93"/>
    <n v="0"/>
    <n v="0"/>
    <n v="0"/>
    <n v="0"/>
    <n v="0"/>
    <n v="0"/>
    <n v="0"/>
    <n v="0"/>
    <n v="0"/>
    <n v="0"/>
    <n v="0"/>
    <n v="0"/>
    <n v="0"/>
  </r>
  <r>
    <s v="India, India Go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Gujarat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9.1199999999999992"/>
    <n v="0"/>
    <n v="0"/>
    <n v="0"/>
    <n v="0"/>
    <n v="0"/>
    <n v="0"/>
    <n v="0"/>
    <n v="0"/>
    <n v="0"/>
    <n v="0"/>
    <n v="0"/>
  </r>
  <r>
    <s v="India, India Gujarat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0"/>
    <n v="0"/>
    <n v="0"/>
    <n v="140.91999999999999"/>
    <n v="13.95"/>
  </r>
  <r>
    <s v="India, India Gujarat"/>
    <x v="2"/>
    <n v="9.7899999999999991"/>
    <n v="0"/>
    <n v="0"/>
    <n v="54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4.28"/>
  </r>
  <r>
    <s v="India, India Gujarat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"/>
    <n v="0"/>
    <n v="0"/>
    <n v="0"/>
    <n v="12.83"/>
    <n v="0"/>
    <n v="0"/>
    <n v="0"/>
    <n v="0"/>
    <n v="0"/>
    <n v="0"/>
    <n v="0"/>
    <n v="0"/>
    <n v="0"/>
    <n v="0"/>
    <n v="-13.95"/>
  </r>
  <r>
    <s v="India, India Gujarat"/>
    <x v="4"/>
    <n v="0"/>
    <n v="0"/>
    <n v="0"/>
    <n v="0"/>
    <n v="0"/>
    <n v="0"/>
    <n v="0"/>
    <n v="0"/>
    <n v="0"/>
    <n v="0"/>
    <n v="0"/>
    <n v="0"/>
    <n v="0"/>
    <n v="0"/>
    <n v="0"/>
    <n v="0"/>
    <n v="58.6"/>
    <n v="0"/>
    <n v="10.95"/>
    <n v="0"/>
    <n v="0"/>
    <n v="0"/>
    <n v="4.66"/>
    <n v="0"/>
    <n v="0"/>
    <n v="0"/>
    <n v="0"/>
    <n v="0"/>
    <n v="0"/>
    <n v="0"/>
    <n v="0"/>
    <n v="0"/>
    <n v="0"/>
    <n v="-63.59"/>
  </r>
  <r>
    <s v="India, India Gujarat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000000000000005"/>
  </r>
  <r>
    <s v="India, India Gujarat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7"/>
    <n v="0"/>
    <n v="0"/>
    <n v="3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1"/>
  </r>
  <r>
    <s v="India, India Gujarat"/>
    <x v="8"/>
    <n v="0.75"/>
    <n v="0"/>
    <n v="1.29"/>
    <n v="112.31"/>
    <n v="0"/>
    <n v="0.14000000000000001"/>
    <n v="0"/>
    <n v="0"/>
    <n v="0"/>
    <n v="0"/>
    <n v="0"/>
    <n v="0"/>
    <n v="0"/>
    <n v="0"/>
    <n v="0"/>
    <n v="0"/>
    <n v="0"/>
    <n v="0"/>
    <n v="13.39"/>
    <n v="8.9499999999999993"/>
    <n v="7.97"/>
    <n v="0.1"/>
    <n v="72.22"/>
    <n v="0"/>
    <n v="0"/>
    <n v="0"/>
    <n v="0"/>
    <n v="0"/>
    <n v="0"/>
    <n v="0"/>
    <n v="0"/>
    <n v="0"/>
    <n v="57.8"/>
    <n v="121.54"/>
  </r>
  <r>
    <s v="India, India Gujarat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4"/>
    <n v="0"/>
    <n v="14.33"/>
    <n v="0"/>
    <n v="73.989999999999995"/>
    <n v="0"/>
    <n v="0"/>
    <n v="0"/>
    <n v="0"/>
    <n v="0"/>
    <n v="0"/>
    <n v="0"/>
    <n v="0"/>
    <n v="0"/>
    <n v="0"/>
    <n v="0"/>
  </r>
  <r>
    <s v="India, India Gujarat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"/>
    <n v="13.48"/>
    <n v="0"/>
    <n v="0"/>
    <n v="0.4"/>
    <n v="0"/>
    <n v="0"/>
    <n v="0"/>
    <n v="0"/>
    <n v="0"/>
    <n v="0"/>
    <n v="0"/>
    <n v="0"/>
    <n v="0"/>
    <n v="0"/>
    <n v="0"/>
  </r>
  <r>
    <s v="India, India Gujarat"/>
    <x v="11"/>
    <n v="14.97"/>
    <n v="0"/>
    <n v="0"/>
    <n v="27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2"/>
    <n v="0.22"/>
    <n v="0"/>
    <n v="0"/>
    <n v="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30.36"/>
    <n v="0"/>
    <n v="0"/>
    <n v="0"/>
    <n v="0"/>
    <n v="0"/>
    <n v="0"/>
    <n v="0"/>
    <n v="0"/>
    <n v="0"/>
    <n v="0"/>
    <n v="0"/>
  </r>
  <r>
    <s v="India, India Gujarat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7"/>
    <n v="12.31"/>
    <n v="0"/>
    <n v="0"/>
    <n v="318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33"/>
    <n v="0"/>
    <n v="0"/>
    <n v="0"/>
    <n v="0"/>
    <n v="0"/>
    <n v="0"/>
    <n v="0"/>
    <n v="0"/>
    <n v="0"/>
    <n v="0"/>
    <n v="0"/>
  </r>
  <r>
    <s v="India, India Gujarat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9"/>
    <n v="0"/>
    <n v="0"/>
    <n v="0"/>
    <n v="0"/>
    <n v="0"/>
    <n v="0"/>
    <n v="0"/>
    <n v="0"/>
    <n v="0"/>
    <n v="0"/>
    <n v="0"/>
    <n v="0"/>
    <n v="0"/>
    <n v="0"/>
    <n v="0"/>
    <n v="0"/>
    <n v="1.37"/>
    <n v="0"/>
    <n v="0"/>
    <n v="0.08"/>
    <n v="0.23"/>
    <n v="0"/>
    <n v="35.1"/>
    <n v="0"/>
    <n v="0"/>
    <n v="0"/>
    <n v="0"/>
    <n v="0"/>
    <n v="0"/>
    <n v="0"/>
    <n v="0"/>
    <n v="0"/>
    <n v="0"/>
    <n v="0"/>
  </r>
  <r>
    <s v="India, India Gujarat"/>
    <x v="20"/>
    <n v="23.35"/>
    <n v="0"/>
    <n v="0"/>
    <n v="90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229999999999997"/>
    <n v="0"/>
    <n v="0"/>
    <n v="0"/>
    <n v="0"/>
    <n v="0"/>
    <n v="9.84"/>
    <n v="47.36"/>
    <n v="-625.36"/>
    <n v="0"/>
  </r>
  <r>
    <s v="India, India Gujarat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2"/>
    <n v="0"/>
    <n v="0"/>
    <n v="0"/>
    <n v="0"/>
    <n v="0"/>
    <n v="0"/>
    <n v="0"/>
    <n v="0"/>
    <n v="0"/>
    <n v="0"/>
    <n v="0"/>
    <n v="0"/>
    <n v="0"/>
    <n v="0"/>
  </r>
  <r>
    <s v="India, India Gujarat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8"/>
    <n v="0"/>
    <n v="0"/>
    <n v="0"/>
    <n v="0"/>
    <n v="0"/>
    <n v="0"/>
    <n v="0"/>
    <n v="0"/>
    <n v="0"/>
    <n v="0"/>
    <n v="0"/>
    <n v="0"/>
    <n v="0"/>
  </r>
  <r>
    <s v="India, India Gujarat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500000000000007"/>
    <n v="7.0000000000000007E-2"/>
    <n v="0.04"/>
    <n v="0"/>
    <n v="0"/>
    <n v="0"/>
    <n v="0"/>
    <n v="0"/>
    <n v="0"/>
    <n v="0"/>
    <n v="0"/>
    <n v="0"/>
    <n v="0"/>
    <n v="0"/>
    <n v="0"/>
  </r>
  <r>
    <s v="India, India Gujarat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3.3"/>
    <n v="0"/>
  </r>
  <r>
    <s v="India, India Gujarat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23"/>
    <n v="0"/>
    <n v="0"/>
    <n v="0"/>
    <n v="0"/>
    <n v="0"/>
    <n v="0"/>
    <n v="0"/>
    <n v="0"/>
    <n v="0"/>
    <n v="0"/>
    <n v="0"/>
    <n v="0"/>
    <n v="0"/>
    <n v="0"/>
  </r>
  <r>
    <s v="India, India Gujarat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.11"/>
    <n v="0"/>
    <n v="0"/>
    <n v="0"/>
    <n v="0"/>
    <n v="0"/>
    <n v="0"/>
    <n v="0"/>
    <n v="0"/>
    <n v="0"/>
    <n v="0"/>
    <n v="0"/>
    <n v="0"/>
    <n v="0"/>
    <n v="0"/>
  </r>
  <r>
    <s v="India, India Gujarat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2"/>
    <n v="0"/>
    <n v="0"/>
    <n v="0"/>
    <n v="0"/>
    <n v="0"/>
    <n v="0"/>
    <n v="0"/>
    <n v="0"/>
    <n v="0"/>
    <n v="0"/>
    <n v="0"/>
    <n v="0"/>
    <n v="0"/>
  </r>
  <r>
    <s v="India, India Gujarat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05"/>
    <n v="28.77"/>
    <n v="0.49"/>
    <n v="0.3"/>
    <n v="0"/>
    <n v="0"/>
    <n v="0"/>
    <n v="0"/>
    <n v="0"/>
    <n v="0"/>
    <n v="0"/>
    <n v="0"/>
    <n v="0"/>
    <n v="0.19"/>
    <n v="0"/>
  </r>
  <r>
    <s v="India, India Gujarat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6"/>
    <n v="11.77"/>
    <n v="0"/>
    <n v="0.03"/>
    <n v="0"/>
    <n v="0"/>
    <n v="0"/>
    <n v="0"/>
    <n v="0"/>
    <n v="0"/>
    <n v="0"/>
    <n v="0"/>
    <n v="0"/>
    <n v="0"/>
    <n v="0"/>
  </r>
  <r>
    <s v="India, India Gujarat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93"/>
    <n v="0"/>
    <n v="0"/>
    <n v="0"/>
    <n v="0"/>
    <n v="0"/>
    <n v="0"/>
    <n v="0"/>
    <n v="0"/>
    <n v="0"/>
    <n v="0"/>
    <n v="0"/>
    <n v="0"/>
    <n v="0"/>
  </r>
  <r>
    <s v="India, India Harya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.79"/>
    <n v="0"/>
    <n v="0"/>
    <n v="0"/>
    <n v="0"/>
    <n v="0"/>
    <n v="0"/>
    <n v="0"/>
    <n v="0"/>
    <n v="0"/>
    <n v="0"/>
    <n v="0"/>
  </r>
  <r>
    <s v="India, India Haryan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8"/>
    <n v="0"/>
    <n v="0"/>
    <n v="0"/>
    <n v="0"/>
    <n v="0"/>
    <n v="0"/>
    <n v="0"/>
    <n v="0"/>
    <n v="0"/>
    <n v="0"/>
    <n v="0"/>
    <n v="0"/>
    <n v="0"/>
    <n v="53.04"/>
    <n v="2.11"/>
  </r>
  <r>
    <s v="India, India Haryana"/>
    <x v="2"/>
    <n v="0.26"/>
    <n v="0"/>
    <n v="0"/>
    <n v="2.06"/>
    <n v="0"/>
    <n v="0"/>
    <n v="0"/>
    <n v="0"/>
    <n v="0"/>
    <n v="0"/>
    <n v="0"/>
    <n v="0"/>
    <n v="0"/>
    <n v="0"/>
    <n v="0"/>
    <n v="0"/>
    <n v="0"/>
    <n v="0"/>
    <n v="2.88"/>
    <n v="0"/>
    <n v="0"/>
    <n v="0"/>
    <n v="0.04"/>
    <n v="0"/>
    <n v="0"/>
    <n v="0"/>
    <n v="0"/>
    <n v="0"/>
    <n v="0"/>
    <n v="0"/>
    <n v="0"/>
    <n v="0"/>
    <n v="0"/>
    <n v="-4.46"/>
  </r>
  <r>
    <s v="India, India Haryan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1.67"/>
    <n v="0"/>
    <n v="0"/>
    <n v="0"/>
    <n v="0"/>
    <n v="0"/>
    <n v="0"/>
    <n v="0"/>
    <n v="0"/>
    <n v="0"/>
    <n v="0"/>
    <n v="-2.11"/>
  </r>
  <r>
    <s v="India, India Haryana"/>
    <x v="4"/>
    <n v="0"/>
    <n v="0"/>
    <n v="0"/>
    <n v="0"/>
    <n v="0"/>
    <n v="0"/>
    <n v="0"/>
    <n v="0"/>
    <n v="0"/>
    <n v="0"/>
    <n v="0"/>
    <n v="0"/>
    <n v="0"/>
    <n v="0"/>
    <n v="0"/>
    <n v="0"/>
    <n v="24.58"/>
    <n v="0"/>
    <n v="4.58"/>
    <n v="0"/>
    <n v="0"/>
    <n v="0"/>
    <n v="1.96"/>
    <n v="0"/>
    <n v="0"/>
    <n v="0"/>
    <n v="0"/>
    <n v="0"/>
    <n v="0"/>
    <n v="0"/>
    <n v="0"/>
    <n v="0"/>
    <n v="0"/>
    <n v="-26.67"/>
  </r>
  <r>
    <s v="India, India Haryana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Haryan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7"/>
    <n v="0"/>
    <n v="0"/>
    <n v="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1"/>
  </r>
  <r>
    <s v="India, India Haryana"/>
    <x v="8"/>
    <n v="0.42"/>
    <n v="0"/>
    <n v="0.54"/>
    <n v="42.03"/>
    <n v="0"/>
    <n v="0.04"/>
    <n v="0"/>
    <n v="0"/>
    <n v="0"/>
    <n v="0"/>
    <n v="0"/>
    <n v="0"/>
    <n v="0"/>
    <n v="0"/>
    <n v="0"/>
    <n v="0"/>
    <n v="0"/>
    <n v="0"/>
    <n v="0.21"/>
    <n v="3.63"/>
    <n v="3.33"/>
    <n v="0.04"/>
    <n v="9.8699999999999992"/>
    <n v="0"/>
    <n v="0"/>
    <n v="0"/>
    <n v="0"/>
    <n v="0"/>
    <n v="0"/>
    <n v="0"/>
    <n v="0"/>
    <n v="0"/>
    <n v="28.87"/>
    <n v="32.67"/>
  </r>
  <r>
    <s v="India, India Haryan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5"/>
    <n v="0"/>
    <n v="3.58"/>
    <n v="0"/>
    <n v="10.4"/>
    <n v="0"/>
    <n v="0"/>
    <n v="0"/>
    <n v="0"/>
    <n v="0"/>
    <n v="0"/>
    <n v="0"/>
    <n v="0"/>
    <n v="0"/>
    <n v="0"/>
    <n v="0"/>
  </r>
  <r>
    <s v="India, India Haryan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96"/>
    <n v="0"/>
    <n v="0"/>
    <n v="0.05"/>
    <n v="0"/>
    <n v="0"/>
    <n v="0"/>
    <n v="0"/>
    <n v="0"/>
    <n v="0"/>
    <n v="0"/>
    <n v="0"/>
    <n v="0"/>
    <n v="0"/>
    <n v="0"/>
  </r>
  <r>
    <s v="India, India Haryana"/>
    <x v="11"/>
    <n v="5.79"/>
    <n v="0"/>
    <n v="0"/>
    <n v="104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2"/>
    <n v="0.08"/>
    <n v="0"/>
    <n v="0"/>
    <n v="1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3.42"/>
    <n v="0"/>
    <n v="0"/>
    <n v="0"/>
    <n v="0"/>
    <n v="0"/>
    <n v="0"/>
    <n v="0"/>
    <n v="0"/>
    <n v="0"/>
    <n v="0"/>
    <n v="0"/>
  </r>
  <r>
    <s v="India, India Haryan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7"/>
    <n v="4.76"/>
    <n v="0"/>
    <n v="0"/>
    <n v="123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3"/>
    <n v="0"/>
    <n v="0"/>
    <n v="0"/>
    <n v="0"/>
    <n v="0"/>
    <n v="0"/>
    <n v="0"/>
    <n v="0"/>
    <n v="0"/>
    <n v="0"/>
    <n v="0"/>
  </r>
  <r>
    <s v="India, India Haryan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9"/>
    <n v="0"/>
    <n v="0"/>
    <n v="0"/>
    <n v="0"/>
    <n v="0"/>
    <n v="0"/>
    <n v="0"/>
    <n v="0"/>
    <n v="0"/>
    <n v="0"/>
    <n v="0"/>
    <n v="0"/>
    <n v="0"/>
    <n v="0"/>
    <n v="0"/>
    <n v="0"/>
    <n v="0.23"/>
    <n v="0"/>
    <n v="0"/>
    <n v="0.02"/>
    <n v="0.05"/>
    <n v="0"/>
    <n v="3.95"/>
    <n v="0"/>
    <n v="0"/>
    <n v="0"/>
    <n v="0"/>
    <n v="0"/>
    <n v="0"/>
    <n v="0"/>
    <n v="0"/>
    <n v="0"/>
    <n v="0"/>
    <n v="0"/>
  </r>
  <r>
    <s v="India, India Haryana"/>
    <x v="20"/>
    <n v="9.02"/>
    <n v="0"/>
    <n v="0"/>
    <n v="347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18.04"/>
    <n v="9.24"/>
    <n v="-213.97"/>
    <n v="0"/>
  </r>
  <r>
    <s v="India, India Haryan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11"/>
    <n v="0"/>
    <n v="0"/>
    <n v="0"/>
    <n v="0"/>
    <n v="0"/>
    <n v="0"/>
    <n v="0"/>
    <n v="0"/>
    <n v="0"/>
    <n v="0"/>
    <n v="0"/>
    <n v="0"/>
    <n v="0"/>
    <n v="0"/>
  </r>
  <r>
    <s v="India, India Haryan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9"/>
    <n v="0.03"/>
    <n v="0.02"/>
    <n v="0"/>
    <n v="0"/>
    <n v="0"/>
    <n v="0"/>
    <n v="0"/>
    <n v="0"/>
    <n v="0"/>
    <n v="0"/>
    <n v="0"/>
    <n v="0"/>
    <n v="0"/>
    <n v="0"/>
  </r>
  <r>
    <s v="India, India Haryan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1.44"/>
    <n v="0"/>
  </r>
  <r>
    <s v="India, India Haryan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22"/>
    <n v="0"/>
    <n v="0"/>
    <n v="0"/>
    <n v="0"/>
    <n v="0"/>
    <n v="0"/>
    <n v="0"/>
    <n v="0"/>
    <n v="0"/>
    <n v="0"/>
    <n v="0"/>
    <n v="0"/>
    <n v="0"/>
    <n v="0"/>
  </r>
  <r>
    <s v="India, India Haryan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.9"/>
    <n v="0"/>
    <n v="0"/>
    <n v="0"/>
    <n v="0"/>
    <n v="0"/>
    <n v="0"/>
    <n v="0"/>
    <n v="0"/>
    <n v="0"/>
    <n v="0"/>
    <n v="0"/>
    <n v="0"/>
    <n v="0"/>
    <n v="0"/>
  </r>
  <r>
    <s v="India, India Haryan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</r>
  <r>
    <s v="India, India Haryan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79999999999998"/>
    <n v="12.36"/>
    <n v="0.21"/>
    <n v="0.04"/>
    <n v="0"/>
    <n v="0"/>
    <n v="0"/>
    <n v="0"/>
    <n v="0"/>
    <n v="0"/>
    <n v="0"/>
    <n v="0"/>
    <n v="0"/>
    <n v="0.08"/>
    <n v="0"/>
  </r>
  <r>
    <s v="India, India Haryan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4"/>
    <n v="5.0599999999999996"/>
    <n v="0"/>
    <n v="0"/>
    <n v="0"/>
    <n v="0"/>
    <n v="0"/>
    <n v="0"/>
    <n v="0"/>
    <n v="0"/>
    <n v="0"/>
    <n v="0"/>
    <n v="0"/>
    <n v="0"/>
    <n v="0"/>
  </r>
  <r>
    <s v="India, India Haryan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"/>
    <n v="0"/>
    <n v="0"/>
    <n v="0"/>
    <n v="0"/>
    <n v="0"/>
    <n v="0"/>
    <n v="0"/>
    <n v="0"/>
    <n v="0"/>
    <n v="0"/>
    <n v="0"/>
    <n v="0"/>
    <n v="0"/>
  </r>
  <r>
    <s v="India, India Himachal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.12"/>
    <n v="0"/>
    <n v="0"/>
    <n v="0"/>
    <n v="0"/>
    <n v="0"/>
    <n v="0"/>
    <n v="0"/>
    <n v="0"/>
    <n v="0"/>
    <n v="0"/>
    <n v="0"/>
  </r>
  <r>
    <s v="India, India Himachal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16.61"/>
    <n v="0.15"/>
  </r>
  <r>
    <s v="India, India Himachal Pradesh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Himachal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.15"/>
    <n v="0"/>
    <n v="0"/>
    <n v="0"/>
    <n v="0"/>
    <n v="0"/>
    <n v="0"/>
    <n v="0"/>
    <n v="0"/>
    <n v="0"/>
    <n v="0"/>
    <n v="-0.15"/>
  </r>
  <r>
    <s v="India, India Himachal Pradesh"/>
    <x v="4"/>
    <n v="0"/>
    <n v="0"/>
    <n v="0"/>
    <n v="0"/>
    <n v="0"/>
    <n v="0"/>
    <n v="0"/>
    <n v="0"/>
    <n v="0"/>
    <n v="0"/>
    <n v="0"/>
    <n v="0"/>
    <n v="0"/>
    <n v="0"/>
    <n v="0"/>
    <n v="0"/>
    <n v="6.66"/>
    <n v="0"/>
    <n v="1.25"/>
    <n v="0"/>
    <n v="0"/>
    <n v="0"/>
    <n v="0.53"/>
    <n v="0"/>
    <n v="0"/>
    <n v="0"/>
    <n v="0"/>
    <n v="0"/>
    <n v="0"/>
    <n v="0"/>
    <n v="0"/>
    <n v="0"/>
    <n v="0"/>
    <n v="-7.22"/>
  </r>
  <r>
    <s v="India, India Himachal Pradesh"/>
    <x v="5"/>
    <n v="0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6"/>
  </r>
  <r>
    <s v="India, India Himachal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7"/>
    <n v="0"/>
    <n v="0"/>
    <n v="0"/>
    <n v="0"/>
    <n v="0"/>
    <n v="0"/>
    <n v="0"/>
    <n v="0"/>
    <n v="0"/>
    <n v="0"/>
    <n v="0"/>
    <n v="0"/>
    <n v="0"/>
    <n v="0"/>
    <n v="0"/>
    <n v="0"/>
    <n v="1.32"/>
    <n v="1.97"/>
    <n v="0"/>
    <n v="0"/>
    <n v="0"/>
    <n v="0"/>
    <n v="0"/>
    <n v="0"/>
    <n v="0"/>
    <n v="0"/>
    <n v="0"/>
    <n v="0"/>
    <n v="0"/>
    <n v="0"/>
    <n v="0"/>
    <n v="0"/>
    <n v="0"/>
    <n v="-2.8"/>
  </r>
  <r>
    <s v="India, India Himachal Pradesh"/>
    <x v="8"/>
    <n v="0.2"/>
    <n v="0"/>
    <n v="0.56000000000000005"/>
    <n v="24.86"/>
    <n v="0"/>
    <n v="0.04"/>
    <n v="0"/>
    <n v="0"/>
    <n v="0"/>
    <n v="0"/>
    <n v="0"/>
    <n v="0"/>
    <n v="0"/>
    <n v="0"/>
    <n v="0"/>
    <n v="0"/>
    <n v="6.43"/>
    <n v="0.28000000000000003"/>
    <n v="0.95"/>
    <n v="0.95"/>
    <n v="0.91"/>
    <n v="0.01"/>
    <n v="0.91"/>
    <n v="0"/>
    <n v="0"/>
    <n v="0"/>
    <n v="0"/>
    <n v="0"/>
    <n v="0"/>
    <n v="0"/>
    <n v="0"/>
    <n v="0"/>
    <n v="37.479999999999997"/>
    <n v="10.1"/>
  </r>
  <r>
    <s v="India, India Himachal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9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1"/>
    <n v="0.14000000000000001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2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0"/>
  </r>
  <r>
    <s v="India, India Himachal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7"/>
    <n v="0.12"/>
    <n v="0"/>
    <n v="0"/>
    <n v="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</r>
  <r>
    <s v="India, India Himachal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.44"/>
    <n v="0"/>
    <n v="0"/>
    <n v="0"/>
    <n v="0"/>
    <n v="0"/>
    <n v="0"/>
    <n v="0"/>
    <n v="0"/>
    <n v="0"/>
    <n v="0"/>
    <n v="0"/>
  </r>
  <r>
    <s v="India, India Himachal Pradesh"/>
    <x v="20"/>
    <n v="0.23"/>
    <n v="0"/>
    <n v="0"/>
    <n v="8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43.59"/>
    <n v="2.89"/>
    <n v="-51.09"/>
    <n v="0"/>
  </r>
  <r>
    <s v="India, India Himachal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0"/>
    <n v="0"/>
    <n v="0"/>
    <n v="0"/>
    <n v="0"/>
    <n v="0"/>
    <n v="0"/>
    <n v="0"/>
    <n v="0"/>
    <n v="0"/>
    <n v="0"/>
    <n v="0"/>
    <n v="0"/>
  </r>
  <r>
    <s v="India, India Himachal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0.01"/>
    <n v="0"/>
    <n v="0"/>
    <n v="0"/>
    <n v="0"/>
    <n v="0"/>
    <n v="0"/>
    <n v="0"/>
    <n v="0"/>
    <n v="0"/>
    <n v="0"/>
    <n v="0"/>
    <n v="0"/>
    <n v="0"/>
  </r>
  <r>
    <s v="India, India Himachal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7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</r>
  <r>
    <s v="India, India Himachal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3"/>
    <n v="1.63"/>
    <n v="0.06"/>
    <n v="0"/>
    <n v="0"/>
    <n v="0"/>
    <n v="0"/>
    <n v="0"/>
    <n v="0"/>
    <n v="0"/>
    <n v="0"/>
    <n v="0"/>
    <n v="0"/>
    <n v="0.02"/>
    <n v="0"/>
  </r>
  <r>
    <s v="India, India Himachal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0.67"/>
    <n v="0"/>
    <n v="0"/>
    <n v="0"/>
    <n v="0"/>
    <n v="0"/>
    <n v="0"/>
    <n v="0"/>
    <n v="0"/>
    <n v="0"/>
    <n v="0"/>
    <n v="0"/>
    <n v="0"/>
    <n v="0"/>
  </r>
  <r>
    <s v="India, India Himachal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0"/>
    <n v="0"/>
    <n v="0"/>
  </r>
  <r>
    <s v="India, India Jammu and Kashmi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"/>
    <n v="0"/>
    <n v="0"/>
    <n v="0"/>
    <n v="0"/>
    <n v="0"/>
    <n v="0"/>
    <n v="0"/>
    <n v="0"/>
    <n v="0"/>
    <n v="0"/>
    <n v="0"/>
    <n v="0"/>
  </r>
  <r>
    <s v="India, India Jammu and Kashmir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"/>
    <n v="0"/>
    <n v="0"/>
    <n v="0"/>
    <n v="0"/>
    <n v="0"/>
    <n v="0"/>
    <n v="0"/>
    <n v="0"/>
    <n v="0"/>
    <n v="0"/>
    <n v="0"/>
    <n v="0"/>
    <n v="12.59"/>
    <n v="3.02"/>
  </r>
  <r>
    <s v="India, India Jammu and Kashmir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Jammu and Kashmir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4"/>
    <n v="0"/>
    <n v="0"/>
    <n v="0.38"/>
    <n v="1.34"/>
    <n v="0"/>
    <n v="0"/>
    <n v="0"/>
    <n v="0"/>
    <n v="0"/>
    <n v="0"/>
    <n v="0"/>
    <n v="0"/>
    <n v="0"/>
    <n v="0"/>
    <n v="-3.02"/>
  </r>
  <r>
    <s v="India, India Jammu and Kashmir"/>
    <x v="4"/>
    <n v="0"/>
    <n v="0"/>
    <n v="0"/>
    <n v="0"/>
    <n v="0"/>
    <n v="0"/>
    <n v="0"/>
    <n v="0"/>
    <n v="0"/>
    <n v="0"/>
    <n v="0"/>
    <n v="0"/>
    <n v="0"/>
    <n v="0"/>
    <n v="0"/>
    <n v="0"/>
    <n v="8.3800000000000008"/>
    <n v="0"/>
    <n v="2.27"/>
    <n v="0.48"/>
    <n v="0"/>
    <n v="0"/>
    <n v="0.89"/>
    <n v="0"/>
    <n v="0"/>
    <n v="0"/>
    <n v="0"/>
    <n v="0"/>
    <n v="0"/>
    <n v="0"/>
    <n v="0"/>
    <n v="0"/>
    <n v="0"/>
    <n v="-10.35"/>
  </r>
  <r>
    <s v="India, India Jammu and Kashmir"/>
    <x v="5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"/>
  </r>
  <r>
    <s v="India, India Jammu and Kashmi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7"/>
    <n v="0"/>
    <n v="0"/>
    <n v="0.41"/>
    <n v="0"/>
    <n v="0"/>
    <n v="0"/>
    <n v="0"/>
    <n v="0"/>
    <n v="0"/>
    <n v="0"/>
    <n v="0"/>
    <n v="0"/>
    <n v="0"/>
    <n v="0"/>
    <n v="0"/>
    <n v="0"/>
    <n v="0.65"/>
    <n v="0.65"/>
    <n v="0"/>
    <n v="0"/>
    <n v="0"/>
    <n v="0"/>
    <n v="0"/>
    <n v="0"/>
    <n v="0"/>
    <n v="0"/>
    <n v="0"/>
    <n v="0"/>
    <n v="0"/>
    <n v="0"/>
    <n v="0"/>
    <n v="0"/>
    <n v="0"/>
    <n v="-1.45"/>
  </r>
  <r>
    <s v="India, India Jammu and Kashmir"/>
    <x v="8"/>
    <n v="0.03"/>
    <n v="0"/>
    <n v="0.62"/>
    <n v="6.45"/>
    <n v="0"/>
    <n v="0.02"/>
    <n v="0"/>
    <n v="0"/>
    <n v="0"/>
    <n v="0"/>
    <n v="0"/>
    <n v="0"/>
    <n v="0"/>
    <n v="0"/>
    <n v="0"/>
    <n v="0"/>
    <n v="0.7"/>
    <n v="0.03"/>
    <n v="0.04"/>
    <n v="1.24"/>
    <n v="1.65"/>
    <n v="0.02"/>
    <n v="1.33"/>
    <n v="0"/>
    <n v="0"/>
    <n v="0"/>
    <n v="0"/>
    <n v="0"/>
    <n v="0"/>
    <n v="0"/>
    <n v="0"/>
    <n v="0"/>
    <n v="36.06"/>
    <n v="11.93"/>
  </r>
  <r>
    <s v="India, India Jammu and Kashmi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1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1"/>
    <n v="0.31"/>
    <n v="0"/>
    <n v="0"/>
    <n v="5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1.85"/>
    <n v="0"/>
    <n v="0"/>
    <n v="0"/>
    <n v="0"/>
    <n v="0"/>
    <n v="0"/>
    <n v="0"/>
    <n v="0"/>
    <n v="0"/>
    <n v="0"/>
    <n v="0"/>
  </r>
  <r>
    <s v="India, India Jammu and Kashmi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7"/>
    <n v="0.26"/>
    <n v="0"/>
    <n v="0"/>
    <n v="6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Jammu and Kashmi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.04"/>
    <n v="0.12"/>
    <n v="0"/>
    <n v="2.14"/>
    <n v="0"/>
    <n v="0"/>
    <n v="0"/>
    <n v="0"/>
    <n v="0"/>
    <n v="0"/>
    <n v="0"/>
    <n v="0"/>
    <n v="0"/>
    <n v="0"/>
    <n v="0"/>
  </r>
  <r>
    <s v="India, India Jammu and Kashmir"/>
    <x v="20"/>
    <n v="0.49"/>
    <n v="0"/>
    <n v="0"/>
    <n v="18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22.35"/>
    <n v="6.52"/>
    <n v="-40.479999999999997"/>
    <n v="0"/>
  </r>
  <r>
    <s v="India, India Jammu and Kashmi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8"/>
    <n v="0"/>
    <n v="0"/>
    <n v="0"/>
    <n v="0"/>
    <n v="0"/>
    <n v="0"/>
    <n v="0"/>
    <n v="0"/>
    <n v="0"/>
    <n v="0"/>
    <n v="0"/>
    <n v="0"/>
    <n v="0"/>
  </r>
  <r>
    <s v="India, India Jammu and Kashmi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"/>
    <n v="0.01"/>
    <n v="0.01"/>
    <n v="0"/>
    <n v="0"/>
    <n v="0"/>
    <n v="0"/>
    <n v="0"/>
    <n v="0"/>
    <n v="0"/>
    <n v="0"/>
    <n v="0"/>
    <n v="0"/>
    <n v="0"/>
    <n v="0"/>
  </r>
  <r>
    <s v="India, India Jammu and Kashmi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0"/>
    <n v="0"/>
    <n v="0"/>
    <n v="0"/>
    <n v="0"/>
    <n v="0"/>
    <n v="0"/>
    <n v="0"/>
    <n v="0"/>
    <n v="0"/>
    <n v="0"/>
    <n v="0"/>
    <n v="0"/>
  </r>
  <r>
    <s v="India, India Jammu and Kashmi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1"/>
    <n v="2.61"/>
    <n v="0.1"/>
    <n v="0.02"/>
    <n v="0"/>
    <n v="0"/>
    <n v="0"/>
    <n v="0"/>
    <n v="0"/>
    <n v="0"/>
    <n v="0"/>
    <n v="0"/>
    <n v="0"/>
    <n v="0.04"/>
    <n v="0"/>
  </r>
  <r>
    <s v="India, India Jammu and Kashmi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5"/>
    <n v="1.07"/>
    <n v="0"/>
    <n v="0"/>
    <n v="0"/>
    <n v="0"/>
    <n v="0"/>
    <n v="0"/>
    <n v="0"/>
    <n v="0"/>
    <n v="0"/>
    <n v="0"/>
    <n v="0"/>
    <n v="0"/>
    <n v="0"/>
  </r>
  <r>
    <s v="India, India Jammu and Kashmi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</r>
  <r>
    <s v="India, India Jharkhan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</r>
  <r>
    <s v="India, India Jharkhand"/>
    <x v="1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9"/>
    <n v="0.17"/>
  </r>
  <r>
    <s v="India, India Jharkhand"/>
    <x v="2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-0.04"/>
  </r>
  <r>
    <s v="India, India Jharkhand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-0.17"/>
  </r>
  <r>
    <s v="India, India Jharkhand"/>
    <x v="4"/>
    <n v="0"/>
    <n v="0"/>
    <n v="0"/>
    <n v="0"/>
    <n v="0"/>
    <n v="0"/>
    <n v="0"/>
    <n v="0"/>
    <n v="0"/>
    <n v="0"/>
    <n v="0"/>
    <n v="0"/>
    <n v="0"/>
    <n v="0"/>
    <n v="0"/>
    <n v="0"/>
    <n v="31.98"/>
    <n v="0"/>
    <n v="5.98"/>
    <n v="0"/>
    <n v="0"/>
    <n v="0"/>
    <n v="2.5499999999999998"/>
    <n v="0"/>
    <n v="0"/>
    <n v="0"/>
    <n v="0"/>
    <n v="0"/>
    <n v="0"/>
    <n v="0"/>
    <n v="0"/>
    <n v="0"/>
    <n v="0"/>
    <n v="-34.71"/>
  </r>
  <r>
    <s v="India, India Jharkhand"/>
    <x v="5"/>
    <n v="0.01"/>
    <n v="0"/>
    <n v="0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Jharkhand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7"/>
    <n v="0"/>
    <n v="0"/>
    <n v="1.89"/>
    <n v="0"/>
    <n v="0"/>
    <n v="0"/>
    <n v="0"/>
    <n v="0"/>
    <n v="0"/>
    <n v="0"/>
    <n v="0"/>
    <n v="0"/>
    <n v="0"/>
    <n v="0"/>
    <n v="0"/>
    <n v="0"/>
    <n v="0.21"/>
    <n v="0.21"/>
    <n v="0"/>
    <n v="0"/>
    <n v="0"/>
    <n v="0"/>
    <n v="0"/>
    <n v="0"/>
    <n v="0"/>
    <n v="0"/>
    <n v="0"/>
    <n v="0"/>
    <n v="0"/>
    <n v="0"/>
    <n v="0"/>
    <n v="0"/>
    <n v="0"/>
    <n v="-1.96"/>
  </r>
  <r>
    <s v="India, India Jharkhand"/>
    <x v="8"/>
    <n v="0.41"/>
    <n v="0"/>
    <n v="0.82"/>
    <n v="422.6"/>
    <n v="0"/>
    <n v="1.66"/>
    <n v="0"/>
    <n v="0"/>
    <n v="0"/>
    <n v="0"/>
    <n v="0"/>
    <n v="0"/>
    <n v="0"/>
    <n v="0"/>
    <n v="0"/>
    <n v="0"/>
    <n v="2.56"/>
    <n v="0.12"/>
    <n v="10.96"/>
    <n v="7.37"/>
    <n v="4.3499999999999996"/>
    <n v="0.92"/>
    <n v="4.9400000000000004"/>
    <n v="0"/>
    <n v="0"/>
    <n v="0"/>
    <n v="0"/>
    <n v="0"/>
    <n v="0"/>
    <n v="0"/>
    <n v="0"/>
    <n v="0"/>
    <n v="36.58"/>
    <n v="37.01"/>
  </r>
  <r>
    <s v="India, India Jharkhand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4"/>
    <n v="0"/>
    <n v="0"/>
    <n v="0"/>
    <n v="0"/>
    <n v="0"/>
    <n v="0"/>
    <n v="0"/>
    <n v="0"/>
    <n v="0"/>
    <n v="0"/>
    <n v="0"/>
    <n v="0"/>
    <n v="0"/>
    <n v="0"/>
  </r>
  <r>
    <s v="India, India Jharkhand"/>
    <x v="11"/>
    <n v="8.48"/>
    <n v="0"/>
    <n v="0"/>
    <n v="15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2"/>
    <n v="0.12"/>
    <n v="0"/>
    <n v="0"/>
    <n v="2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</r>
  <r>
    <s v="India, India Jharkhand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7"/>
    <n v="6.97"/>
    <n v="0"/>
    <n v="0"/>
    <n v="18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0"/>
    <n v="0"/>
    <n v="0"/>
    <n v="0"/>
    <n v="0"/>
    <n v="0"/>
    <n v="0"/>
    <n v="0"/>
    <n v="0"/>
    <n v="0"/>
    <n v="0"/>
  </r>
  <r>
    <s v="India, India Jharkhand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</r>
  <r>
    <s v="India, India Jharkhand"/>
    <x v="20"/>
    <n v="13.22"/>
    <n v="0"/>
    <n v="0"/>
    <n v="509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4.9800000000000004"/>
    <n v="0"/>
    <n v="-269.87"/>
    <n v="0"/>
  </r>
  <r>
    <s v="India, India Jharkhand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</r>
  <r>
    <s v="India, India Jharkhand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2"/>
    <n v="0"/>
    <n v="0"/>
    <n v="0"/>
    <n v="0"/>
    <n v="0"/>
    <n v="0"/>
    <n v="0"/>
    <n v="0"/>
    <n v="0"/>
    <n v="0"/>
    <n v="0"/>
    <n v="0"/>
    <n v="0"/>
  </r>
  <r>
    <s v="India, India Jharkhand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2"/>
    <n v="0.04"/>
    <n v="0.02"/>
    <n v="0"/>
    <n v="0"/>
    <n v="0"/>
    <n v="0"/>
    <n v="0"/>
    <n v="0"/>
    <n v="0"/>
    <n v="0"/>
    <n v="0"/>
    <n v="0"/>
    <n v="0"/>
    <n v="0"/>
  </r>
  <r>
    <s v="India, India Jharkhan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Jharkhand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  <n v="0"/>
  </r>
  <r>
    <s v="India, India Jharkhand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9"/>
    <n v="0"/>
    <n v="0"/>
    <n v="0"/>
    <n v="0"/>
    <n v="0"/>
    <n v="0"/>
    <n v="0"/>
    <n v="0"/>
    <n v="0"/>
    <n v="0"/>
    <n v="0"/>
    <n v="0"/>
    <n v="0"/>
    <n v="0"/>
  </r>
  <r>
    <s v="India, India Jharkhand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"/>
    <n v="0"/>
    <n v="0"/>
    <n v="0"/>
    <n v="0"/>
    <n v="0"/>
    <n v="0"/>
    <n v="0"/>
    <n v="0"/>
    <n v="0"/>
    <n v="0"/>
  </r>
  <r>
    <s v="India, India Jharkhand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1"/>
    <n v="4.53"/>
    <n v="0.26"/>
    <n v="0.04"/>
    <n v="0"/>
    <n v="0"/>
    <n v="0"/>
    <n v="0"/>
    <n v="0"/>
    <n v="0"/>
    <n v="0"/>
    <n v="0"/>
    <n v="0"/>
    <n v="0.1"/>
    <n v="0"/>
  </r>
  <r>
    <s v="India, India Jharkhand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.85"/>
    <n v="0"/>
    <n v="0"/>
    <n v="0"/>
    <n v="0"/>
    <n v="0"/>
    <n v="0"/>
    <n v="0"/>
    <n v="0"/>
    <n v="0"/>
    <n v="0"/>
    <n v="0"/>
    <n v="0"/>
    <n v="0"/>
  </r>
  <r>
    <s v="India, India Jharkhand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"/>
    <n v="0"/>
    <n v="0"/>
    <n v="0"/>
    <n v="0"/>
    <n v="0"/>
    <n v="0"/>
    <n v="0"/>
    <n v="0"/>
    <n v="0"/>
    <n v="0"/>
    <n v="0"/>
    <n v="0"/>
    <n v="0"/>
  </r>
  <r>
    <s v="India, India Uttar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</r>
  <r>
    <s v="India, India Uttar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.1"/>
    <n v="1.01"/>
  </r>
  <r>
    <s v="India, India Uttar Pradesh"/>
    <x v="2"/>
    <n v="3.42"/>
    <n v="0"/>
    <n v="0"/>
    <n v="26.74"/>
    <n v="0"/>
    <n v="0"/>
    <n v="0"/>
    <n v="0"/>
    <n v="0"/>
    <n v="0"/>
    <n v="0"/>
    <n v="0"/>
    <n v="0"/>
    <n v="0"/>
    <n v="0"/>
    <n v="0"/>
    <n v="0"/>
    <n v="0"/>
    <n v="26.14"/>
    <n v="0"/>
    <n v="0"/>
    <n v="0"/>
    <n v="6.57"/>
    <n v="0"/>
    <n v="0"/>
    <n v="0"/>
    <n v="0"/>
    <n v="0"/>
    <n v="0"/>
    <n v="0"/>
    <n v="0"/>
    <n v="0"/>
    <n v="0"/>
    <n v="-53.44"/>
  </r>
  <r>
    <s v="India, India Uttar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-1.01"/>
  </r>
  <r>
    <s v="India, India Uttar Pradesh"/>
    <x v="4"/>
    <n v="0"/>
    <n v="0"/>
    <n v="0"/>
    <n v="0"/>
    <n v="0"/>
    <n v="0"/>
    <n v="0"/>
    <n v="0"/>
    <n v="0"/>
    <n v="0"/>
    <n v="0"/>
    <n v="0"/>
    <n v="0"/>
    <n v="0"/>
    <n v="0"/>
    <n v="0"/>
    <n v="193.73"/>
    <n v="0"/>
    <n v="36.1"/>
    <n v="0"/>
    <n v="0"/>
    <n v="0"/>
    <n v="15.42"/>
    <n v="0"/>
    <n v="0"/>
    <n v="0"/>
    <n v="0"/>
    <n v="0"/>
    <n v="0"/>
    <n v="0"/>
    <n v="0"/>
    <n v="0"/>
    <n v="0"/>
    <n v="-210.23"/>
  </r>
  <r>
    <s v="India, India Uttar Pradesh"/>
    <x v="5"/>
    <n v="0.04"/>
    <n v="0"/>
    <n v="0"/>
    <n v="2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5"/>
  </r>
  <r>
    <s v="India, India Uttar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7"/>
    <n v="0"/>
    <n v="0"/>
    <n v="12.05"/>
    <n v="0"/>
    <n v="0"/>
    <n v="0"/>
    <n v="0"/>
    <n v="0"/>
    <n v="0"/>
    <n v="0"/>
    <n v="0"/>
    <n v="0"/>
    <n v="0"/>
    <n v="0"/>
    <n v="0"/>
    <n v="0"/>
    <n v="0.13"/>
    <n v="0.13"/>
    <n v="0"/>
    <n v="0"/>
    <n v="0"/>
    <n v="0"/>
    <n v="0"/>
    <n v="0"/>
    <n v="0"/>
    <n v="0"/>
    <n v="0"/>
    <n v="0"/>
    <n v="0"/>
    <n v="0"/>
    <n v="0"/>
    <n v="0"/>
    <n v="0"/>
    <n v="-10.46"/>
  </r>
  <r>
    <s v="India, India Uttar Pradesh"/>
    <x v="8"/>
    <n v="1.95"/>
    <n v="0"/>
    <n v="4.34"/>
    <n v="196.18"/>
    <n v="0"/>
    <n v="0.18"/>
    <n v="0"/>
    <n v="0"/>
    <n v="0"/>
    <n v="0"/>
    <n v="0"/>
    <n v="0"/>
    <n v="0"/>
    <n v="0"/>
    <n v="0"/>
    <n v="0"/>
    <n v="0.69"/>
    <n v="0.03"/>
    <n v="3.45"/>
    <n v="28.83"/>
    <n v="26.26"/>
    <n v="0.34"/>
    <n v="105"/>
    <n v="0"/>
    <n v="0"/>
    <n v="0"/>
    <n v="0"/>
    <n v="0"/>
    <n v="0"/>
    <n v="0"/>
    <n v="0"/>
    <n v="0"/>
    <n v="190.35"/>
    <n v="275.99"/>
  </r>
  <r>
    <s v="India, India Uttar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.77"/>
    <n v="0"/>
    <n v="32.54"/>
    <n v="0"/>
    <n v="135"/>
    <n v="0"/>
    <n v="0"/>
    <n v="0"/>
    <n v="0"/>
    <n v="0"/>
    <n v="0"/>
    <n v="0"/>
    <n v="0"/>
    <n v="0"/>
    <n v="0"/>
    <n v="0"/>
  </r>
  <r>
    <s v="India, India Uttar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7.89"/>
    <n v="0"/>
    <n v="0"/>
    <n v="0.19"/>
    <n v="0"/>
    <n v="0"/>
    <n v="0"/>
    <n v="0"/>
    <n v="0"/>
    <n v="0"/>
    <n v="0"/>
    <n v="0"/>
    <n v="0"/>
    <n v="0"/>
    <n v="0"/>
  </r>
  <r>
    <s v="India, India Uttar Pradesh"/>
    <x v="11"/>
    <n v="10.16"/>
    <n v="0"/>
    <n v="0"/>
    <n v="18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2"/>
    <n v="0.15"/>
    <n v="0"/>
    <n v="0"/>
    <n v="2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</r>
  <r>
    <s v="India, India Uttar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7"/>
    <n v="8.36"/>
    <n v="0"/>
    <n v="0"/>
    <n v="216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8"/>
    <n v="0"/>
    <n v="0"/>
    <n v="0"/>
    <n v="0"/>
    <n v="0"/>
    <n v="0"/>
    <n v="0"/>
    <n v="0"/>
    <n v="0"/>
    <n v="0"/>
    <n v="0"/>
  </r>
  <r>
    <s v="India, India Uttar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9"/>
    <n v="0"/>
    <n v="0"/>
    <n v="0"/>
    <n v="0"/>
    <n v="0"/>
    <n v="0"/>
    <n v="0"/>
    <n v="0"/>
    <n v="0"/>
    <n v="0"/>
    <n v="0"/>
    <n v="0"/>
    <n v="0"/>
    <n v="0"/>
    <n v="0"/>
    <n v="0"/>
    <n v="4.08"/>
    <n v="0"/>
    <n v="0"/>
    <n v="0"/>
    <n v="0"/>
    <n v="0"/>
    <n v="3.88"/>
    <n v="0"/>
    <n v="0"/>
    <n v="0"/>
    <n v="0"/>
    <n v="0"/>
    <n v="0"/>
    <n v="0"/>
    <n v="0"/>
    <n v="0"/>
    <n v="0"/>
    <n v="0"/>
  </r>
  <r>
    <s v="India, India Uttar Pradesh"/>
    <x v="20"/>
    <n v="15.85"/>
    <n v="0"/>
    <n v="0"/>
    <n v="61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23.55"/>
    <n v="28.43"/>
    <n v="-366.4"/>
    <n v="0"/>
  </r>
  <r>
    <s v="India, India Uttar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05"/>
    <n v="0"/>
    <n v="0"/>
    <n v="0"/>
    <n v="0"/>
    <n v="0"/>
    <n v="0"/>
    <n v="0"/>
    <n v="0"/>
    <n v="0"/>
    <n v="0"/>
    <n v="0"/>
    <n v="0"/>
    <n v="0"/>
    <n v="0"/>
  </r>
  <r>
    <s v="India, India Uttar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0"/>
    <n v="0"/>
    <n v="0"/>
    <n v="0"/>
    <n v="0"/>
    <n v="0"/>
    <n v="0"/>
    <n v="0"/>
    <n v="0"/>
    <n v="0"/>
    <n v="0"/>
    <n v="0"/>
    <n v="0"/>
  </r>
  <r>
    <s v="India, India Uttar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4"/>
    <n v="0.23"/>
    <n v="0.12"/>
    <n v="0"/>
    <n v="0"/>
    <n v="0"/>
    <n v="0"/>
    <n v="0"/>
    <n v="0"/>
    <n v="0"/>
    <n v="0"/>
    <n v="0"/>
    <n v="0"/>
    <n v="0"/>
    <n v="0"/>
  </r>
  <r>
    <s v="India, India Uttar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4.33"/>
    <n v="0"/>
  </r>
  <r>
    <s v="India, India Uttar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  <n v="0"/>
    <n v="0"/>
    <n v="0"/>
  </r>
  <r>
    <s v="India, India Uttar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17"/>
    <n v="0"/>
    <n v="0"/>
    <n v="0"/>
    <n v="0"/>
    <n v="0"/>
    <n v="0"/>
    <n v="0"/>
    <n v="0"/>
    <n v="0"/>
    <n v="0"/>
    <n v="0"/>
    <n v="0"/>
    <n v="0"/>
    <n v="0"/>
  </r>
  <r>
    <s v="India, India Uttar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2"/>
    <n v="0"/>
    <n v="0"/>
    <n v="0"/>
    <n v="0"/>
    <n v="0"/>
    <n v="0"/>
    <n v="0"/>
    <n v="0"/>
    <n v="0"/>
    <n v="0"/>
    <n v="0"/>
    <n v="0"/>
    <n v="0"/>
  </r>
  <r>
    <s v="India, India Uttar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49"/>
    <n v="30.19"/>
    <n v="1.65"/>
    <n v="0.22"/>
    <n v="0"/>
    <n v="0"/>
    <n v="0"/>
    <n v="0"/>
    <n v="0"/>
    <n v="0"/>
    <n v="0"/>
    <n v="0"/>
    <n v="0"/>
    <n v="0.63"/>
    <n v="0"/>
  </r>
  <r>
    <s v="India, India Uttar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6"/>
    <n v="12.35"/>
    <n v="0"/>
    <n v="0.02"/>
    <n v="0"/>
    <n v="0"/>
    <n v="0"/>
    <n v="0"/>
    <n v="0"/>
    <n v="0"/>
    <n v="0"/>
    <n v="0"/>
    <n v="0"/>
    <n v="0"/>
    <n v="0"/>
  </r>
  <r>
    <s v="India, India Uttar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96"/>
    <n v="0"/>
    <n v="0"/>
    <n v="0"/>
    <n v="0"/>
    <n v="0"/>
    <n v="0"/>
    <n v="0"/>
    <n v="0"/>
    <n v="0"/>
    <n v="0"/>
    <n v="0"/>
    <n v="0"/>
    <n v="0"/>
  </r>
  <r>
    <s v="India, India Andhra Pradesh"/>
    <x v="39"/>
    <n v="0"/>
    <n v="0"/>
    <n v="0"/>
    <n v="20.34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0"/>
    <n v="0"/>
    <n v="0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"/>
    <n v="0"/>
    <n v="0"/>
    <n v="48.1"/>
    <n v="0"/>
    <n v="0"/>
    <n v="0"/>
    <n v="0"/>
    <n v="0"/>
    <n v="0"/>
    <n v="0"/>
    <n v="0"/>
    <n v="18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98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.99"/>
    <n v="0"/>
    <n v="0"/>
    <n v="0"/>
    <n v="0"/>
    <n v="0.68"/>
    <n v="2.47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.23"/>
    <n v="0"/>
    <n v="0"/>
    <n v="2.2400000000000002"/>
    <n v="0"/>
    <n v="0"/>
    <n v="97.95"/>
    <n v="0"/>
    <n v="0"/>
    <n v="0"/>
    <n v="0"/>
    <n v="67.040000000000006"/>
    <n v="234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05"/>
    <n v="0"/>
    <n v="0"/>
    <n v="0"/>
    <n v="0"/>
    <n v="0"/>
    <n v="0"/>
    <n v="0"/>
    <n v="0"/>
    <n v="9.869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9"/>
    <n v="0"/>
    <n v="0"/>
    <n v="0"/>
    <n v="2.0499999999999998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0"/>
    <n v="0"/>
    <n v="0"/>
    <n v="0"/>
    <n v="0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0"/>
    <n v="0"/>
    <n v="0"/>
    <n v="0.2"/>
    <n v="0"/>
    <n v="0"/>
    <n v="0"/>
    <n v="0"/>
    <n v="0"/>
    <n v="0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.34"/>
    <n v="0"/>
    <n v="0"/>
    <n v="0"/>
    <n v="0"/>
    <n v="0.23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3.58"/>
    <n v="0"/>
    <n v="0"/>
    <n v="34.81"/>
    <n v="0"/>
    <n v="0"/>
    <n v="33.68"/>
    <n v="0"/>
    <n v="0"/>
    <n v="0"/>
    <n v="0"/>
    <n v="23.05"/>
    <n v="8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7.0000000000000007E-2"/>
    <n v="0"/>
    <n v="0"/>
    <n v="0.71"/>
    <n v="0"/>
    <n v="0"/>
    <n v="0"/>
    <n v="0"/>
    <n v="0"/>
    <n v="0"/>
    <n v="0"/>
    <n v="0"/>
    <n v="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9"/>
    <n v="0"/>
    <n v="0"/>
    <n v="0"/>
    <n v="43.21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0"/>
    <n v="0"/>
    <n v="0"/>
    <n v="0"/>
    <n v="0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"/>
    <n v="0"/>
    <n v="0"/>
    <n v="36.479999999999997"/>
    <n v="0"/>
    <n v="0"/>
    <n v="0"/>
    <n v="0"/>
    <n v="0"/>
    <n v="0"/>
    <n v="0"/>
    <n v="0"/>
    <n v="27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74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.64"/>
    <n v="0"/>
    <n v="0"/>
    <n v="0"/>
    <n v="0"/>
    <n v="0.44"/>
    <n v="1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.03"/>
    <n v="0"/>
    <n v="0"/>
    <n v="0.33"/>
    <n v="0"/>
    <n v="0"/>
    <n v="63.31"/>
    <n v="0"/>
    <n v="0"/>
    <n v="0"/>
    <n v="0"/>
    <n v="43.33"/>
    <n v="15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01"/>
    <n v="0"/>
    <n v="0"/>
    <n v="0"/>
    <n v="0"/>
    <n v="0"/>
    <n v="0"/>
    <n v="0"/>
    <n v="0"/>
    <n v="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9"/>
    <n v="0"/>
    <n v="0"/>
    <n v="0"/>
    <n v="6.57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0"/>
    <n v="0"/>
    <n v="0"/>
    <n v="0"/>
    <n v="0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"/>
    <n v="0"/>
    <n v="0"/>
    <n v="0.8"/>
    <n v="0"/>
    <n v="0"/>
    <n v="0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.02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.39"/>
    <n v="0"/>
    <n v="0"/>
    <n v="0"/>
    <n v="0"/>
    <n v="0.27"/>
    <n v="0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.01"/>
    <n v="0"/>
    <n v="0"/>
    <n v="0.13"/>
    <n v="0"/>
    <n v="0"/>
    <n v="38.39"/>
    <n v="0"/>
    <n v="0"/>
    <n v="0"/>
    <n v="0"/>
    <n v="26.28"/>
    <n v="91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"/>
    <n v="0"/>
    <n v="0"/>
    <n v="0"/>
    <n v="0"/>
    <n v="0"/>
    <n v="0"/>
    <n v="0"/>
    <n v="0"/>
    <n v="3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9"/>
    <n v="0"/>
    <n v="0"/>
    <n v="0"/>
    <n v="5.92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0"/>
    <n v="0"/>
    <n v="0"/>
    <n v="0"/>
    <n v="0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"/>
    <n v="0"/>
    <n v="0"/>
    <n v="23.36"/>
    <n v="0"/>
    <n v="0"/>
    <n v="0"/>
    <n v="0"/>
    <n v="0"/>
    <n v="0"/>
    <n v="0"/>
    <n v="0"/>
    <n v="16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48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.95"/>
    <n v="0"/>
    <n v="0"/>
    <n v="0"/>
    <n v="0"/>
    <n v="0.65"/>
    <n v="2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.11"/>
    <n v="0"/>
    <n v="0"/>
    <n v="1.04"/>
    <n v="0"/>
    <n v="0"/>
    <n v="94.53"/>
    <n v="0"/>
    <n v="0"/>
    <n v="0"/>
    <n v="0"/>
    <n v="64.7"/>
    <n v="22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02"/>
    <n v="0"/>
    <n v="0"/>
    <n v="0"/>
    <n v="0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9"/>
    <n v="0"/>
    <n v="0"/>
    <n v="0"/>
    <n v="48.24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0"/>
    <n v="0"/>
    <n v="0"/>
    <n v="0"/>
    <n v="0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"/>
    <n v="0"/>
    <n v="0"/>
    <n v="16.260000000000002"/>
    <n v="0"/>
    <n v="0"/>
    <n v="0"/>
    <n v="0"/>
    <n v="0"/>
    <n v="0"/>
    <n v="0"/>
    <n v="0"/>
    <n v="4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33"/>
    <n v="0"/>
    <n v="0"/>
    <n v="0"/>
    <n v="0"/>
    <n v="0"/>
    <n v="0"/>
    <n v="0"/>
    <n v="0"/>
    <n v="2.0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.92"/>
    <n v="0"/>
    <n v="0"/>
    <n v="0"/>
    <n v="0"/>
    <n v="0.63"/>
    <n v="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.17"/>
    <n v="0"/>
    <n v="0"/>
    <n v="1.64"/>
    <n v="0"/>
    <n v="0"/>
    <n v="91.57"/>
    <n v="0"/>
    <n v="0"/>
    <n v="0"/>
    <n v="0"/>
    <n v="62.68"/>
    <n v="219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03"/>
    <n v="0"/>
    <n v="0"/>
    <n v="0"/>
    <n v="0"/>
    <n v="0"/>
    <n v="0"/>
    <n v="0"/>
    <n v="0"/>
    <n v="9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9"/>
    <n v="0"/>
    <n v="0"/>
    <n v="0"/>
    <n v="1.5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"/>
    <n v="0"/>
    <n v="0"/>
    <n v="0.02"/>
    <n v="0"/>
    <n v="0"/>
    <n v="0"/>
    <n v="0"/>
    <n v="0"/>
    <n v="0"/>
    <n v="0"/>
    <n v="0"/>
    <n v="1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.17"/>
    <n v="0"/>
    <n v="0"/>
    <n v="0"/>
    <n v="0"/>
    <n v="0.12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.08"/>
    <n v="0"/>
    <n v="0"/>
    <n v="0.78"/>
    <n v="0"/>
    <n v="0"/>
    <n v="16.809999999999999"/>
    <n v="0"/>
    <n v="0"/>
    <n v="0"/>
    <n v="0"/>
    <n v="11.51"/>
    <n v="40.2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.02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9"/>
    <n v="0"/>
    <n v="0"/>
    <n v="0"/>
    <n v="2.5099999999999998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"/>
    <n v="0"/>
    <n v="0"/>
    <n v="0.49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"/>
    <n v="0"/>
    <n v="0"/>
    <n v="0.01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.65"/>
    <n v="0"/>
    <n v="0"/>
    <n v="0"/>
    <n v="0"/>
    <n v="0.45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.49"/>
    <n v="0"/>
    <n v="0"/>
    <n v="4.75"/>
    <n v="0"/>
    <n v="0"/>
    <n v="64.760000000000005"/>
    <n v="0"/>
    <n v="0"/>
    <n v="0"/>
    <n v="0"/>
    <n v="44.33"/>
    <n v="154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.01"/>
    <n v="0"/>
    <n v="0"/>
    <n v="0.1"/>
    <n v="0"/>
    <n v="0"/>
    <n v="0"/>
    <n v="0"/>
    <n v="0"/>
    <n v="0"/>
    <n v="0"/>
    <n v="0"/>
    <n v="6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9"/>
    <n v="0"/>
    <n v="0"/>
    <n v="0"/>
    <n v="13.4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0"/>
    <n v="0"/>
    <n v="0"/>
    <n v="0"/>
    <n v="0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"/>
    <n v="0"/>
    <n v="0"/>
    <n v="28.24"/>
    <n v="0"/>
    <n v="0"/>
    <n v="0"/>
    <n v="0"/>
    <n v="0"/>
    <n v="0"/>
    <n v="0"/>
    <n v="0"/>
    <n v="13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57999999999999996"/>
    <n v="0"/>
    <n v="0"/>
    <n v="0"/>
    <n v="0"/>
    <n v="0"/>
    <n v="0"/>
    <n v="0"/>
    <n v="0"/>
    <n v="0.569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.18"/>
    <n v="0"/>
    <n v="0"/>
    <n v="0"/>
    <n v="0"/>
    <n v="0.12"/>
    <n v="0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.03"/>
    <n v="0"/>
    <n v="0"/>
    <n v="0.33"/>
    <n v="0"/>
    <n v="0"/>
    <n v="17.36"/>
    <n v="0"/>
    <n v="0"/>
    <n v="0"/>
    <n v="0"/>
    <n v="11.88"/>
    <n v="4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01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9"/>
    <n v="0"/>
    <n v="0"/>
    <n v="0"/>
    <n v="21.56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0"/>
    <n v="0"/>
    <n v="0"/>
    <n v="0"/>
    <n v="0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"/>
    <n v="0"/>
    <n v="0"/>
    <n v="27.04"/>
    <n v="0"/>
    <n v="0"/>
    <n v="0"/>
    <n v="0"/>
    <n v="0"/>
    <n v="0"/>
    <n v="0"/>
    <n v="0"/>
    <n v="17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55000000000000004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.76"/>
    <n v="0"/>
    <n v="0"/>
    <n v="0"/>
    <n v="0"/>
    <n v="0.52"/>
    <n v="1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.04"/>
    <n v="0"/>
    <n v="0"/>
    <n v="0.43"/>
    <n v="0"/>
    <n v="0"/>
    <n v="75.53"/>
    <n v="0"/>
    <n v="0"/>
    <n v="0"/>
    <n v="0"/>
    <n v="51.7"/>
    <n v="18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01"/>
    <n v="0"/>
    <n v="0"/>
    <n v="0"/>
    <n v="0"/>
    <n v="0"/>
    <n v="0"/>
    <n v="0"/>
    <n v="0"/>
    <n v="7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9"/>
    <n v="0"/>
    <n v="0"/>
    <n v="0"/>
    <n v="20.96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"/>
    <n v="0"/>
    <n v="0"/>
    <n v="33.590000000000003"/>
    <n v="0"/>
    <n v="0"/>
    <n v="0"/>
    <n v="0"/>
    <n v="0"/>
    <n v="0"/>
    <n v="0"/>
    <n v="0"/>
    <n v="18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69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.66"/>
    <n v="0"/>
    <n v="0"/>
    <n v="0"/>
    <n v="0"/>
    <n v="0.45"/>
    <n v="1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.06"/>
    <n v="0"/>
    <n v="0"/>
    <n v="0.57999999999999996"/>
    <n v="0"/>
    <n v="0"/>
    <n v="65.62"/>
    <n v="0"/>
    <n v="0"/>
    <n v="0"/>
    <n v="0"/>
    <n v="44.92"/>
    <n v="157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01"/>
    <n v="0"/>
    <n v="0"/>
    <n v="0"/>
    <n v="0"/>
    <n v="0"/>
    <n v="0"/>
    <n v="0"/>
    <n v="0"/>
    <n v="6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9"/>
    <n v="0"/>
    <n v="0"/>
    <n v="0"/>
    <n v="2.97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0"/>
    <n v="0"/>
    <n v="0"/>
    <n v="0"/>
    <n v="0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"/>
    <n v="0"/>
    <n v="0"/>
    <n v="1.01"/>
    <n v="0"/>
    <n v="0"/>
    <n v="0"/>
    <n v="0"/>
    <n v="0"/>
    <n v="0"/>
    <n v="0"/>
    <n v="0"/>
    <n v="4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"/>
    <n v="0"/>
    <n v="0"/>
    <n v="0.02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1.35"/>
    <n v="0"/>
    <n v="0"/>
    <n v="0"/>
    <n v="0"/>
    <n v="0.92"/>
    <n v="3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.61"/>
    <n v="0"/>
    <n v="0"/>
    <n v="5.92"/>
    <n v="0"/>
    <n v="0"/>
    <n v="133.44"/>
    <n v="0"/>
    <n v="0"/>
    <n v="0"/>
    <n v="0"/>
    <n v="91.33"/>
    <n v="3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.01"/>
    <n v="0"/>
    <n v="0"/>
    <n v="0.12"/>
    <n v="0"/>
    <n v="0"/>
    <n v="0"/>
    <n v="0"/>
    <n v="0"/>
    <n v="0"/>
    <n v="0"/>
    <n v="0"/>
    <n v="1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9"/>
    <n v="0"/>
    <n v="0"/>
    <n v="0"/>
    <n v="20.43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0"/>
    <n v="0"/>
    <n v="0"/>
    <n v="0"/>
    <n v="0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0"/>
    <n v="0"/>
    <n v="0"/>
    <n v="0"/>
    <n v="0"/>
    <n v="0"/>
    <n v="0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"/>
    <n v="0"/>
    <n v="0"/>
    <n v="18.91"/>
    <n v="0"/>
    <n v="0"/>
    <n v="0"/>
    <n v="0"/>
    <n v="0"/>
    <n v="0"/>
    <n v="0"/>
    <n v="0"/>
    <n v="72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"/>
    <n v="0"/>
    <n v="0"/>
    <n v="0.39"/>
    <n v="0"/>
    <n v="0"/>
    <n v="0"/>
    <n v="0"/>
    <n v="0"/>
    <n v="0"/>
    <n v="0"/>
    <n v="0"/>
    <n v="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2.1"/>
    <n v="0"/>
    <n v="0"/>
    <n v="0"/>
    <n v="0"/>
    <n v="1.43"/>
    <n v="5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.26"/>
    <n v="0"/>
    <n v="0"/>
    <n v="2.56"/>
    <n v="0"/>
    <n v="0"/>
    <n v="207.49"/>
    <n v="0"/>
    <n v="0"/>
    <n v="0"/>
    <n v="0"/>
    <n v="142.02000000000001"/>
    <n v="49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.01"/>
    <n v="0"/>
    <n v="0"/>
    <n v="0.05"/>
    <n v="0"/>
    <n v="0"/>
    <n v="0"/>
    <n v="0"/>
    <n v="0"/>
    <n v="0"/>
    <n v="0"/>
    <n v="0"/>
    <n v="2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9"/>
    <n v="0"/>
    <n v="0"/>
    <n v="0"/>
    <n v="3.84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0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1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.02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.08"/>
    <n v="0"/>
    <n v="0"/>
    <n v="0"/>
    <n v="0"/>
    <n v="0.06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0.04"/>
    <n v="0"/>
    <n v="0"/>
    <n v="8.41"/>
    <n v="0"/>
    <n v="0"/>
    <n v="0"/>
    <n v="0"/>
    <n v="5.75"/>
    <n v="2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9"/>
    <n v="0"/>
    <n v="0"/>
    <n v="0"/>
    <n v="9.91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0"/>
    <n v="0"/>
    <n v="0"/>
    <n v="0"/>
    <n v="0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0"/>
    <n v="0"/>
    <n v="0"/>
    <n v="3.69"/>
    <n v="0"/>
    <n v="0"/>
    <n v="0"/>
    <n v="0"/>
    <n v="0"/>
    <n v="0"/>
    <n v="0"/>
    <n v="0"/>
    <n v="7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"/>
    <n v="0"/>
    <n v="0"/>
    <n v="0.08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1.1000000000000001"/>
    <n v="0"/>
    <n v="0"/>
    <n v="0"/>
    <n v="0"/>
    <n v="0.75"/>
    <n v="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5.0599999999999996"/>
    <n v="0"/>
    <n v="0"/>
    <n v="49.22"/>
    <n v="0"/>
    <n v="0"/>
    <n v="109.16"/>
    <n v="0"/>
    <n v="0"/>
    <n v="0"/>
    <n v="0"/>
    <n v="74.72"/>
    <n v="261.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.1"/>
    <n v="0"/>
    <n v="0"/>
    <n v="1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9"/>
    <n v="0"/>
    <n v="0"/>
    <n v="0"/>
    <n v="2.08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0"/>
    <n v="0"/>
    <n v="0"/>
    <n v="0"/>
    <n v="0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"/>
    <n v="0"/>
    <n v="0"/>
    <n v="4.6900000000000004"/>
    <n v="0"/>
    <n v="0"/>
    <n v="0"/>
    <n v="0"/>
    <n v="0"/>
    <n v="0"/>
    <n v="0"/>
    <n v="0"/>
    <n v="3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"/>
    <n v="0"/>
    <n v="0"/>
    <n v="0.1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.38"/>
    <n v="0"/>
    <n v="0"/>
    <n v="0"/>
    <n v="0"/>
    <n v="0.26"/>
    <n v="0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.41"/>
    <n v="0"/>
    <n v="0"/>
    <n v="4.01"/>
    <n v="0"/>
    <n v="0"/>
    <n v="38.07"/>
    <n v="0"/>
    <n v="0"/>
    <n v="0"/>
    <n v="0"/>
    <n v="26.06"/>
    <n v="9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.01"/>
    <n v="0"/>
    <n v="0"/>
    <n v="0.08"/>
    <n v="0"/>
    <n v="0"/>
    <n v="0"/>
    <n v="0"/>
    <n v="0"/>
    <n v="0"/>
    <n v="0"/>
    <n v="0"/>
    <n v="3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9"/>
    <n v="0"/>
    <n v="0"/>
    <n v="0"/>
    <n v="20.43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0"/>
    <n v="0"/>
    <n v="0"/>
    <n v="0"/>
    <n v="0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4"/>
    <n v="0"/>
    <n v="0"/>
    <n v="0"/>
    <n v="0"/>
    <n v="0"/>
    <n v="0"/>
    <n v="0.01"/>
    <n v="0"/>
    <n v="0"/>
    <n v="0"/>
    <n v="0"/>
    <n v="0.01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.01"/>
    <n v="0"/>
    <n v="0"/>
    <n v="0.12"/>
    <n v="0"/>
    <n v="0"/>
    <n v="1.32"/>
    <n v="0"/>
    <n v="0"/>
    <n v="0"/>
    <n v="0"/>
    <n v="0.9"/>
    <n v="3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9"/>
    <n v="0"/>
    <n v="0"/>
    <n v="0"/>
    <n v="3.25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4"/>
    <n v="0"/>
    <n v="0"/>
    <n v="0"/>
    <n v="0"/>
    <n v="0"/>
    <n v="0"/>
    <n v="0.01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1"/>
    <n v="0"/>
    <n v="0"/>
    <n v="0.56000000000000005"/>
    <n v="0"/>
    <n v="0"/>
    <n v="0"/>
    <n v="0"/>
    <n v="0.38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9"/>
    <n v="0"/>
    <n v="0"/>
    <n v="0"/>
    <n v="7.1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0"/>
    <n v="0"/>
    <n v="0"/>
    <n v="0"/>
    <n v="0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"/>
    <n v="0"/>
    <n v="0"/>
    <n v="39.700000000000003"/>
    <n v="0"/>
    <n v="0"/>
    <n v="0"/>
    <n v="0"/>
    <n v="0"/>
    <n v="0"/>
    <n v="0"/>
    <n v="0"/>
    <n v="15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81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.51"/>
    <n v="0"/>
    <n v="0"/>
    <n v="0"/>
    <n v="0"/>
    <n v="0.35"/>
    <n v="1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.18"/>
    <n v="0"/>
    <n v="0"/>
    <n v="1.71"/>
    <n v="0"/>
    <n v="0"/>
    <n v="50.47"/>
    <n v="0"/>
    <n v="0"/>
    <n v="0"/>
    <n v="0"/>
    <n v="34.549999999999997"/>
    <n v="120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03"/>
    <n v="0"/>
    <n v="0"/>
    <n v="0"/>
    <n v="0"/>
    <n v="0"/>
    <n v="0"/>
    <n v="0"/>
    <n v="0"/>
    <n v="5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9"/>
    <n v="0"/>
    <n v="0"/>
    <n v="0"/>
    <n v="8.35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0"/>
    <n v="0"/>
    <n v="0"/>
    <n v="0"/>
    <n v="0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"/>
    <n v="0"/>
    <n v="0"/>
    <n v="22.26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.45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.21"/>
    <n v="0"/>
    <n v="0"/>
    <n v="0"/>
    <n v="0"/>
    <n v="0.14000000000000001"/>
    <n v="0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.02"/>
    <n v="0"/>
    <n v="0"/>
    <n v="0.16"/>
    <n v="0"/>
    <n v="0"/>
    <n v="20.32"/>
    <n v="0"/>
    <n v="0"/>
    <n v="0"/>
    <n v="0"/>
    <n v="13.91"/>
    <n v="48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"/>
    <n v="0"/>
    <n v="0"/>
    <n v="0"/>
    <n v="0"/>
    <n v="0"/>
    <n v="0"/>
    <n v="0"/>
    <n v="0"/>
    <n v="2.0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9"/>
    <n v="0"/>
    <n v="0"/>
    <n v="0"/>
    <n v="4.4000000000000004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9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7.0000000000000007E-2"/>
    <n v="0"/>
    <n v="0"/>
    <n v="0"/>
    <n v="0"/>
    <n v="0.05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1"/>
    <n v="0"/>
    <n v="0"/>
    <n v="6.88"/>
    <n v="0"/>
    <n v="0"/>
    <n v="0"/>
    <n v="0"/>
    <n v="4.71"/>
    <n v="16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9"/>
    <n v="0"/>
    <n v="0"/>
    <n v="0"/>
    <n v="4.84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65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.01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.11"/>
    <n v="0"/>
    <n v="0"/>
    <n v="0"/>
    <n v="0"/>
    <n v="7.0000000000000007E-2"/>
    <n v="0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02"/>
    <n v="0"/>
    <n v="0"/>
    <n v="10.48"/>
    <n v="0"/>
    <n v="0"/>
    <n v="0"/>
    <n v="0"/>
    <n v="7.17"/>
    <n v="25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"/>
    <n v="0"/>
    <n v="0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9"/>
    <n v="0"/>
    <n v="0"/>
    <n v="0"/>
    <n v="0.33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0"/>
    <n v="0"/>
    <n v="0"/>
    <n v="0"/>
    <n v="0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"/>
    <n v="0"/>
    <n v="0"/>
    <n v="0.02"/>
    <n v="0"/>
    <n v="0"/>
    <n v="0"/>
    <n v="0"/>
    <n v="0"/>
    <n v="0"/>
    <n v="0"/>
    <n v="0"/>
    <n v="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.4"/>
    <n v="0"/>
    <n v="0"/>
    <n v="0"/>
    <n v="0"/>
    <n v="0.28000000000000003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.02"/>
    <n v="0"/>
    <n v="0"/>
    <n v="0.21"/>
    <n v="0"/>
    <n v="0"/>
    <n v="40.07"/>
    <n v="0"/>
    <n v="0"/>
    <n v="0"/>
    <n v="0"/>
    <n v="27.42"/>
    <n v="95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4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I14" firstHeaderRow="0" firstDataRow="1" firstDataCol="1"/>
  <pivotFields count="36">
    <pivotField showAll="0"/>
    <pivotField axis="axisRow" showAll="0">
      <items count="50">
        <item h="1" x="30"/>
        <item h="1" x="25"/>
        <item h="1" x="26"/>
        <item h="1" x="33"/>
        <item h="1" x="36"/>
        <item h="1" x="2"/>
        <item h="1" x="23"/>
        <item h="1" x="24"/>
        <item h="1" x="27"/>
        <item h="1" x="10"/>
        <item h="1" x="0"/>
        <item h="1" x="34"/>
        <item h="1" x="16"/>
        <item h="1" x="28"/>
        <item h="1" x="37"/>
        <item h="1" x="17"/>
        <item h="1" x="18"/>
        <item h="1" x="35"/>
        <item h="1" x="38"/>
        <item h="1" x="9"/>
        <item h="1" x="22"/>
        <item h="1" x="4"/>
        <item h="1" x="8"/>
        <item h="1" x="5"/>
        <item h="1" x="6"/>
        <item h="1" x="29"/>
        <item h="1" x="7"/>
        <item h="1" x="13"/>
        <item h="1" x="12"/>
        <item h="1" x="11"/>
        <item h="1" x="15"/>
        <item h="1" x="19"/>
        <item h="1" x="20"/>
        <item h="1" x="21"/>
        <item h="1" x="14"/>
        <item h="1" x="31"/>
        <item h="1" x="32"/>
        <item h="1" x="1"/>
        <item h="1" x="3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</pivotFields>
  <rowFields count="1">
    <field x="1"/>
  </rowFields>
  <rowItems count="11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3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</colItems>
  <dataFields count="34">
    <dataField name="Sum of Brown coal/lignite grade 1" fld="2" baseField="0" baseItem="0"/>
    <dataField name="Sum of Brown coal/lignite grade 2 (also peat)" fld="3" baseField="0" baseItem="0"/>
    <dataField name="Sum of Hard coal, grade 1" fld="4" baseField="0" baseItem="0"/>
    <dataField name="Sum of Hard coal, grade 2" fld="5" baseField="0" baseItem="0"/>
    <dataField name="Sum of Hard coal, grade 3" fld="6" baseField="0" baseItem="0"/>
    <dataField name="Sum of Derived coal (coke, briquettes)" fld="7" baseField="0" baseItem="0"/>
    <dataField name="Sum of Agricultural residues" fld="8" baseField="0" baseItem="0"/>
    <dataField name="Sum of Bagasse" fld="9" baseField="0" baseItem="0"/>
    <dataField name="Sum of Biogas" fld="10" baseField="0" baseItem="0"/>
    <dataField name="Sum of Biomass gasification" fld="11" baseField="0" baseItem="0"/>
    <dataField name="Sum of Charcoal" fld="12" baseField="0" baseItem="0"/>
    <dataField name="Sum of Dung" fld="13" baseField="0" baseItem="0"/>
    <dataField name="Sum of Fuelwood" fld="14" baseField="0" baseItem="0"/>
    <dataField name="Sum of Black liquor" fld="15" baseField="0" baseItem="0"/>
    <dataField name="Sum of Waste fuels, non-renewable" fld="16" baseField="0" baseItem="0"/>
    <dataField name="Sum of Waste fuel, renewable" fld="17" baseField="0" baseItem="0"/>
    <dataField name="Sum of Biomass fuels" fld="18" baseField="0" baseItem="0"/>
    <dataField name="Sum of Other biomass and waste fuels" fld="19" baseField="0" baseItem="0"/>
    <dataField name="Sum of Heavy fuel oil" fld="20" baseField="0" baseItem="0"/>
    <dataField name="Sum of Diesel" fld="21" baseField="0" baseItem="0"/>
    <dataField name="Sum of Gasoline" fld="22" baseField="0" baseItem="0"/>
    <dataField name="Sum of LPG" fld="23" baseField="0" baseItem="0"/>
    <dataField name="Sum of Natural gas (incl. other gases)" fld="24" baseField="0" baseItem="0"/>
    <dataField name="Sum of Hydrogen" fld="25" baseField="0" baseItem="0"/>
    <dataField name="Sum of Renewable energy other than biomass" fld="26" baseField="0" baseItem="0"/>
    <dataField name="Sum of Geothermal" fld="27" baseField="0" baseItem="0"/>
    <dataField name="Sum of Small hydro power" fld="28" baseField="0" baseItem="0"/>
    <dataField name="Sum of Solar photovoltaic" fld="29" baseField="0" baseItem="0"/>
    <dataField name="Sum of Solar thermal" fld="30" baseField="0" baseItem="0"/>
    <dataField name="Sum of Wind" fld="31" baseField="0" baseItem="0"/>
    <dataField name="Sum of Hydro" fld="32" baseField="0" baseItem="0"/>
    <dataField name="Sum of Nuclear" fld="33" baseField="0" baseItem="0"/>
    <dataField name="Sum of Electricity" fld="34" baseField="0" baseItem="0"/>
    <dataField name="Sum of Heat (steam, hot water)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spi.gov.in/sites/default/files/Statistical_year_book_india_chapters/Ch_16_SYB2017.pdf" TargetMode="External"/><Relationship Id="rId2" Type="http://schemas.openxmlformats.org/officeDocument/2006/relationships/hyperlink" Target="http://indiaenergy.gov.in/iess/docs/IESS_Version2.2.xlsx" TargetMode="External"/><Relationship Id="rId1" Type="http://schemas.openxmlformats.org/officeDocument/2006/relationships/hyperlink" Target="http://www.cstep.in/uploads/default/files/publications/stuff/CSTEP_Low_Carbon_Strategies_for_Inclusive_Growth_Report_2011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bookstore.teri.res.in/books/9788179935835" TargetMode="External"/><Relationship Id="rId4" Type="http://schemas.openxmlformats.org/officeDocument/2006/relationships/hyperlink" Target="http://petroleum.nic.in/sites/default/files/pngstat_1617r.pd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B45" sqref="B45"/>
    </sheetView>
  </sheetViews>
  <sheetFormatPr defaultRowHeight="15" x14ac:dyDescent="0.25"/>
  <cols>
    <col min="1" max="1" width="12.42578125" customWidth="1"/>
    <col min="2" max="2" width="94.7109375" customWidth="1"/>
    <col min="3" max="3" width="19.28515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97</v>
      </c>
    </row>
    <row r="4" spans="1:2" x14ac:dyDescent="0.25">
      <c r="A4" s="1"/>
      <c r="B4" t="s">
        <v>62</v>
      </c>
    </row>
    <row r="5" spans="1:2" x14ac:dyDescent="0.25">
      <c r="A5" s="1"/>
      <c r="B5" s="4">
        <v>2015</v>
      </c>
    </row>
    <row r="6" spans="1:2" x14ac:dyDescent="0.25">
      <c r="A6" s="1"/>
      <c r="B6" t="s">
        <v>63</v>
      </c>
    </row>
    <row r="7" spans="1:2" x14ac:dyDescent="0.25">
      <c r="A7" s="1"/>
      <c r="B7" s="5" t="s">
        <v>64</v>
      </c>
    </row>
    <row r="8" spans="1:2" x14ac:dyDescent="0.25">
      <c r="A8" s="1"/>
      <c r="B8" t="s">
        <v>65</v>
      </c>
    </row>
    <row r="9" spans="1:2" x14ac:dyDescent="0.25">
      <c r="A9" s="1"/>
    </row>
    <row r="10" spans="1:2" x14ac:dyDescent="0.25">
      <c r="A10" s="1"/>
      <c r="B10" s="2" t="s">
        <v>53</v>
      </c>
    </row>
    <row r="11" spans="1:2" x14ac:dyDescent="0.25">
      <c r="A11" s="1"/>
      <c r="B11" t="s">
        <v>54</v>
      </c>
    </row>
    <row r="12" spans="1:2" x14ac:dyDescent="0.25">
      <c r="A12" s="1"/>
      <c r="B12" s="4">
        <v>2018</v>
      </c>
    </row>
    <row r="13" spans="1:2" x14ac:dyDescent="0.25">
      <c r="A13" s="1"/>
      <c r="B13" t="s">
        <v>132</v>
      </c>
    </row>
    <row r="14" spans="1:2" x14ac:dyDescent="0.25">
      <c r="A14" s="1"/>
      <c r="B14" s="5" t="s">
        <v>133</v>
      </c>
    </row>
    <row r="15" spans="1:2" x14ac:dyDescent="0.25">
      <c r="A15" s="1"/>
      <c r="B15" t="s">
        <v>134</v>
      </c>
    </row>
    <row r="16" spans="1:2" x14ac:dyDescent="0.25">
      <c r="A16" s="1"/>
    </row>
    <row r="17" spans="1:2" x14ac:dyDescent="0.25">
      <c r="A17" s="1"/>
      <c r="B17" s="8" t="s">
        <v>31</v>
      </c>
    </row>
    <row r="18" spans="1:2" x14ac:dyDescent="0.25">
      <c r="A18" s="1"/>
      <c r="B18" s="4" t="s">
        <v>47</v>
      </c>
    </row>
    <row r="19" spans="1:2" x14ac:dyDescent="0.25">
      <c r="A19" s="1"/>
      <c r="B19" s="4">
        <v>2011</v>
      </c>
    </row>
    <row r="20" spans="1:2" x14ac:dyDescent="0.25">
      <c r="A20" s="1"/>
      <c r="B20" s="4" t="s">
        <v>46</v>
      </c>
    </row>
    <row r="21" spans="1:2" x14ac:dyDescent="0.25">
      <c r="A21" s="1"/>
      <c r="B21" s="5" t="s">
        <v>2</v>
      </c>
    </row>
    <row r="22" spans="1:2" x14ac:dyDescent="0.25">
      <c r="A22" s="1"/>
      <c r="B22" s="4" t="s">
        <v>32</v>
      </c>
    </row>
    <row r="23" spans="1:2" x14ac:dyDescent="0.25">
      <c r="A23" s="1"/>
    </row>
    <row r="24" spans="1:2" x14ac:dyDescent="0.25">
      <c r="A24" s="1"/>
      <c r="B24" s="8" t="s">
        <v>74</v>
      </c>
    </row>
    <row r="25" spans="1:2" x14ac:dyDescent="0.25">
      <c r="A25" s="1"/>
      <c r="B25" t="s">
        <v>77</v>
      </c>
    </row>
    <row r="26" spans="1:2" x14ac:dyDescent="0.25">
      <c r="A26" s="1"/>
      <c r="B26" s="4">
        <v>2017</v>
      </c>
    </row>
    <row r="27" spans="1:2" x14ac:dyDescent="0.25">
      <c r="A27" s="1"/>
      <c r="B27" t="s">
        <v>76</v>
      </c>
    </row>
    <row r="28" spans="1:2" x14ac:dyDescent="0.25">
      <c r="A28" s="1"/>
      <c r="B28" s="5" t="s">
        <v>73</v>
      </c>
    </row>
    <row r="29" spans="1:2" x14ac:dyDescent="0.25">
      <c r="A29" s="1"/>
      <c r="B29" t="s">
        <v>75</v>
      </c>
    </row>
    <row r="30" spans="1:2" x14ac:dyDescent="0.25">
      <c r="A30" s="1"/>
    </row>
    <row r="31" spans="1:2" x14ac:dyDescent="0.25">
      <c r="A31" s="1"/>
      <c r="B31" s="2" t="s">
        <v>326</v>
      </c>
    </row>
    <row r="32" spans="1:2" x14ac:dyDescent="0.25">
      <c r="A32" s="1"/>
      <c r="B32" t="s">
        <v>318</v>
      </c>
    </row>
    <row r="33" spans="1:2" x14ac:dyDescent="0.25">
      <c r="A33" s="1"/>
      <c r="B33" s="4">
        <v>2018</v>
      </c>
    </row>
    <row r="34" spans="1:2" x14ac:dyDescent="0.25">
      <c r="A34" s="1"/>
      <c r="B34" t="s">
        <v>319</v>
      </c>
    </row>
    <row r="35" spans="1:2" x14ac:dyDescent="0.25">
      <c r="A35" s="1"/>
      <c r="B35" s="5" t="s">
        <v>320</v>
      </c>
    </row>
    <row r="36" spans="1:2" x14ac:dyDescent="0.25">
      <c r="A36" s="1"/>
      <c r="B36" t="s">
        <v>321</v>
      </c>
    </row>
    <row r="37" spans="1:2" x14ac:dyDescent="0.25">
      <c r="A37" s="1"/>
    </row>
    <row r="38" spans="1:2" x14ac:dyDescent="0.25">
      <c r="A38" s="1"/>
      <c r="B38" s="2" t="s">
        <v>123</v>
      </c>
    </row>
    <row r="39" spans="1:2" x14ac:dyDescent="0.25">
      <c r="B39" t="s">
        <v>124</v>
      </c>
    </row>
    <row r="40" spans="1:2" x14ac:dyDescent="0.25">
      <c r="B40" s="4">
        <v>2016</v>
      </c>
    </row>
    <row r="41" spans="1:2" x14ac:dyDescent="0.25">
      <c r="B41" t="s">
        <v>125</v>
      </c>
    </row>
    <row r="42" spans="1:2" x14ac:dyDescent="0.25">
      <c r="B42" s="5" t="s">
        <v>127</v>
      </c>
    </row>
    <row r="43" spans="1:2" x14ac:dyDescent="0.25">
      <c r="B43" t="s">
        <v>126</v>
      </c>
    </row>
    <row r="45" spans="1:2" x14ac:dyDescent="0.25">
      <c r="A45" s="1" t="s">
        <v>3</v>
      </c>
    </row>
    <row r="46" spans="1:2" x14ac:dyDescent="0.25">
      <c r="A46" s="6" t="s">
        <v>322</v>
      </c>
    </row>
    <row r="47" spans="1:2" x14ac:dyDescent="0.25">
      <c r="A47" s="6"/>
    </row>
    <row r="48" spans="1:2" x14ac:dyDescent="0.25">
      <c r="A48" s="6" t="s">
        <v>48</v>
      </c>
    </row>
    <row r="49" spans="1:3" x14ac:dyDescent="0.25">
      <c r="A49" s="6" t="s">
        <v>49</v>
      </c>
    </row>
    <row r="50" spans="1:3" x14ac:dyDescent="0.25">
      <c r="A50" s="6" t="s">
        <v>50</v>
      </c>
    </row>
    <row r="51" spans="1:3" x14ac:dyDescent="0.25">
      <c r="A51" s="6" t="s">
        <v>51</v>
      </c>
    </row>
    <row r="52" spans="1:3" x14ac:dyDescent="0.25">
      <c r="A52" s="6" t="s">
        <v>52</v>
      </c>
    </row>
    <row r="53" spans="1:3" x14ac:dyDescent="0.25">
      <c r="A53" s="1"/>
    </row>
    <row r="54" spans="1:3" x14ac:dyDescent="0.25">
      <c r="A54" s="6" t="s">
        <v>66</v>
      </c>
    </row>
    <row r="55" spans="1:3" x14ac:dyDescent="0.25">
      <c r="A55" s="6" t="s">
        <v>67</v>
      </c>
    </row>
    <row r="56" spans="1:3" x14ac:dyDescent="0.25">
      <c r="A56" s="6" t="s">
        <v>68</v>
      </c>
    </row>
    <row r="57" spans="1:3" x14ac:dyDescent="0.25">
      <c r="A57" s="6" t="s">
        <v>69</v>
      </c>
    </row>
    <row r="58" spans="1:3" x14ac:dyDescent="0.25">
      <c r="A58" s="6" t="s">
        <v>70</v>
      </c>
    </row>
    <row r="59" spans="1:3" x14ac:dyDescent="0.25">
      <c r="A59" s="6" t="s">
        <v>71</v>
      </c>
    </row>
    <row r="60" spans="1:3" x14ac:dyDescent="0.25">
      <c r="A60" s="5" t="s">
        <v>72</v>
      </c>
      <c r="C60" s="3"/>
    </row>
    <row r="61" spans="1:3" x14ac:dyDescent="0.25">
      <c r="A61" s="1"/>
      <c r="C61" s="3"/>
    </row>
    <row r="62" spans="1:3" x14ac:dyDescent="0.25">
      <c r="A62" s="6" t="s">
        <v>325</v>
      </c>
    </row>
    <row r="63" spans="1:3" x14ac:dyDescent="0.25">
      <c r="A63" s="6" t="s">
        <v>327</v>
      </c>
    </row>
    <row r="64" spans="1:3" x14ac:dyDescent="0.25">
      <c r="A64" s="6" t="s">
        <v>323</v>
      </c>
    </row>
    <row r="65" spans="1:1" x14ac:dyDescent="0.25">
      <c r="A65" s="6" t="s">
        <v>324</v>
      </c>
    </row>
    <row r="67" spans="1:1" x14ac:dyDescent="0.25">
      <c r="A67" s="6" t="s">
        <v>128</v>
      </c>
    </row>
    <row r="68" spans="1:1" x14ac:dyDescent="0.25">
      <c r="A68" s="6" t="s">
        <v>129</v>
      </c>
    </row>
    <row r="69" spans="1:1" x14ac:dyDescent="0.25">
      <c r="A69" s="6" t="s">
        <v>146</v>
      </c>
    </row>
    <row r="70" spans="1:1" x14ac:dyDescent="0.25">
      <c r="A70" s="6" t="s">
        <v>130</v>
      </c>
    </row>
    <row r="71" spans="1:1" x14ac:dyDescent="0.25">
      <c r="A71" s="6" t="s">
        <v>131</v>
      </c>
    </row>
    <row r="72" spans="1:1" x14ac:dyDescent="0.25">
      <c r="A72" s="6" t="s">
        <v>328</v>
      </c>
    </row>
    <row r="73" spans="1:1" x14ac:dyDescent="0.25">
      <c r="A73" s="6" t="s">
        <v>329</v>
      </c>
    </row>
    <row r="74" spans="1:1" x14ac:dyDescent="0.25">
      <c r="A74" s="1"/>
    </row>
  </sheetData>
  <hyperlinks>
    <hyperlink ref="B21" r:id="rId1"/>
    <hyperlink ref="B7" r:id="rId2"/>
    <hyperlink ref="A60" r:id="rId3"/>
    <hyperlink ref="B28" r:id="rId4"/>
    <hyperlink ref="B42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workbookViewId="0">
      <selection activeCell="G25" sqref="G25"/>
    </sheetView>
  </sheetViews>
  <sheetFormatPr defaultRowHeight="15" x14ac:dyDescent="0.25"/>
  <cols>
    <col min="1" max="1" width="15.42578125" style="6" customWidth="1"/>
    <col min="2" max="2" width="12.42578125" style="6" customWidth="1"/>
    <col min="3" max="6" width="9.28515625" style="6" bestFit="1" customWidth="1"/>
    <col min="7" max="14" width="11" style="6" bestFit="1" customWidth="1"/>
    <col min="15" max="40" width="9.28515625" style="6" bestFit="1" customWidth="1"/>
    <col min="41" max="16384" width="9.140625" style="6"/>
  </cols>
  <sheetData>
    <row r="1" spans="1:40" x14ac:dyDescent="0.25">
      <c r="A1" s="15" t="s">
        <v>55</v>
      </c>
      <c r="B1" s="16"/>
      <c r="C1" s="16"/>
      <c r="D1" s="17"/>
      <c r="E1" s="16"/>
      <c r="F1" s="16"/>
      <c r="G1" s="16"/>
      <c r="H1" s="16"/>
      <c r="I1" s="16"/>
      <c r="J1" s="16"/>
      <c r="K1" s="16"/>
      <c r="L1" s="16"/>
      <c r="M1" s="16"/>
    </row>
    <row r="2" spans="1:40" x14ac:dyDescent="0.25">
      <c r="A2" s="15"/>
      <c r="B2" s="16"/>
      <c r="C2" s="16"/>
      <c r="D2" s="17"/>
      <c r="E2" s="16"/>
      <c r="F2" s="16"/>
      <c r="G2" s="16"/>
      <c r="H2" s="16"/>
      <c r="I2" s="16"/>
      <c r="J2" s="16"/>
      <c r="K2" s="16"/>
      <c r="L2" s="16"/>
      <c r="M2" s="10" t="s">
        <v>56</v>
      </c>
    </row>
    <row r="3" spans="1:40" x14ac:dyDescent="0.25">
      <c r="A3" s="18"/>
      <c r="B3" s="18" t="s">
        <v>57</v>
      </c>
      <c r="C3" s="18" t="s">
        <v>58</v>
      </c>
      <c r="D3" s="19">
        <v>2007</v>
      </c>
      <c r="E3" s="20">
        <v>2012</v>
      </c>
      <c r="F3" s="20">
        <v>2017</v>
      </c>
      <c r="G3" s="20">
        <v>2022</v>
      </c>
      <c r="H3" s="20">
        <v>2027</v>
      </c>
      <c r="I3" s="20">
        <v>2032</v>
      </c>
      <c r="J3" s="20">
        <v>2037</v>
      </c>
      <c r="K3" s="20">
        <v>2042</v>
      </c>
      <c r="L3" s="20">
        <v>2047</v>
      </c>
      <c r="M3" s="21">
        <v>2052</v>
      </c>
    </row>
    <row r="4" spans="1:40" x14ac:dyDescent="0.25">
      <c r="A4" s="22"/>
      <c r="B4" s="23" t="s">
        <v>23</v>
      </c>
      <c r="C4" s="22"/>
      <c r="D4" s="24"/>
      <c r="E4" s="25">
        <v>74.294156627517296</v>
      </c>
      <c r="F4" s="25">
        <v>89.814366073056092</v>
      </c>
      <c r="G4" s="25">
        <v>108.38208214753193</v>
      </c>
      <c r="H4" s="25">
        <v>127.71048206314187</v>
      </c>
      <c r="I4" s="25">
        <v>150.47635895767291</v>
      </c>
      <c r="J4" s="25">
        <v>173.71910873028148</v>
      </c>
      <c r="K4" s="25">
        <v>200.7989098147649</v>
      </c>
      <c r="L4" s="25">
        <v>228.11762992670504</v>
      </c>
      <c r="M4" s="25"/>
    </row>
    <row r="5" spans="1:40" x14ac:dyDescent="0.25">
      <c r="A5" s="26"/>
      <c r="B5" s="27" t="s">
        <v>22</v>
      </c>
      <c r="C5" s="28"/>
      <c r="D5" s="29"/>
      <c r="E5" s="30">
        <v>173.35303213087374</v>
      </c>
      <c r="F5" s="30">
        <v>182.35037960287141</v>
      </c>
      <c r="G5" s="30">
        <v>192.6792571511678</v>
      </c>
      <c r="H5" s="30">
        <v>199.7522924577346</v>
      </c>
      <c r="I5" s="30">
        <v>207.80068617964349</v>
      </c>
      <c r="J5" s="30">
        <v>212.32335511478828</v>
      </c>
      <c r="K5" s="30">
        <v>217.53215229932849</v>
      </c>
      <c r="L5" s="30">
        <v>219.17184051781467</v>
      </c>
      <c r="M5" s="30"/>
    </row>
    <row r="8" spans="1:40" x14ac:dyDescent="0.25">
      <c r="A8" s="1" t="s">
        <v>59</v>
      </c>
    </row>
    <row r="9" spans="1:40" x14ac:dyDescent="0.25">
      <c r="B9" s="6">
        <v>2012</v>
      </c>
      <c r="C9" s="6">
        <v>2013</v>
      </c>
      <c r="D9" s="6">
        <v>2014</v>
      </c>
      <c r="E9" s="6">
        <v>2015</v>
      </c>
      <c r="F9" s="6">
        <v>2016</v>
      </c>
      <c r="G9" s="6">
        <v>2017</v>
      </c>
      <c r="H9" s="6">
        <v>2018</v>
      </c>
      <c r="I9" s="6">
        <v>2019</v>
      </c>
      <c r="J9" s="6">
        <v>2020</v>
      </c>
      <c r="K9" s="6">
        <v>2021</v>
      </c>
      <c r="L9" s="6">
        <v>2022</v>
      </c>
      <c r="M9" s="6">
        <v>2023</v>
      </c>
      <c r="N9" s="6">
        <v>2024</v>
      </c>
      <c r="O9" s="6">
        <v>2025</v>
      </c>
      <c r="P9" s="6">
        <v>2026</v>
      </c>
      <c r="Q9" s="6">
        <v>2027</v>
      </c>
      <c r="R9" s="6">
        <v>2028</v>
      </c>
      <c r="S9" s="6">
        <v>2029</v>
      </c>
      <c r="T9" s="6">
        <v>2030</v>
      </c>
      <c r="U9" s="6">
        <v>2031</v>
      </c>
      <c r="V9" s="6">
        <v>2032</v>
      </c>
      <c r="W9" s="6">
        <v>2033</v>
      </c>
      <c r="X9" s="6">
        <v>2034</v>
      </c>
      <c r="Y9" s="6">
        <v>2035</v>
      </c>
      <c r="Z9" s="6">
        <v>2036</v>
      </c>
      <c r="AA9" s="6">
        <v>2037</v>
      </c>
      <c r="AB9" s="6">
        <v>2038</v>
      </c>
      <c r="AC9" s="6">
        <v>2039</v>
      </c>
      <c r="AD9" s="6">
        <v>2040</v>
      </c>
      <c r="AE9" s="6">
        <v>2041</v>
      </c>
      <c r="AF9" s="6">
        <v>2042</v>
      </c>
      <c r="AG9" s="6">
        <v>2043</v>
      </c>
      <c r="AH9" s="6">
        <v>2044</v>
      </c>
      <c r="AI9" s="6">
        <v>2045</v>
      </c>
      <c r="AJ9" s="6">
        <v>2046</v>
      </c>
      <c r="AK9" s="6">
        <v>2047</v>
      </c>
      <c r="AL9" s="6">
        <v>2048</v>
      </c>
      <c r="AM9" s="6">
        <v>2049</v>
      </c>
      <c r="AN9" s="6">
        <v>2050</v>
      </c>
    </row>
    <row r="10" spans="1:40" x14ac:dyDescent="0.25">
      <c r="A10" s="6" t="s">
        <v>23</v>
      </c>
      <c r="B10" s="31">
        <f t="shared" ref="B10:E10" si="0">TREND($E4:$F4,$E$3:$F$3,B$9)</f>
        <v>74.294156627517623</v>
      </c>
      <c r="C10" s="31">
        <f t="shared" si="0"/>
        <v>77.398198516624689</v>
      </c>
      <c r="D10" s="31">
        <f t="shared" si="0"/>
        <v>80.502240405732664</v>
      </c>
      <c r="E10" s="31">
        <f t="shared" si="0"/>
        <v>83.606282294840639</v>
      </c>
      <c r="F10" s="31">
        <f>TREND($E4:$F4,$E$3:$F$3,F$9)</f>
        <v>86.710324183948615</v>
      </c>
      <c r="G10" s="31">
        <f>TREND($E4:$F4,$E$3:$F$3,G$9)</f>
        <v>89.81436607305568</v>
      </c>
      <c r="H10" s="31">
        <f t="shared" ref="H10:L10" si="1">TREND($F4:$G4,$F$3:$G$3,H$9)</f>
        <v>93.527909287950934</v>
      </c>
      <c r="I10" s="31">
        <f t="shared" si="1"/>
        <v>97.241452502846187</v>
      </c>
      <c r="J10" s="31">
        <f t="shared" si="1"/>
        <v>100.95499571774144</v>
      </c>
      <c r="K10" s="31">
        <f t="shared" si="1"/>
        <v>104.66853893263669</v>
      </c>
      <c r="L10" s="31">
        <f t="shared" si="1"/>
        <v>108.38208214753104</v>
      </c>
      <c r="M10" s="31">
        <f>TREND($G4:$H4,$G$3:$H$3,M$9)</f>
        <v>112.24776213065434</v>
      </c>
      <c r="N10" s="31">
        <f t="shared" ref="N10:Q10" si="2">TREND($G4:$H4,$G$3:$H$3,N$9)</f>
        <v>116.11344211377673</v>
      </c>
      <c r="O10" s="31">
        <f t="shared" si="2"/>
        <v>119.97912209689821</v>
      </c>
      <c r="P10" s="31">
        <f t="shared" si="2"/>
        <v>123.8448020800206</v>
      </c>
      <c r="Q10" s="31">
        <f t="shared" si="2"/>
        <v>127.71048206314208</v>
      </c>
      <c r="R10" s="31">
        <f>TREND($H4:$I4,$H$3:$I$3,R$9)</f>
        <v>132.2636574420485</v>
      </c>
      <c r="S10" s="31">
        <f t="shared" ref="S10:V10" si="3">TREND($H4:$I4,$H$3:$I$3,S$9)</f>
        <v>136.81683282095582</v>
      </c>
      <c r="T10" s="31">
        <f t="shared" si="3"/>
        <v>141.37000819986133</v>
      </c>
      <c r="U10" s="31">
        <f t="shared" si="3"/>
        <v>145.92318357876684</v>
      </c>
      <c r="V10" s="31">
        <f t="shared" si="3"/>
        <v>150.47635895767417</v>
      </c>
      <c r="W10" s="31">
        <f>TREND($I4:$J4,$I$3:$J$3,W$9)</f>
        <v>155.12490891219386</v>
      </c>
      <c r="X10" s="31">
        <f t="shared" ref="X10:AA10" si="4">TREND($I4:$J4,$I$3:$J$3,X$9)</f>
        <v>159.77345886671537</v>
      </c>
      <c r="Y10" s="31">
        <f t="shared" si="4"/>
        <v>164.42200882123871</v>
      </c>
      <c r="Z10" s="31">
        <f t="shared" si="4"/>
        <v>169.07055877576022</v>
      </c>
      <c r="AA10" s="31">
        <f t="shared" si="4"/>
        <v>173.71910873028173</v>
      </c>
      <c r="AB10" s="31">
        <f>TREND($J4:$K4,$J$3:$K$3,AB$9)</f>
        <v>179.1350689471783</v>
      </c>
      <c r="AC10" s="31">
        <f t="shared" ref="AC10:AF10" si="5">TREND($J4:$K4,$J$3:$K$3,AC$9)</f>
        <v>184.55102916407486</v>
      </c>
      <c r="AD10" s="31">
        <f t="shared" si="5"/>
        <v>189.96698938097143</v>
      </c>
      <c r="AE10" s="31">
        <f t="shared" si="5"/>
        <v>195.38294959786981</v>
      </c>
      <c r="AF10" s="31">
        <f t="shared" si="5"/>
        <v>200.79890981476638</v>
      </c>
      <c r="AG10" s="31">
        <f>TREND($K4:$L4,$K$3:$L$3,AG$9)</f>
        <v>206.26265383715327</v>
      </c>
      <c r="AH10" s="31">
        <f t="shared" ref="AH10:AN10" si="6">TREND($K4:$L4,$K$3:$L$3,AH$9)</f>
        <v>211.72639785954198</v>
      </c>
      <c r="AI10" s="31">
        <f t="shared" si="6"/>
        <v>217.19014188192887</v>
      </c>
      <c r="AJ10" s="31">
        <f t="shared" si="6"/>
        <v>222.65388590431758</v>
      </c>
      <c r="AK10" s="31">
        <f t="shared" si="6"/>
        <v>228.11762992670447</v>
      </c>
      <c r="AL10" s="31">
        <f t="shared" si="6"/>
        <v>233.58137394909318</v>
      </c>
      <c r="AM10" s="31">
        <f t="shared" si="6"/>
        <v>239.04511797148189</v>
      </c>
      <c r="AN10" s="31">
        <f t="shared" si="6"/>
        <v>244.50886199386878</v>
      </c>
    </row>
    <row r="11" spans="1:40" x14ac:dyDescent="0.25">
      <c r="A11" s="6" t="s">
        <v>22</v>
      </c>
      <c r="B11" s="31">
        <f t="shared" ref="B11:E11" si="7">TREND($E5:$F5,$E$3:$F$3,B$9)</f>
        <v>173.353032130874</v>
      </c>
      <c r="C11" s="31">
        <f t="shared" si="7"/>
        <v>175.15250162527354</v>
      </c>
      <c r="D11" s="31">
        <f t="shared" si="7"/>
        <v>176.95197111967309</v>
      </c>
      <c r="E11" s="31">
        <f t="shared" si="7"/>
        <v>178.75144061407264</v>
      </c>
      <c r="F11" s="31">
        <f>TREND($E5:$F5,$E$3:$F$3,F$9)</f>
        <v>180.55091010847218</v>
      </c>
      <c r="G11" s="31">
        <f>TREND($E5:$F5,$E$3:$F$3,G$9)</f>
        <v>182.35037960287173</v>
      </c>
      <c r="H11" s="31">
        <f t="shared" ref="H11:L11" si="8">TREND($F5:$G5,$F$3:$G$3,H$9)</f>
        <v>184.41615511253076</v>
      </c>
      <c r="I11" s="31">
        <f t="shared" si="8"/>
        <v>186.48193062218979</v>
      </c>
      <c r="J11" s="31">
        <f t="shared" si="8"/>
        <v>188.54770613184883</v>
      </c>
      <c r="K11" s="31">
        <f t="shared" si="8"/>
        <v>190.61348164150877</v>
      </c>
      <c r="L11" s="31">
        <f t="shared" si="8"/>
        <v>192.6792571511678</v>
      </c>
      <c r="M11" s="31">
        <f>TREND($G5:$H5,$G$3:$H$3,M$9)</f>
        <v>194.09386421248064</v>
      </c>
      <c r="N11" s="31">
        <f t="shared" ref="N11:Q11" si="9">TREND($G5:$H5,$G$3:$H$3,N$9)</f>
        <v>195.50847127379393</v>
      </c>
      <c r="O11" s="31">
        <f t="shared" si="9"/>
        <v>196.92307833510768</v>
      </c>
      <c r="P11" s="31">
        <f t="shared" si="9"/>
        <v>198.33768539642097</v>
      </c>
      <c r="Q11" s="31">
        <f t="shared" si="9"/>
        <v>199.75229245773426</v>
      </c>
      <c r="R11" s="31">
        <f>TREND($H5:$I5,$H$3:$I$3,R$9)</f>
        <v>201.36197120211682</v>
      </c>
      <c r="S11" s="31">
        <f t="shared" ref="S11:V11" si="10">TREND($H5:$I5,$H$3:$I$3,S$9)</f>
        <v>202.97164994649847</v>
      </c>
      <c r="T11" s="31">
        <f t="shared" si="10"/>
        <v>204.58132869088013</v>
      </c>
      <c r="U11" s="31">
        <f t="shared" si="10"/>
        <v>206.19100743526178</v>
      </c>
      <c r="V11" s="31">
        <f t="shared" si="10"/>
        <v>207.80068617964389</v>
      </c>
      <c r="W11" s="31">
        <f>TREND($I5:$J5,$I$3:$J$3,W$9)</f>
        <v>208.7052199666723</v>
      </c>
      <c r="X11" s="31">
        <f t="shared" ref="X11:AA11" si="11">TREND($I5:$J5,$I$3:$J$3,X$9)</f>
        <v>209.60975375370117</v>
      </c>
      <c r="Y11" s="31">
        <f t="shared" si="11"/>
        <v>210.51428754073027</v>
      </c>
      <c r="Z11" s="31">
        <f t="shared" si="11"/>
        <v>211.41882132775913</v>
      </c>
      <c r="AA11" s="31">
        <f t="shared" si="11"/>
        <v>212.32335511478823</v>
      </c>
      <c r="AB11" s="31">
        <f>TREND($J5:$K5,$J$3:$K$3,AB$9)</f>
        <v>213.36511455169648</v>
      </c>
      <c r="AC11" s="31">
        <f t="shared" ref="AC11:AF11" si="12">TREND($J5:$K5,$J$3:$K$3,AC$9)</f>
        <v>214.40687398860427</v>
      </c>
      <c r="AD11" s="31">
        <f t="shared" si="12"/>
        <v>215.44863342551253</v>
      </c>
      <c r="AE11" s="31">
        <f t="shared" si="12"/>
        <v>216.49039286242032</v>
      </c>
      <c r="AF11" s="31">
        <f t="shared" si="12"/>
        <v>217.53215229932857</v>
      </c>
      <c r="AG11" s="31">
        <f>TREND($K5:$L5,$K$3:$L$3,AG$9)</f>
        <v>217.86008994302574</v>
      </c>
      <c r="AH11" s="31">
        <f t="shared" ref="AH11:AN11" si="13">TREND($K5:$L5,$K$3:$L$3,AH$9)</f>
        <v>218.18802758672302</v>
      </c>
      <c r="AI11" s="31">
        <f t="shared" si="13"/>
        <v>218.51596523042019</v>
      </c>
      <c r="AJ11" s="31">
        <f t="shared" si="13"/>
        <v>218.84390287411748</v>
      </c>
      <c r="AK11" s="31">
        <f t="shared" si="13"/>
        <v>219.17184051781464</v>
      </c>
      <c r="AL11" s="31">
        <f t="shared" si="13"/>
        <v>219.49977816151193</v>
      </c>
      <c r="AM11" s="31">
        <f t="shared" si="13"/>
        <v>219.82771580520921</v>
      </c>
      <c r="AN11" s="31">
        <f t="shared" si="13"/>
        <v>220.15565344890638</v>
      </c>
    </row>
    <row r="13" spans="1:40" x14ac:dyDescent="0.25">
      <c r="A13" s="6" t="s">
        <v>60</v>
      </c>
      <c r="B13" s="32">
        <f t="shared" ref="B13:F13" si="14">B10/SUM(B10:B11)</f>
        <v>0.30000000000000054</v>
      </c>
      <c r="C13" s="32">
        <f t="shared" si="14"/>
        <v>0.30646598276361026</v>
      </c>
      <c r="D13" s="32">
        <f t="shared" si="14"/>
        <v>0.31268566137939696</v>
      </c>
      <c r="E13" s="32">
        <f t="shared" si="14"/>
        <v>0.31867284624919351</v>
      </c>
      <c r="F13" s="32">
        <f t="shared" si="14"/>
        <v>0.32444033424269647</v>
      </c>
      <c r="G13" s="32">
        <f>G10/SUM(G10:G11)</f>
        <v>0.32999999999999868</v>
      </c>
      <c r="H13" s="6">
        <f t="shared" ref="H13:AN13" si="15">H10/SUM(H10:H11)</f>
        <v>0.33649903439991879</v>
      </c>
      <c r="I13" s="6">
        <f t="shared" si="15"/>
        <v>0.34273330393777307</v>
      </c>
      <c r="J13" s="6">
        <f t="shared" si="15"/>
        <v>0.34871866505132693</v>
      </c>
      <c r="K13" s="6">
        <f t="shared" si="15"/>
        <v>0.35446973279686822</v>
      </c>
      <c r="L13" s="6">
        <f t="shared" si="15"/>
        <v>0.35999999999999821</v>
      </c>
      <c r="M13" s="6">
        <f t="shared" si="15"/>
        <v>0.36641367831913574</v>
      </c>
      <c r="N13" s="6">
        <f t="shared" si="15"/>
        <v>0.37261000310130316</v>
      </c>
      <c r="O13" s="6">
        <f t="shared" si="15"/>
        <v>0.37859983910916634</v>
      </c>
      <c r="P13" s="6">
        <f t="shared" si="15"/>
        <v>0.38439333884985388</v>
      </c>
      <c r="Q13" s="6">
        <f t="shared" si="15"/>
        <v>0.39000000000000096</v>
      </c>
      <c r="R13" s="6">
        <f t="shared" si="15"/>
        <v>0.39644333674112542</v>
      </c>
      <c r="S13" s="6">
        <f t="shared" si="15"/>
        <v>0.40265294369789173</v>
      </c>
      <c r="T13" s="6">
        <f t="shared" si="15"/>
        <v>0.40864131201351273</v>
      </c>
      <c r="U13" s="6">
        <f t="shared" si="15"/>
        <v>0.41442005832975104</v>
      </c>
      <c r="V13" s="6">
        <f t="shared" si="15"/>
        <v>0.42000000000000165</v>
      </c>
      <c r="W13" s="6">
        <f t="shared" si="15"/>
        <v>0.4263663083379256</v>
      </c>
      <c r="X13" s="6">
        <f t="shared" si="15"/>
        <v>0.43254120221998515</v>
      </c>
      <c r="Y13" s="6">
        <f t="shared" si="15"/>
        <v>0.4385331866149958</v>
      </c>
      <c r="Z13" s="6">
        <f t="shared" si="15"/>
        <v>0.44435026998588334</v>
      </c>
      <c r="AA13" s="6">
        <f t="shared" si="15"/>
        <v>0.45000000000000062</v>
      </c>
      <c r="AB13" s="6">
        <f t="shared" si="15"/>
        <v>0.45639486674964025</v>
      </c>
      <c r="AC13" s="6">
        <f t="shared" si="15"/>
        <v>0.46258271287697272</v>
      </c>
      <c r="AD13" s="6">
        <f t="shared" si="15"/>
        <v>0.46857343105311927</v>
      </c>
      <c r="AE13" s="6">
        <f t="shared" si="15"/>
        <v>0.47437629352452504</v>
      </c>
      <c r="AF13" s="6">
        <f t="shared" si="15"/>
        <v>0.48000000000000193</v>
      </c>
      <c r="AG13" s="6">
        <f t="shared" si="15"/>
        <v>0.4863277361613465</v>
      </c>
      <c r="AH13" s="6">
        <f t="shared" si="15"/>
        <v>0.49248498149314984</v>
      </c>
      <c r="AI13" s="6">
        <f t="shared" si="15"/>
        <v>0.49847853481182736</v>
      </c>
      <c r="AJ13" s="6">
        <f t="shared" si="15"/>
        <v>0.50431483817930534</v>
      </c>
      <c r="AK13" s="6">
        <f t="shared" si="15"/>
        <v>0.50999999999999934</v>
      </c>
      <c r="AL13" s="6">
        <f t="shared" si="15"/>
        <v>0.51553981634634816</v>
      </c>
      <c r="AM13" s="6">
        <f t="shared" si="15"/>
        <v>0.52093979066935214</v>
      </c>
      <c r="AN13" s="6">
        <f t="shared" si="15"/>
        <v>0.52620515203507245</v>
      </c>
    </row>
    <row r="14" spans="1:40" x14ac:dyDescent="0.25">
      <c r="A14" s="6" t="s">
        <v>61</v>
      </c>
      <c r="B14" s="32">
        <f t="shared" ref="B14:F14" si="16">B11/SUM(B10:B11)</f>
        <v>0.6999999999999994</v>
      </c>
      <c r="C14" s="32">
        <f t="shared" si="16"/>
        <v>0.69353401723638974</v>
      </c>
      <c r="D14" s="32">
        <f t="shared" si="16"/>
        <v>0.68731433862060298</v>
      </c>
      <c r="E14" s="32">
        <f t="shared" si="16"/>
        <v>0.68132715375080644</v>
      </c>
      <c r="F14" s="32">
        <f t="shared" si="16"/>
        <v>0.67555966575730353</v>
      </c>
      <c r="G14" s="32">
        <f>G11/SUM(G10:G11)</f>
        <v>0.67000000000000137</v>
      </c>
      <c r="H14" s="6">
        <f t="shared" ref="H14:AN14" si="17">H11/SUM(H10:H11)</f>
        <v>0.66350096560008121</v>
      </c>
      <c r="I14" s="6">
        <f t="shared" si="17"/>
        <v>0.65726669606222698</v>
      </c>
      <c r="J14" s="6">
        <f t="shared" si="17"/>
        <v>0.65128133494867302</v>
      </c>
      <c r="K14" s="6">
        <f t="shared" si="17"/>
        <v>0.64553026720313178</v>
      </c>
      <c r="L14" s="6">
        <f t="shared" si="17"/>
        <v>0.64000000000000179</v>
      </c>
      <c r="M14" s="6">
        <f t="shared" si="17"/>
        <v>0.63358632168086426</v>
      </c>
      <c r="N14" s="6">
        <f t="shared" si="17"/>
        <v>0.62738999689869679</v>
      </c>
      <c r="O14" s="6">
        <f t="shared" si="17"/>
        <v>0.62140016089083372</v>
      </c>
      <c r="P14" s="6">
        <f t="shared" si="17"/>
        <v>0.61560666115014617</v>
      </c>
      <c r="Q14" s="6">
        <f t="shared" si="17"/>
        <v>0.6099999999999991</v>
      </c>
      <c r="R14" s="6">
        <f t="shared" si="17"/>
        <v>0.60355666325887458</v>
      </c>
      <c r="S14" s="6">
        <f t="shared" si="17"/>
        <v>0.59734705630210827</v>
      </c>
      <c r="T14" s="6">
        <f t="shared" si="17"/>
        <v>0.59135868798648727</v>
      </c>
      <c r="U14" s="6">
        <f t="shared" si="17"/>
        <v>0.58557994167024896</v>
      </c>
      <c r="V14" s="6">
        <f t="shared" si="17"/>
        <v>0.57999999999999841</v>
      </c>
      <c r="W14" s="6">
        <f t="shared" si="17"/>
        <v>0.57363369166207445</v>
      </c>
      <c r="X14" s="6">
        <f t="shared" si="17"/>
        <v>0.56745879778001485</v>
      </c>
      <c r="Y14" s="6">
        <f t="shared" si="17"/>
        <v>0.56146681338500426</v>
      </c>
      <c r="Z14" s="6">
        <f t="shared" si="17"/>
        <v>0.55564973001411666</v>
      </c>
      <c r="AA14" s="6">
        <f t="shared" si="17"/>
        <v>0.54999999999999938</v>
      </c>
      <c r="AB14" s="6">
        <f t="shared" si="17"/>
        <v>0.54360513325035975</v>
      </c>
      <c r="AC14" s="6">
        <f t="shared" si="17"/>
        <v>0.53741728712302728</v>
      </c>
      <c r="AD14" s="6">
        <f t="shared" si="17"/>
        <v>0.53142656894688067</v>
      </c>
      <c r="AE14" s="6">
        <f t="shared" si="17"/>
        <v>0.52562370647547496</v>
      </c>
      <c r="AF14" s="6">
        <f t="shared" si="17"/>
        <v>0.51999999999999813</v>
      </c>
      <c r="AG14" s="6">
        <f t="shared" si="17"/>
        <v>0.5136722638386535</v>
      </c>
      <c r="AH14" s="6">
        <f t="shared" si="17"/>
        <v>0.5075150185068501</v>
      </c>
      <c r="AI14" s="6">
        <f t="shared" si="17"/>
        <v>0.50152146518817264</v>
      </c>
      <c r="AJ14" s="6">
        <f t="shared" si="17"/>
        <v>0.49568516182069472</v>
      </c>
      <c r="AK14" s="6">
        <f t="shared" si="17"/>
        <v>0.4900000000000006</v>
      </c>
      <c r="AL14" s="6">
        <f t="shared" si="17"/>
        <v>0.48446018365365184</v>
      </c>
      <c r="AM14" s="6">
        <f t="shared" si="17"/>
        <v>0.47906020933064786</v>
      </c>
      <c r="AN14" s="6">
        <f t="shared" si="17"/>
        <v>0.47379484796492755</v>
      </c>
    </row>
    <row r="18" spans="1:40" x14ac:dyDescent="0.25">
      <c r="A18" s="33" t="s">
        <v>89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5" t="s">
        <v>96</v>
      </c>
    </row>
    <row r="19" spans="1:40" x14ac:dyDescent="0.25">
      <c r="A19" s="36" t="s">
        <v>57</v>
      </c>
      <c r="B19" s="36"/>
      <c r="C19" s="36"/>
      <c r="D19" s="36" t="s">
        <v>58</v>
      </c>
      <c r="E19" s="36" t="s">
        <v>90</v>
      </c>
      <c r="F19" s="36" t="s">
        <v>91</v>
      </c>
      <c r="G19" s="37">
        <v>2012</v>
      </c>
      <c r="H19" s="37">
        <v>2017</v>
      </c>
      <c r="I19" s="37">
        <v>2022</v>
      </c>
      <c r="J19" s="37">
        <v>2027</v>
      </c>
      <c r="K19" s="37">
        <v>2032</v>
      </c>
      <c r="L19" s="37">
        <v>2037</v>
      </c>
      <c r="M19" s="37">
        <v>2042</v>
      </c>
      <c r="N19" s="37">
        <v>2047</v>
      </c>
    </row>
    <row r="20" spans="1:40" x14ac:dyDescent="0.25">
      <c r="A20" s="38" t="s">
        <v>92</v>
      </c>
      <c r="B20" s="38"/>
      <c r="C20" s="38"/>
      <c r="D20" s="38"/>
      <c r="E20" s="38"/>
      <c r="F20" s="38"/>
      <c r="G20" s="39">
        <v>0.61709163788298604</v>
      </c>
      <c r="H20" s="39">
        <v>0.72644671063087862</v>
      </c>
      <c r="I20" s="39">
        <v>0.91680800500124393</v>
      </c>
      <c r="J20" s="39">
        <v>1.2674168428745958</v>
      </c>
      <c r="K20" s="39">
        <v>1.8728108469644267</v>
      </c>
      <c r="L20" s="39">
        <v>2.9549878534997931</v>
      </c>
      <c r="M20" s="39">
        <v>4.2584222964583089</v>
      </c>
      <c r="N20" s="39">
        <v>5.8725104119963625</v>
      </c>
    </row>
    <row r="21" spans="1:40" x14ac:dyDescent="0.2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40" x14ac:dyDescent="0.25">
      <c r="A22" s="14" t="s">
        <v>93</v>
      </c>
      <c r="B22" s="40"/>
      <c r="C22" s="41"/>
      <c r="D22" s="40"/>
      <c r="E22" s="40"/>
      <c r="F22" s="40"/>
      <c r="G22" s="40">
        <v>1215947696.8037</v>
      </c>
      <c r="H22" s="40">
        <v>1293560155.5197299</v>
      </c>
      <c r="I22" s="40">
        <v>1383591897.89131</v>
      </c>
      <c r="J22" s="40">
        <v>1453466914.90909</v>
      </c>
      <c r="K22" s="40">
        <v>1533937577.53791</v>
      </c>
      <c r="L22" s="40">
        <v>1592149418.74388</v>
      </c>
      <c r="M22" s="40">
        <v>1659579084.9869099</v>
      </c>
      <c r="N22" s="40">
        <v>1704172882.39362</v>
      </c>
    </row>
    <row r="23" spans="1:40" x14ac:dyDescent="0.25">
      <c r="A23" s="14" t="s">
        <v>94</v>
      </c>
      <c r="B23" s="40"/>
      <c r="C23" s="41"/>
      <c r="D23" s="40" t="s">
        <v>95</v>
      </c>
      <c r="E23" s="40"/>
      <c r="F23" s="40"/>
      <c r="G23" s="40">
        <v>7.5035115580063982E-2</v>
      </c>
      <c r="H23" s="40">
        <v>9.3970251998047552E-2</v>
      </c>
      <c r="I23" s="40">
        <v>0.12684881276416166</v>
      </c>
      <c r="J23" s="40">
        <v>0.18421484485167577</v>
      </c>
      <c r="K23" s="40">
        <v>0.2872774933779334</v>
      </c>
      <c r="L23" s="40">
        <v>0.47047821933449213</v>
      </c>
      <c r="M23" s="40">
        <v>0.70671885782441357</v>
      </c>
      <c r="N23" s="40">
        <v>1.0007772995698385</v>
      </c>
    </row>
    <row r="28" spans="1:40" x14ac:dyDescent="0.25">
      <c r="B28" s="6">
        <v>2012</v>
      </c>
      <c r="C28" s="6">
        <v>2013</v>
      </c>
      <c r="D28" s="6">
        <v>2014</v>
      </c>
      <c r="E28" s="6">
        <v>2015</v>
      </c>
      <c r="F28" s="6">
        <v>2016</v>
      </c>
      <c r="G28" s="6">
        <v>2017</v>
      </c>
      <c r="H28" s="6">
        <v>2018</v>
      </c>
      <c r="I28" s="6">
        <v>2019</v>
      </c>
      <c r="J28" s="6">
        <v>2020</v>
      </c>
      <c r="K28" s="6">
        <v>2021</v>
      </c>
      <c r="L28" s="6">
        <v>2022</v>
      </c>
      <c r="M28" s="6">
        <v>2023</v>
      </c>
      <c r="N28" s="6">
        <v>2024</v>
      </c>
      <c r="O28" s="6">
        <v>2025</v>
      </c>
      <c r="P28" s="6">
        <v>2026</v>
      </c>
      <c r="Q28" s="6">
        <v>2027</v>
      </c>
      <c r="R28" s="6">
        <v>2028</v>
      </c>
      <c r="S28" s="6">
        <v>2029</v>
      </c>
      <c r="T28" s="6">
        <v>2030</v>
      </c>
      <c r="U28" s="6">
        <v>2031</v>
      </c>
      <c r="V28" s="6">
        <v>2032</v>
      </c>
      <c r="W28" s="6">
        <v>2033</v>
      </c>
      <c r="X28" s="6">
        <v>2034</v>
      </c>
      <c r="Y28" s="6">
        <v>2035</v>
      </c>
      <c r="Z28" s="6">
        <v>2036</v>
      </c>
      <c r="AA28" s="6">
        <v>2037</v>
      </c>
      <c r="AB28" s="6">
        <v>2038</v>
      </c>
      <c r="AC28" s="6">
        <v>2039</v>
      </c>
      <c r="AD28" s="6">
        <v>2040</v>
      </c>
      <c r="AE28" s="6">
        <v>2041</v>
      </c>
      <c r="AF28" s="6">
        <v>2042</v>
      </c>
      <c r="AG28" s="6">
        <v>2043</v>
      </c>
      <c r="AH28" s="6">
        <v>2044</v>
      </c>
      <c r="AI28" s="6">
        <v>2045</v>
      </c>
      <c r="AJ28" s="6">
        <v>2046</v>
      </c>
      <c r="AK28" s="6">
        <v>2047</v>
      </c>
      <c r="AL28" s="6">
        <v>2048</v>
      </c>
      <c r="AM28" s="6">
        <v>2049</v>
      </c>
      <c r="AN28" s="6">
        <v>2050</v>
      </c>
    </row>
    <row r="29" spans="1:40" x14ac:dyDescent="0.25">
      <c r="A29" s="6" t="s">
        <v>8</v>
      </c>
      <c r="B29" s="42">
        <f t="shared" ref="B29:G29" si="18">TREND($G23:$H23,$G$19:$H$19,B$28)</f>
        <v>7.5035115580064371E-2</v>
      </c>
      <c r="C29" s="42">
        <f t="shared" si="18"/>
        <v>7.8822142863661071E-2</v>
      </c>
      <c r="D29" s="42">
        <f t="shared" si="18"/>
        <v>8.2609170147257771E-2</v>
      </c>
      <c r="E29" s="42">
        <f t="shared" si="18"/>
        <v>8.6396197430854471E-2</v>
      </c>
      <c r="F29" s="42">
        <f t="shared" si="18"/>
        <v>9.0183224714451171E-2</v>
      </c>
      <c r="G29" s="42">
        <f t="shared" si="18"/>
        <v>9.3970251998047871E-2</v>
      </c>
      <c r="H29" s="42">
        <f>TREND($H23:$I23,$H$19:$I$19,H$28)</f>
        <v>0.10054596415127115</v>
      </c>
      <c r="I29" s="42">
        <f>TREND($H23:$I23,$H$19:$I$19,I$28)</f>
        <v>0.10712167630449265</v>
      </c>
      <c r="J29" s="42">
        <f>TREND($H23:$I23,$H$19:$I$19,J$28)</f>
        <v>0.11369738845771593</v>
      </c>
      <c r="K29" s="42">
        <f>TREND($H23:$I23,$H$19:$I$19,K$28)</f>
        <v>0.12027310061093921</v>
      </c>
      <c r="L29" s="42">
        <f>TREND($H23:$I23,$H$19:$I$19,L$28)</f>
        <v>0.12684881276416249</v>
      </c>
      <c r="M29" s="42">
        <f>TREND($I23:$J23,$I$19:$J$19,M$28)</f>
        <v>0.13832201918166476</v>
      </c>
      <c r="N29" s="42">
        <f>TREND($I23:$J23,$I$19:$J$19,N$28)</f>
        <v>0.14979522559916703</v>
      </c>
      <c r="O29" s="42">
        <f>TREND($I23:$J23,$I$19:$J$19,O$28)</f>
        <v>0.16126843201666929</v>
      </c>
      <c r="P29" s="42">
        <f>TREND($I23:$J23,$I$19:$J$19,P$28)</f>
        <v>0.17274163843417512</v>
      </c>
      <c r="Q29" s="42">
        <f>TREND($I23:$J23,$I$19:$J$19,Q$28)</f>
        <v>0.18421484485167738</v>
      </c>
      <c r="R29" s="42">
        <f>TREND($J23:$K23,$J$19:$K$19,R$28)</f>
        <v>0.20482737455692757</v>
      </c>
      <c r="S29" s="42">
        <f>TREND($J23:$K23,$J$19:$K$19,S$28)</f>
        <v>0.2254399042621813</v>
      </c>
      <c r="T29" s="42">
        <f>TREND($J23:$K23,$J$19:$K$19,T$28)</f>
        <v>0.24605243396743504</v>
      </c>
      <c r="U29" s="42">
        <f>TREND($J23:$K23,$J$19:$K$19,U$28)</f>
        <v>0.26666496367268167</v>
      </c>
      <c r="V29" s="42">
        <f>TREND($J23:$K23,$J$19:$K$19,V$28)</f>
        <v>0.2872774933779354</v>
      </c>
      <c r="W29" s="42">
        <f>TREND($K23:$L23,$K$19:$L$19,W$28)</f>
        <v>0.32391763856924172</v>
      </c>
      <c r="X29" s="42">
        <f>TREND($K23:$L23,$K$19:$L$19,X$28)</f>
        <v>0.36055778376055514</v>
      </c>
      <c r="Y29" s="42">
        <f>TREND($K23:$L23,$K$19:$L$19,Y$28)</f>
        <v>0.39719792895186856</v>
      </c>
      <c r="Z29" s="42">
        <f>TREND($K23:$L23,$K$19:$L$19,Z$28)</f>
        <v>0.43383807414316777</v>
      </c>
      <c r="AA29" s="42">
        <f>TREND($K23:$L23,$K$19:$L$19,AA$28)</f>
        <v>0.4704782193344812</v>
      </c>
      <c r="AB29" s="42">
        <f>TREND($L23:$M23,$L$19:$M$19,AB$28)</f>
        <v>0.51772634703246467</v>
      </c>
      <c r="AC29" s="42">
        <f>TREND($L23:$M23,$L$19:$M$19,AC$28)</f>
        <v>0.56497447473044815</v>
      </c>
      <c r="AD29" s="42">
        <f>TREND($L23:$M23,$L$19:$M$19,AD$28)</f>
        <v>0.61222260242844584</v>
      </c>
      <c r="AE29" s="42">
        <f>TREND($L23:$M23,$L$19:$M$19,AE$28)</f>
        <v>0.65947073012642932</v>
      </c>
      <c r="AF29" s="42">
        <f>TREND($L23:$M23,$L$19:$M$19,AF$28)</f>
        <v>0.70671885782441279</v>
      </c>
      <c r="AG29" s="42">
        <f t="shared" ref="AG29:AN29" si="19">TREND($M23:$N23,$M$19:$N$19,AG$28)</f>
        <v>0.76553054617349403</v>
      </c>
      <c r="AH29" s="42">
        <f t="shared" si="19"/>
        <v>0.82434223452257527</v>
      </c>
      <c r="AI29" s="42">
        <f t="shared" si="19"/>
        <v>0.8831539228716565</v>
      </c>
      <c r="AJ29" s="42">
        <f t="shared" si="19"/>
        <v>0.94196561122073774</v>
      </c>
      <c r="AK29" s="42">
        <f t="shared" si="19"/>
        <v>1.0007772995698332</v>
      </c>
      <c r="AL29" s="42">
        <f t="shared" si="19"/>
        <v>1.0595889879189144</v>
      </c>
      <c r="AM29" s="42">
        <f t="shared" si="19"/>
        <v>1.1184006762679957</v>
      </c>
      <c r="AN29" s="42">
        <f t="shared" si="19"/>
        <v>1.1772123646170911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2"/>
    </sheetView>
  </sheetViews>
  <sheetFormatPr defaultRowHeight="15" x14ac:dyDescent="0.25"/>
  <cols>
    <col min="1" max="1" width="10.85546875" customWidth="1"/>
    <col min="2" max="9" width="13.5703125" customWidth="1"/>
  </cols>
  <sheetData>
    <row r="1" spans="1:8" x14ac:dyDescent="0.25">
      <c r="A1" s="75" t="s">
        <v>135</v>
      </c>
      <c r="B1" s="75"/>
      <c r="C1" s="75"/>
      <c r="D1" s="75"/>
      <c r="E1" s="75"/>
      <c r="F1" s="75"/>
      <c r="G1" s="75"/>
      <c r="H1" s="75"/>
    </row>
    <row r="2" spans="1:8" x14ac:dyDescent="0.25">
      <c r="A2" s="75"/>
      <c r="B2" s="75"/>
      <c r="C2" s="75"/>
      <c r="D2" s="75"/>
      <c r="E2" s="75"/>
      <c r="F2" s="75"/>
      <c r="G2" s="75"/>
      <c r="H2" s="75"/>
    </row>
    <row r="3" spans="1:8" ht="16.5" x14ac:dyDescent="0.25">
      <c r="A3" s="76" t="s">
        <v>136</v>
      </c>
      <c r="B3" s="76"/>
      <c r="C3" s="76"/>
      <c r="D3" s="76"/>
      <c r="E3" s="76"/>
      <c r="F3" s="76"/>
      <c r="G3" s="76"/>
      <c r="H3" s="76"/>
    </row>
    <row r="4" spans="1:8" x14ac:dyDescent="0.25">
      <c r="A4" s="77" t="s">
        <v>4</v>
      </c>
      <c r="B4" s="80" t="s">
        <v>5</v>
      </c>
      <c r="C4" s="80" t="s">
        <v>6</v>
      </c>
      <c r="D4" s="80" t="s">
        <v>7</v>
      </c>
      <c r="E4" s="80" t="s">
        <v>8</v>
      </c>
      <c r="F4" s="46" t="s">
        <v>9</v>
      </c>
      <c r="G4" s="80" t="s">
        <v>10</v>
      </c>
      <c r="H4" s="47" t="s">
        <v>11</v>
      </c>
    </row>
    <row r="5" spans="1:8" x14ac:dyDescent="0.25">
      <c r="A5" s="78"/>
      <c r="B5" s="81"/>
      <c r="C5" s="81"/>
      <c r="D5" s="81"/>
      <c r="E5" s="81"/>
      <c r="F5" s="48" t="s">
        <v>12</v>
      </c>
      <c r="G5" s="81"/>
      <c r="H5" s="49" t="s">
        <v>13</v>
      </c>
    </row>
    <row r="6" spans="1:8" x14ac:dyDescent="0.25">
      <c r="A6" s="79"/>
      <c r="B6" s="82"/>
      <c r="C6" s="82"/>
      <c r="D6" s="82"/>
      <c r="E6" s="82"/>
      <c r="F6" s="50" t="s">
        <v>14</v>
      </c>
      <c r="G6" s="82"/>
      <c r="H6" s="51" t="s">
        <v>15</v>
      </c>
    </row>
    <row r="7" spans="1:8" x14ac:dyDescent="0.25">
      <c r="A7" s="53">
        <v>1</v>
      </c>
      <c r="B7" s="53">
        <v>2</v>
      </c>
      <c r="C7" s="53">
        <v>3</v>
      </c>
      <c r="D7" s="53">
        <v>4</v>
      </c>
      <c r="E7" s="53">
        <v>5</v>
      </c>
      <c r="F7" s="53">
        <v>6</v>
      </c>
      <c r="G7" s="53">
        <v>7</v>
      </c>
      <c r="H7" s="54" t="s">
        <v>137</v>
      </c>
    </row>
    <row r="8" spans="1:8" x14ac:dyDescent="0.25">
      <c r="A8" s="55" t="s">
        <v>16</v>
      </c>
      <c r="B8" s="56">
        <v>189424</v>
      </c>
      <c r="C8" s="56">
        <v>104182</v>
      </c>
      <c r="D8" s="56">
        <v>120918</v>
      </c>
      <c r="E8" s="56">
        <v>46685</v>
      </c>
      <c r="F8" s="56">
        <v>11108</v>
      </c>
      <c r="G8" s="56">
        <v>29660</v>
      </c>
      <c r="H8" s="52">
        <v>501977</v>
      </c>
    </row>
    <row r="9" spans="1:8" x14ac:dyDescent="0.25">
      <c r="A9" s="58" t="s">
        <v>17</v>
      </c>
      <c r="B9" s="56">
        <v>209474.12781608119</v>
      </c>
      <c r="C9" s="56">
        <v>109609.77877866759</v>
      </c>
      <c r="D9" s="56">
        <v>131719.81337273202</v>
      </c>
      <c r="E9" s="56">
        <v>54189.190079562402</v>
      </c>
      <c r="F9" s="56">
        <v>11424.783703703704</v>
      </c>
      <c r="G9" s="56">
        <v>37577.019349878268</v>
      </c>
      <c r="H9" s="52">
        <v>553995</v>
      </c>
    </row>
    <row r="10" spans="1:8" x14ac:dyDescent="0.25">
      <c r="A10" s="58" t="s">
        <v>138</v>
      </c>
      <c r="B10" s="56">
        <v>236752.19076651</v>
      </c>
      <c r="C10" s="56">
        <v>120208.7574092943</v>
      </c>
      <c r="D10" s="56">
        <v>146080.15510040961</v>
      </c>
      <c r="E10" s="56">
        <v>60600.284304184614</v>
      </c>
      <c r="F10" s="56">
        <v>12408.252614641995</v>
      </c>
      <c r="G10" s="56">
        <v>36595.349224177386</v>
      </c>
      <c r="H10" s="52">
        <v>612644.98941921792</v>
      </c>
    </row>
    <row r="11" spans="1:8" x14ac:dyDescent="0.25">
      <c r="A11" s="58" t="s">
        <v>18</v>
      </c>
      <c r="B11" s="56">
        <v>272589</v>
      </c>
      <c r="C11" s="56">
        <v>131967</v>
      </c>
      <c r="D11" s="56">
        <v>169326</v>
      </c>
      <c r="E11" s="56">
        <v>67289</v>
      </c>
      <c r="F11" s="56">
        <v>14003</v>
      </c>
      <c r="G11" s="56">
        <v>39218</v>
      </c>
      <c r="H11" s="52">
        <v>694392</v>
      </c>
    </row>
    <row r="12" spans="1:8" x14ac:dyDescent="0.25">
      <c r="A12" s="59" t="s">
        <v>19</v>
      </c>
      <c r="B12" s="56">
        <v>352291</v>
      </c>
      <c r="C12" s="56">
        <v>140960</v>
      </c>
      <c r="D12" s="56">
        <v>171104</v>
      </c>
      <c r="E12" s="56">
        <v>65381</v>
      </c>
      <c r="F12" s="56">
        <v>14206</v>
      </c>
      <c r="G12" s="56">
        <v>41252</v>
      </c>
      <c r="H12" s="52">
        <v>785194</v>
      </c>
    </row>
    <row r="13" spans="1:8" x14ac:dyDescent="0.25">
      <c r="A13" s="59" t="s">
        <v>20</v>
      </c>
      <c r="B13" s="56">
        <v>365988.99</v>
      </c>
      <c r="C13" s="56">
        <v>147462</v>
      </c>
      <c r="D13" s="56">
        <v>183700</v>
      </c>
      <c r="E13" s="56">
        <v>72794</v>
      </c>
      <c r="F13" s="56">
        <v>14100</v>
      </c>
      <c r="G13" s="56">
        <v>40256</v>
      </c>
      <c r="H13" s="52">
        <v>824300.99</v>
      </c>
    </row>
    <row r="14" spans="1:8" x14ac:dyDescent="0.25">
      <c r="A14" s="60" t="s">
        <v>21</v>
      </c>
      <c r="B14" s="56">
        <v>384418.2794984277</v>
      </c>
      <c r="C14" s="56">
        <v>152744.32570698805</v>
      </c>
      <c r="D14" s="56">
        <v>199841.78628002029</v>
      </c>
      <c r="E14" s="56">
        <v>74246.963235908886</v>
      </c>
      <c r="F14" s="56">
        <v>15539.688867794344</v>
      </c>
      <c r="G14" s="56">
        <v>47417.52291086076</v>
      </c>
      <c r="H14" s="57">
        <v>874208.56649999996</v>
      </c>
    </row>
    <row r="15" spans="1:8" x14ac:dyDescent="0.25">
      <c r="A15" s="60" t="s">
        <v>24</v>
      </c>
      <c r="B15" s="56">
        <v>418346.16624665877</v>
      </c>
      <c r="C15" s="56">
        <v>168913.45725601545</v>
      </c>
      <c r="D15" s="56">
        <v>217404.72234963675</v>
      </c>
      <c r="E15" s="56">
        <v>78391.386457368004</v>
      </c>
      <c r="F15" s="56">
        <v>16176.94</v>
      </c>
      <c r="G15" s="56">
        <v>49289</v>
      </c>
      <c r="H15" s="57">
        <v>948521.67230967898</v>
      </c>
    </row>
    <row r="16" spans="1:8" x14ac:dyDescent="0.25">
      <c r="A16" s="60" t="s">
        <v>139</v>
      </c>
      <c r="B16" s="56">
        <v>423522.94024919398</v>
      </c>
      <c r="C16" s="56">
        <v>173185.36546184841</v>
      </c>
      <c r="D16" s="56">
        <v>238875.69057048182</v>
      </c>
      <c r="E16" s="56">
        <v>86036.571008999075</v>
      </c>
      <c r="F16" s="56">
        <v>16594.330000000002</v>
      </c>
      <c r="G16" s="56">
        <v>62975.787018054529</v>
      </c>
      <c r="H16" s="52">
        <v>1001190.6843085778</v>
      </c>
    </row>
    <row r="17" spans="1:8" x14ac:dyDescent="0.25">
      <c r="A17" s="61" t="s">
        <v>140</v>
      </c>
      <c r="B17" s="57">
        <v>426665</v>
      </c>
      <c r="C17" s="62">
        <v>195473</v>
      </c>
      <c r="D17" s="56">
        <v>259311</v>
      </c>
      <c r="E17" s="56">
        <v>98333</v>
      </c>
      <c r="F17" s="56">
        <v>17217</v>
      </c>
      <c r="G17" s="56">
        <v>69269</v>
      </c>
      <c r="H17" s="63">
        <v>1066268</v>
      </c>
    </row>
    <row r="18" spans="1:8" ht="25.5" x14ac:dyDescent="0.25">
      <c r="A18" s="64" t="s">
        <v>141</v>
      </c>
      <c r="B18" s="65">
        <v>40.014799281231362</v>
      </c>
      <c r="C18" s="65">
        <v>18.332445501506186</v>
      </c>
      <c r="D18" s="65">
        <v>24.319495661503488</v>
      </c>
      <c r="E18" s="65">
        <v>9.2221655343684699</v>
      </c>
      <c r="F18" s="65">
        <v>1.6146972430946067</v>
      </c>
      <c r="G18" s="65">
        <v>6.4963967782958871</v>
      </c>
      <c r="H18" s="65">
        <v>100</v>
      </c>
    </row>
    <row r="19" spans="1:8" ht="51" x14ac:dyDescent="0.25">
      <c r="A19" s="66" t="s">
        <v>142</v>
      </c>
      <c r="B19" s="67">
        <v>0.74188655494252087</v>
      </c>
      <c r="C19" s="67">
        <v>12.86923665790999</v>
      </c>
      <c r="D19" s="67">
        <v>8.5547882167141687</v>
      </c>
      <c r="E19" s="67">
        <v>14.29209561328841</v>
      </c>
      <c r="F19" s="67">
        <v>3.7523057574484668</v>
      </c>
      <c r="G19" s="67">
        <v>9.9930676215944239</v>
      </c>
      <c r="H19" s="67">
        <v>6.4999921305065476</v>
      </c>
    </row>
    <row r="20" spans="1:8" ht="38.25" x14ac:dyDescent="0.25">
      <c r="A20" s="68" t="s">
        <v>143</v>
      </c>
      <c r="B20" s="69">
        <v>8.4589015126004909</v>
      </c>
      <c r="C20" s="69">
        <v>6.4950468127695116</v>
      </c>
      <c r="D20" s="69">
        <v>7.9277189790833313</v>
      </c>
      <c r="E20" s="69">
        <v>7.7338530831960961</v>
      </c>
      <c r="F20" s="69">
        <v>4.479758682294932</v>
      </c>
      <c r="G20" s="69">
        <v>8.8520912684069586</v>
      </c>
      <c r="H20" s="69">
        <v>7.8246993076618532</v>
      </c>
    </row>
    <row r="21" spans="1:8" x14ac:dyDescent="0.25">
      <c r="A21" s="70" t="s">
        <v>144</v>
      </c>
      <c r="B21" s="70"/>
      <c r="C21" s="70"/>
      <c r="D21" s="71"/>
      <c r="E21" s="71"/>
      <c r="F21" s="71"/>
      <c r="G21" s="71"/>
      <c r="H21" s="71"/>
    </row>
    <row r="22" spans="1:8" x14ac:dyDescent="0.25">
      <c r="A22" s="70" t="s">
        <v>145</v>
      </c>
      <c r="B22" s="70"/>
      <c r="C22" s="70"/>
      <c r="D22" s="70"/>
      <c r="E22" s="70"/>
      <c r="F22" s="70"/>
      <c r="G22" s="70"/>
      <c r="H22" s="70"/>
    </row>
  </sheetData>
  <mergeCells count="8">
    <mergeCell ref="A1:H2"/>
    <mergeCell ref="A3:H3"/>
    <mergeCell ref="A4:A6"/>
    <mergeCell ref="B4:B6"/>
    <mergeCell ref="C4:C6"/>
    <mergeCell ref="D4:D6"/>
    <mergeCell ref="E4:E6"/>
    <mergeCell ref="G4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1" width="43.85546875" customWidth="1"/>
    <col min="3" max="3" width="23.42578125" customWidth="1"/>
  </cols>
  <sheetData>
    <row r="1" spans="1:3" x14ac:dyDescent="0.25">
      <c r="A1" s="2" t="s">
        <v>40</v>
      </c>
      <c r="B1" s="12" t="s">
        <v>83</v>
      </c>
      <c r="C1" s="2" t="s">
        <v>78</v>
      </c>
    </row>
    <row r="2" spans="1:3" x14ac:dyDescent="0.25">
      <c r="A2" t="s">
        <v>33</v>
      </c>
      <c r="B2" s="9">
        <v>7.0000000000000007E-2</v>
      </c>
      <c r="C2" t="s">
        <v>79</v>
      </c>
    </row>
    <row r="3" spans="1:3" x14ac:dyDescent="0.25">
      <c r="A3" t="s">
        <v>34</v>
      </c>
      <c r="B3" s="9">
        <v>0.34</v>
      </c>
      <c r="C3" t="s">
        <v>79</v>
      </c>
    </row>
    <row r="4" spans="1:3" x14ac:dyDescent="0.25">
      <c r="A4" t="s">
        <v>35</v>
      </c>
      <c r="B4" s="9">
        <v>0.04</v>
      </c>
      <c r="C4" t="s">
        <v>79</v>
      </c>
    </row>
    <row r="5" spans="1:3" x14ac:dyDescent="0.25">
      <c r="A5" t="s">
        <v>36</v>
      </c>
      <c r="B5" s="9">
        <v>0.13</v>
      </c>
      <c r="C5" t="s">
        <v>80</v>
      </c>
    </row>
    <row r="6" spans="1:3" x14ac:dyDescent="0.25">
      <c r="A6" t="s">
        <v>37</v>
      </c>
      <c r="B6" s="9">
        <v>0.28000000000000003</v>
      </c>
      <c r="C6" t="s">
        <v>81</v>
      </c>
    </row>
    <row r="7" spans="1:3" x14ac:dyDescent="0.25">
      <c r="A7" t="s">
        <v>38</v>
      </c>
      <c r="B7" s="9">
        <v>0.04</v>
      </c>
      <c r="C7" t="s">
        <v>80</v>
      </c>
    </row>
    <row r="8" spans="1:3" x14ac:dyDescent="0.25">
      <c r="A8" t="s">
        <v>39</v>
      </c>
      <c r="B8" s="9">
        <v>0.1</v>
      </c>
      <c r="C8" t="s">
        <v>82</v>
      </c>
    </row>
    <row r="10" spans="1:3" x14ac:dyDescent="0.25">
      <c r="A10" s="2" t="s">
        <v>41</v>
      </c>
      <c r="B10" s="12" t="s">
        <v>83</v>
      </c>
      <c r="C10" s="2" t="s">
        <v>78</v>
      </c>
    </row>
    <row r="11" spans="1:3" x14ac:dyDescent="0.25">
      <c r="A11" t="s">
        <v>42</v>
      </c>
      <c r="B11" s="9">
        <v>0.55000000000000004</v>
      </c>
      <c r="C11" t="s">
        <v>79</v>
      </c>
    </row>
    <row r="12" spans="1:3" x14ac:dyDescent="0.25">
      <c r="A12" t="s">
        <v>37</v>
      </c>
      <c r="B12" s="9">
        <v>0.25</v>
      </c>
      <c r="C12" t="s">
        <v>81</v>
      </c>
    </row>
    <row r="13" spans="1:3" x14ac:dyDescent="0.25">
      <c r="A13" t="s">
        <v>43</v>
      </c>
      <c r="B13" s="9">
        <v>0.15</v>
      </c>
      <c r="C13" t="s">
        <v>80</v>
      </c>
    </row>
    <row r="14" spans="1:3" x14ac:dyDescent="0.25">
      <c r="A14" t="s">
        <v>39</v>
      </c>
      <c r="B14" s="9">
        <v>0.05</v>
      </c>
      <c r="C14" t="s">
        <v>82</v>
      </c>
    </row>
    <row r="16" spans="1:3" x14ac:dyDescent="0.25">
      <c r="A16" t="s">
        <v>44</v>
      </c>
    </row>
    <row r="17" spans="1:1" x14ac:dyDescent="0.25">
      <c r="A1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1" width="27" customWidth="1"/>
    <col min="2" max="2" width="10.42578125" customWidth="1"/>
    <col min="3" max="3" width="21.140625" customWidth="1"/>
  </cols>
  <sheetData>
    <row r="1" spans="1:3" x14ac:dyDescent="0.25">
      <c r="A1" s="2" t="s">
        <v>87</v>
      </c>
      <c r="B1" s="13"/>
      <c r="C1" s="13"/>
    </row>
    <row r="2" spans="1:3" x14ac:dyDescent="0.25">
      <c r="A2" t="s">
        <v>84</v>
      </c>
      <c r="B2">
        <v>18871.400000000001</v>
      </c>
      <c r="C2" t="s">
        <v>85</v>
      </c>
    </row>
    <row r="3" spans="1:3" x14ac:dyDescent="0.25">
      <c r="A3" t="s">
        <v>86</v>
      </c>
      <c r="B3">
        <v>1775.9</v>
      </c>
      <c r="C3" t="s">
        <v>85</v>
      </c>
    </row>
    <row r="5" spans="1:3" x14ac:dyDescent="0.25">
      <c r="A5" t="s">
        <v>105</v>
      </c>
    </row>
    <row r="6" spans="1:3" x14ac:dyDescent="0.25">
      <c r="A6" t="s">
        <v>106</v>
      </c>
    </row>
    <row r="10" spans="1:3" x14ac:dyDescent="0.25">
      <c r="A10" s="2" t="s">
        <v>88</v>
      </c>
      <c r="B10" s="13"/>
      <c r="C10" s="13"/>
    </row>
    <row r="11" spans="1:3" x14ac:dyDescent="0.25">
      <c r="A11" t="s">
        <v>84</v>
      </c>
      <c r="B11">
        <v>5204.12</v>
      </c>
      <c r="C11" t="s">
        <v>85</v>
      </c>
    </row>
    <row r="12" spans="1:3" x14ac:dyDescent="0.25">
      <c r="A12" t="s">
        <v>86</v>
      </c>
      <c r="B12">
        <v>77.11</v>
      </c>
      <c r="C12" t="s">
        <v>85</v>
      </c>
    </row>
    <row r="14" spans="1:3" x14ac:dyDescent="0.25">
      <c r="A14" t="s">
        <v>115</v>
      </c>
    </row>
    <row r="15" spans="1:3" x14ac:dyDescent="0.25">
      <c r="A15" t="s">
        <v>116</v>
      </c>
    </row>
    <row r="17" spans="1:2" x14ac:dyDescent="0.25">
      <c r="A17" t="s">
        <v>114</v>
      </c>
    </row>
    <row r="18" spans="1:2" x14ac:dyDescent="0.25">
      <c r="A18" t="s">
        <v>117</v>
      </c>
    </row>
    <row r="19" spans="1:2" x14ac:dyDescent="0.25">
      <c r="A19" t="s">
        <v>102</v>
      </c>
    </row>
    <row r="20" spans="1:2" x14ac:dyDescent="0.25">
      <c r="A20" t="s">
        <v>103</v>
      </c>
    </row>
    <row r="21" spans="1:2" x14ac:dyDescent="0.25">
      <c r="A21" t="s">
        <v>104</v>
      </c>
    </row>
    <row r="22" spans="1:2" x14ac:dyDescent="0.25">
      <c r="A22" t="s">
        <v>81</v>
      </c>
      <c r="B22" s="9">
        <v>0.9</v>
      </c>
    </row>
    <row r="23" spans="1:2" x14ac:dyDescent="0.25">
      <c r="A23" t="s">
        <v>80</v>
      </c>
      <c r="B23" s="9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4"/>
  <sheetViews>
    <sheetView topLeftCell="A1216" workbookViewId="0">
      <pane xSplit="2" topLeftCell="O1" activePane="topRight" state="frozen"/>
      <selection activeCell="U11" sqref="U11"/>
      <selection pane="topRight" activeCell="Z1231" sqref="Z1231"/>
    </sheetView>
  </sheetViews>
  <sheetFormatPr defaultRowHeight="15" x14ac:dyDescent="0.25"/>
  <cols>
    <col min="1" max="1" width="27.140625" customWidth="1"/>
    <col min="2" max="2" width="37.85546875" customWidth="1"/>
  </cols>
  <sheetData>
    <row r="1" spans="1:36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13</v>
      </c>
      <c r="AJ1" t="s">
        <v>181</v>
      </c>
    </row>
    <row r="2" spans="1:36" x14ac:dyDescent="0.25">
      <c r="A2" t="s">
        <v>182</v>
      </c>
      <c r="B2" t="s">
        <v>183</v>
      </c>
      <c r="C2">
        <v>0</v>
      </c>
      <c r="D2">
        <v>0</v>
      </c>
      <c r="E2">
        <v>2.65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182</v>
      </c>
      <c r="B3" t="s">
        <v>184</v>
      </c>
      <c r="C3">
        <v>4.74</v>
      </c>
      <c r="D3">
        <v>0</v>
      </c>
      <c r="E3">
        <v>0</v>
      </c>
      <c r="F3">
        <v>264.35000000000002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15.44</v>
      </c>
      <c r="AJ3">
        <v>2.16</v>
      </c>
    </row>
    <row r="4" spans="1:36" x14ac:dyDescent="0.25">
      <c r="A4" t="s">
        <v>182</v>
      </c>
      <c r="B4" t="s">
        <v>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-0.11</v>
      </c>
    </row>
    <row r="5" spans="1:36" x14ac:dyDescent="0.25">
      <c r="A5" t="s">
        <v>182</v>
      </c>
      <c r="B5" t="s">
        <v>186</v>
      </c>
      <c r="C5">
        <v>0</v>
      </c>
      <c r="D5">
        <v>0</v>
      </c>
      <c r="E5">
        <v>2.54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-2.16</v>
      </c>
    </row>
    <row r="6" spans="1:36" x14ac:dyDescent="0.25">
      <c r="A6" t="s">
        <v>182</v>
      </c>
      <c r="B6" t="s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100.93</v>
      </c>
      <c r="T6">
        <v>0</v>
      </c>
      <c r="U6">
        <v>18.84</v>
      </c>
      <c r="V6">
        <v>0</v>
      </c>
      <c r="W6">
        <v>0</v>
      </c>
      <c r="X6">
        <v>0</v>
      </c>
      <c r="Y6">
        <v>8.0299999999999994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-109.53</v>
      </c>
    </row>
    <row r="7" spans="1:36" x14ac:dyDescent="0.25">
      <c r="A7" t="s">
        <v>182</v>
      </c>
      <c r="B7" t="s">
        <v>188</v>
      </c>
      <c r="C7">
        <v>0.02</v>
      </c>
      <c r="D7">
        <v>0</v>
      </c>
      <c r="E7">
        <v>0</v>
      </c>
      <c r="F7">
        <v>1.1200000000000001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-0.97</v>
      </c>
    </row>
    <row r="8" spans="1:36" x14ac:dyDescent="0.25">
      <c r="A8" t="s">
        <v>182</v>
      </c>
      <c r="B8" t="s">
        <v>189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182</v>
      </c>
      <c r="B9" t="s">
        <v>190</v>
      </c>
      <c r="C9">
        <v>0</v>
      </c>
      <c r="D9">
        <v>0</v>
      </c>
      <c r="E9">
        <v>6.11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0.38</v>
      </c>
      <c r="T9">
        <v>0.38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-5.83</v>
      </c>
    </row>
    <row r="10" spans="1:36" x14ac:dyDescent="0.25">
      <c r="A10" t="s">
        <v>182</v>
      </c>
      <c r="B10" t="s">
        <v>191</v>
      </c>
      <c r="C10">
        <v>0.48</v>
      </c>
      <c r="D10">
        <v>0</v>
      </c>
      <c r="E10">
        <v>2.4300000000000002</v>
      </c>
      <c r="F10">
        <v>44.58</v>
      </c>
      <c r="G10">
        <v>0</v>
      </c>
      <c r="H10">
        <v>0.03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1.88</v>
      </c>
      <c r="T10">
        <v>0.08</v>
      </c>
      <c r="U10">
        <v>0.08</v>
      </c>
      <c r="V10">
        <v>14.28</v>
      </c>
      <c r="W10">
        <v>13.71</v>
      </c>
      <c r="X10">
        <v>0.18</v>
      </c>
      <c r="Y10">
        <v>13.78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121.21</v>
      </c>
      <c r="AJ10">
        <v>116.44</v>
      </c>
    </row>
    <row r="11" spans="1:36" x14ac:dyDescent="0.25">
      <c r="A11" t="s">
        <v>182</v>
      </c>
      <c r="B11" t="s">
        <v>192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182</v>
      </c>
      <c r="B12" t="s">
        <v>193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182</v>
      </c>
      <c r="B13" t="s">
        <v>194</v>
      </c>
      <c r="C13">
        <v>1.86</v>
      </c>
      <c r="D13">
        <v>0</v>
      </c>
      <c r="E13">
        <v>0</v>
      </c>
      <c r="F13">
        <v>33.56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182</v>
      </c>
      <c r="B14" t="s">
        <v>195</v>
      </c>
      <c r="C14">
        <v>0.03</v>
      </c>
      <c r="D14">
        <v>0</v>
      </c>
      <c r="E14">
        <v>0</v>
      </c>
      <c r="F14">
        <v>0.52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182</v>
      </c>
      <c r="B15" t="s">
        <v>196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182</v>
      </c>
      <c r="B16" t="s">
        <v>197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182</v>
      </c>
      <c r="B17" t="s">
        <v>198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182</v>
      </c>
      <c r="B18" t="s">
        <v>199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182</v>
      </c>
      <c r="B19" t="s">
        <v>200</v>
      </c>
      <c r="C19">
        <v>1.53</v>
      </c>
      <c r="D19">
        <v>0</v>
      </c>
      <c r="E19">
        <v>0</v>
      </c>
      <c r="F19">
        <v>39.57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182</v>
      </c>
      <c r="B20" t="s">
        <v>201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182</v>
      </c>
      <c r="B21" t="s">
        <v>202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182</v>
      </c>
      <c r="B22" t="s">
        <v>203</v>
      </c>
      <c r="C22">
        <v>2.9</v>
      </c>
      <c r="D22">
        <v>0</v>
      </c>
      <c r="E22">
        <v>0</v>
      </c>
      <c r="F22">
        <v>111.79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182</v>
      </c>
      <c r="B23" t="s">
        <v>204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</v>
      </c>
      <c r="AH23">
        <v>0</v>
      </c>
      <c r="AI23">
        <v>-62.23</v>
      </c>
      <c r="AJ23">
        <v>0</v>
      </c>
    </row>
    <row r="24" spans="1:36" x14ac:dyDescent="0.25">
      <c r="A24" t="s">
        <v>182</v>
      </c>
      <c r="B24" t="s">
        <v>205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182</v>
      </c>
      <c r="B25" t="s">
        <v>206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182</v>
      </c>
      <c r="B26" t="s">
        <v>207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182</v>
      </c>
      <c r="B27" t="s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182</v>
      </c>
      <c r="B28" t="s">
        <v>208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182</v>
      </c>
      <c r="B29" t="s">
        <v>209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14.97</v>
      </c>
      <c r="W29">
        <v>0.11</v>
      </c>
      <c r="X29">
        <v>0.06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182</v>
      </c>
      <c r="B30" t="s">
        <v>210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182</v>
      </c>
      <c r="B31" t="s">
        <v>211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182</v>
      </c>
      <c r="B32" t="s">
        <v>212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182</v>
      </c>
      <c r="B33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7.92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2.31</v>
      </c>
      <c r="AJ33">
        <v>0</v>
      </c>
    </row>
    <row r="34" spans="1:36" x14ac:dyDescent="0.25">
      <c r="A34" t="s">
        <v>182</v>
      </c>
      <c r="B34" t="s">
        <v>213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182</v>
      </c>
      <c r="B35" t="s">
        <v>214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182</v>
      </c>
      <c r="B36" t="s">
        <v>215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19.47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182</v>
      </c>
      <c r="B37" t="s">
        <v>216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182</v>
      </c>
      <c r="B38" t="s">
        <v>217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5.22</v>
      </c>
      <c r="W38">
        <v>3.36</v>
      </c>
      <c r="X38">
        <v>0.81</v>
      </c>
      <c r="Y38">
        <v>0.06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0.33</v>
      </c>
      <c r="AJ38">
        <v>0</v>
      </c>
    </row>
    <row r="39" spans="1:36" x14ac:dyDescent="0.25">
      <c r="A39" t="s">
        <v>182</v>
      </c>
      <c r="B39" t="s">
        <v>218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1.52</v>
      </c>
      <c r="W39">
        <v>1.37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182</v>
      </c>
      <c r="B40" t="s">
        <v>219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220</v>
      </c>
      <c r="B41" t="s">
        <v>183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79.41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220</v>
      </c>
      <c r="B42" t="s">
        <v>184</v>
      </c>
      <c r="C42">
        <v>0.64</v>
      </c>
      <c r="D42">
        <v>0</v>
      </c>
      <c r="E42">
        <v>0</v>
      </c>
      <c r="F42">
        <v>35.69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46.36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81.819999999999993</v>
      </c>
      <c r="AJ42">
        <v>64.849999999999994</v>
      </c>
    </row>
    <row r="43" spans="1:36" x14ac:dyDescent="0.25">
      <c r="A43" t="s">
        <v>220</v>
      </c>
      <c r="B43" t="s">
        <v>185</v>
      </c>
      <c r="C43">
        <v>0.31</v>
      </c>
      <c r="D43">
        <v>0</v>
      </c>
      <c r="E43">
        <v>0</v>
      </c>
      <c r="F43">
        <v>2.39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1.3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-4.24</v>
      </c>
    </row>
    <row r="44" spans="1:36" x14ac:dyDescent="0.25">
      <c r="A44" t="s">
        <v>220</v>
      </c>
      <c r="B44" t="s">
        <v>186</v>
      </c>
      <c r="C44">
        <v>0</v>
      </c>
      <c r="D44">
        <v>0</v>
      </c>
      <c r="E44">
        <v>0.7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48.17</v>
      </c>
      <c r="V44">
        <v>0</v>
      </c>
      <c r="W44">
        <v>0</v>
      </c>
      <c r="X44">
        <v>27.43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-64.849999999999994</v>
      </c>
    </row>
    <row r="45" spans="1:36" x14ac:dyDescent="0.25">
      <c r="A45" t="s">
        <v>220</v>
      </c>
      <c r="B45" t="s">
        <v>187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59.23</v>
      </c>
      <c r="T45">
        <v>0</v>
      </c>
      <c r="U45">
        <v>11.07</v>
      </c>
      <c r="V45">
        <v>0</v>
      </c>
      <c r="W45">
        <v>0</v>
      </c>
      <c r="X45">
        <v>0</v>
      </c>
      <c r="Y45">
        <v>4.71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-64.28</v>
      </c>
    </row>
    <row r="46" spans="1:36" x14ac:dyDescent="0.25">
      <c r="A46" t="s">
        <v>220</v>
      </c>
      <c r="B46" t="s">
        <v>188</v>
      </c>
      <c r="C46">
        <v>0.01</v>
      </c>
      <c r="D46">
        <v>0</v>
      </c>
      <c r="E46">
        <v>0</v>
      </c>
      <c r="F46">
        <v>0.65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-0.56999999999999995</v>
      </c>
    </row>
    <row r="47" spans="1:36" x14ac:dyDescent="0.25">
      <c r="A47" t="s">
        <v>220</v>
      </c>
      <c r="B47" t="s">
        <v>189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220</v>
      </c>
      <c r="B48" t="s">
        <v>190</v>
      </c>
      <c r="C48">
        <v>0</v>
      </c>
      <c r="D48">
        <v>0</v>
      </c>
      <c r="E48">
        <v>3.7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-3.15</v>
      </c>
    </row>
    <row r="49" spans="1:36" x14ac:dyDescent="0.25">
      <c r="A49" t="s">
        <v>220</v>
      </c>
      <c r="B49" t="s">
        <v>191</v>
      </c>
      <c r="C49">
        <v>0.34</v>
      </c>
      <c r="D49">
        <v>0</v>
      </c>
      <c r="E49">
        <v>1.31</v>
      </c>
      <c r="F49">
        <v>47.49</v>
      </c>
      <c r="G49">
        <v>0</v>
      </c>
      <c r="H49">
        <v>0.09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1.79</v>
      </c>
      <c r="T49">
        <v>0.09</v>
      </c>
      <c r="U49">
        <v>1.95</v>
      </c>
      <c r="V49">
        <v>8.51</v>
      </c>
      <c r="W49">
        <v>8.0500000000000007</v>
      </c>
      <c r="X49">
        <v>0.12</v>
      </c>
      <c r="Y49">
        <v>14.38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137.34</v>
      </c>
      <c r="AJ49">
        <v>72.239999999999995</v>
      </c>
    </row>
    <row r="50" spans="1:36" x14ac:dyDescent="0.25">
      <c r="A50" t="s">
        <v>220</v>
      </c>
      <c r="B50" t="s">
        <v>192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4.41</v>
      </c>
      <c r="V50">
        <v>0</v>
      </c>
      <c r="W50">
        <v>1.25</v>
      </c>
      <c r="X50">
        <v>0</v>
      </c>
      <c r="Y50">
        <v>12.04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220</v>
      </c>
      <c r="B51" t="s">
        <v>193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0.42</v>
      </c>
      <c r="V51">
        <v>9.69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220</v>
      </c>
      <c r="B52" t="s">
        <v>194</v>
      </c>
      <c r="C52">
        <v>5.86</v>
      </c>
      <c r="D52">
        <v>0</v>
      </c>
      <c r="E52">
        <v>0</v>
      </c>
      <c r="F52">
        <v>105.72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220</v>
      </c>
      <c r="B53" t="s">
        <v>195</v>
      </c>
      <c r="C53">
        <v>0.09</v>
      </c>
      <c r="D53">
        <v>0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220</v>
      </c>
      <c r="B54" t="s">
        <v>196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220</v>
      </c>
      <c r="B55" t="s">
        <v>197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220</v>
      </c>
      <c r="B56" t="s">
        <v>198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220</v>
      </c>
      <c r="B57" t="s">
        <v>199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220</v>
      </c>
      <c r="B58" t="s">
        <v>200</v>
      </c>
      <c r="C58">
        <v>4.82</v>
      </c>
      <c r="D58">
        <v>0</v>
      </c>
      <c r="E58">
        <v>0</v>
      </c>
      <c r="F58">
        <v>124.67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220</v>
      </c>
      <c r="B59" t="s">
        <v>201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220</v>
      </c>
      <c r="B60" t="s">
        <v>202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7.11</v>
      </c>
      <c r="T60">
        <v>0</v>
      </c>
      <c r="U60">
        <v>0</v>
      </c>
      <c r="V60">
        <v>1.1299999999999999</v>
      </c>
      <c r="W60">
        <v>3.08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220</v>
      </c>
      <c r="B61" t="s">
        <v>203</v>
      </c>
      <c r="C61">
        <v>9.14</v>
      </c>
      <c r="D61">
        <v>0</v>
      </c>
      <c r="E61">
        <v>0</v>
      </c>
      <c r="F61">
        <v>352.21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220</v>
      </c>
      <c r="B62" t="s">
        <v>204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21.87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46.96</v>
      </c>
      <c r="AH62">
        <v>21.58</v>
      </c>
      <c r="AI62">
        <v>-270.91000000000003</v>
      </c>
      <c r="AJ62">
        <v>0</v>
      </c>
    </row>
    <row r="63" spans="1:36" x14ac:dyDescent="0.25">
      <c r="A63" t="s">
        <v>220</v>
      </c>
      <c r="B63" t="s">
        <v>205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220</v>
      </c>
      <c r="B64" t="s">
        <v>206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220</v>
      </c>
      <c r="B65" t="s">
        <v>207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220</v>
      </c>
      <c r="B66" t="s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220</v>
      </c>
      <c r="B67" t="s">
        <v>208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27.24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220</v>
      </c>
      <c r="B68" t="s">
        <v>209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9.1300000000000008</v>
      </c>
      <c r="W68">
        <v>7.0000000000000007E-2</v>
      </c>
      <c r="X68">
        <v>0.04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220</v>
      </c>
      <c r="B69" t="s">
        <v>210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220</v>
      </c>
      <c r="B70" t="s">
        <v>211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220</v>
      </c>
      <c r="B71" t="s">
        <v>212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220</v>
      </c>
      <c r="B72" t="s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5.13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220</v>
      </c>
      <c r="B73" t="s">
        <v>213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220</v>
      </c>
      <c r="B74" t="s">
        <v>214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16.52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220</v>
      </c>
      <c r="B75" t="s">
        <v>215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50.56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220</v>
      </c>
      <c r="B76" t="s">
        <v>216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220</v>
      </c>
      <c r="B77" t="s">
        <v>217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13.55</v>
      </c>
      <c r="W77">
        <v>17.07</v>
      </c>
      <c r="X77">
        <v>0.49</v>
      </c>
      <c r="Y77">
        <v>0.11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0.19</v>
      </c>
      <c r="AJ77">
        <v>0</v>
      </c>
    </row>
    <row r="78" spans="1:36" x14ac:dyDescent="0.25">
      <c r="A78" t="s">
        <v>220</v>
      </c>
      <c r="B78" t="s">
        <v>218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3.95</v>
      </c>
      <c r="W78">
        <v>6.98</v>
      </c>
      <c r="X78">
        <v>0</v>
      </c>
      <c r="Y78">
        <v>0.01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220</v>
      </c>
      <c r="B79" t="s">
        <v>219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12.41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221</v>
      </c>
      <c r="B80" t="s">
        <v>183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87.68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221</v>
      </c>
      <c r="B81" t="s">
        <v>184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50.72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26.71</v>
      </c>
      <c r="AJ81">
        <v>71.61</v>
      </c>
    </row>
    <row r="82" spans="1:36" x14ac:dyDescent="0.25">
      <c r="A82" t="s">
        <v>221</v>
      </c>
      <c r="B82" t="s">
        <v>185</v>
      </c>
      <c r="C82">
        <v>0.33</v>
      </c>
      <c r="D82">
        <v>0</v>
      </c>
      <c r="E82">
        <v>0</v>
      </c>
      <c r="F82">
        <v>2.5499999999999998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0.47</v>
      </c>
      <c r="V82">
        <v>0</v>
      </c>
      <c r="W82">
        <v>0</v>
      </c>
      <c r="X82">
        <v>0</v>
      </c>
      <c r="Y82">
        <v>1.71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-4.3</v>
      </c>
    </row>
    <row r="83" spans="1:36" x14ac:dyDescent="0.25">
      <c r="A83" t="s">
        <v>221</v>
      </c>
      <c r="B83" t="s">
        <v>186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52.7</v>
      </c>
      <c r="V83">
        <v>0</v>
      </c>
      <c r="W83">
        <v>0</v>
      </c>
      <c r="X83">
        <v>29.19</v>
      </c>
      <c r="Y83">
        <v>2.35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-71.61</v>
      </c>
    </row>
    <row r="84" spans="1:36" x14ac:dyDescent="0.25">
      <c r="A84" t="s">
        <v>221</v>
      </c>
      <c r="B84" t="s">
        <v>187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32.39</v>
      </c>
      <c r="T84">
        <v>0</v>
      </c>
      <c r="U84">
        <v>6.01</v>
      </c>
      <c r="V84">
        <v>0</v>
      </c>
      <c r="W84">
        <v>0</v>
      </c>
      <c r="X84">
        <v>0</v>
      </c>
      <c r="Y84">
        <v>2.58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-35.15</v>
      </c>
    </row>
    <row r="85" spans="1:36" x14ac:dyDescent="0.25">
      <c r="A85" t="s">
        <v>221</v>
      </c>
      <c r="B85" t="s">
        <v>188</v>
      </c>
      <c r="C85">
        <v>0.01</v>
      </c>
      <c r="D85">
        <v>0</v>
      </c>
      <c r="E85">
        <v>0</v>
      </c>
      <c r="F85">
        <v>0.36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-0.31</v>
      </c>
    </row>
    <row r="86" spans="1:36" x14ac:dyDescent="0.25">
      <c r="A86" t="s">
        <v>221</v>
      </c>
      <c r="B86" t="s">
        <v>189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221</v>
      </c>
      <c r="B87" t="s">
        <v>190</v>
      </c>
      <c r="C87">
        <v>0</v>
      </c>
      <c r="D87">
        <v>0</v>
      </c>
      <c r="E87">
        <v>1.55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0.88</v>
      </c>
      <c r="T87">
        <v>0.88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-2.82</v>
      </c>
    </row>
    <row r="88" spans="1:36" x14ac:dyDescent="0.25">
      <c r="A88" t="s">
        <v>221</v>
      </c>
      <c r="B88" t="s">
        <v>191</v>
      </c>
      <c r="C88">
        <v>7.0000000000000007E-2</v>
      </c>
      <c r="D88">
        <v>0</v>
      </c>
      <c r="E88">
        <v>1.19</v>
      </c>
      <c r="F88">
        <v>22.13</v>
      </c>
      <c r="G88">
        <v>0</v>
      </c>
      <c r="H88">
        <v>7.0000000000000007E-2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5.59</v>
      </c>
      <c r="T88">
        <v>0.27</v>
      </c>
      <c r="U88">
        <v>0.08</v>
      </c>
      <c r="V88">
        <v>4.58</v>
      </c>
      <c r="W88">
        <v>4.37</v>
      </c>
      <c r="X88">
        <v>0.06</v>
      </c>
      <c r="Y88">
        <v>10.83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47.28</v>
      </c>
      <c r="AJ88">
        <v>42.57</v>
      </c>
    </row>
    <row r="89" spans="1:36" x14ac:dyDescent="0.25">
      <c r="A89" t="s">
        <v>221</v>
      </c>
      <c r="B89" t="s">
        <v>192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2.08</v>
      </c>
      <c r="V89">
        <v>0</v>
      </c>
      <c r="W89">
        <v>0.59</v>
      </c>
      <c r="X89">
        <v>0</v>
      </c>
      <c r="Y89">
        <v>12.87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221</v>
      </c>
      <c r="B90" t="s">
        <v>193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0.38</v>
      </c>
      <c r="V90">
        <v>8.75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221</v>
      </c>
      <c r="B91" t="s">
        <v>194</v>
      </c>
      <c r="C91">
        <v>0.87</v>
      </c>
      <c r="D91">
        <v>0</v>
      </c>
      <c r="E91">
        <v>0</v>
      </c>
      <c r="F91">
        <v>15.7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221</v>
      </c>
      <c r="B92" t="s">
        <v>195</v>
      </c>
      <c r="C92">
        <v>0.01</v>
      </c>
      <c r="D92">
        <v>0</v>
      </c>
      <c r="E92">
        <v>0</v>
      </c>
      <c r="F92">
        <v>0.24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221</v>
      </c>
      <c r="B93" t="s">
        <v>196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9.3000000000000007</v>
      </c>
      <c r="V93">
        <v>0</v>
      </c>
      <c r="W93">
        <v>0</v>
      </c>
      <c r="X93">
        <v>0</v>
      </c>
      <c r="Y93">
        <v>3.25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221</v>
      </c>
      <c r="B94" t="s">
        <v>197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221</v>
      </c>
      <c r="B95" t="s">
        <v>198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221</v>
      </c>
      <c r="B96" t="s">
        <v>199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221</v>
      </c>
      <c r="B97" t="s">
        <v>200</v>
      </c>
      <c r="C97">
        <v>0.72</v>
      </c>
      <c r="D97">
        <v>0</v>
      </c>
      <c r="E97">
        <v>0</v>
      </c>
      <c r="F97">
        <v>18.510000000000002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12.79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221</v>
      </c>
      <c r="B98" t="s">
        <v>201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221</v>
      </c>
      <c r="B99" t="s">
        <v>202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1.24</v>
      </c>
      <c r="W99">
        <v>3.37</v>
      </c>
      <c r="X99">
        <v>0</v>
      </c>
      <c r="Y99">
        <v>3.76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221</v>
      </c>
      <c r="B100" t="s">
        <v>203</v>
      </c>
      <c r="C100">
        <v>1.36</v>
      </c>
      <c r="D100">
        <v>0</v>
      </c>
      <c r="E100">
        <v>0</v>
      </c>
      <c r="F100">
        <v>52.31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221</v>
      </c>
      <c r="B101" t="s">
        <v>204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34.950000000000003</v>
      </c>
      <c r="AH101">
        <v>8.1</v>
      </c>
      <c r="AI101">
        <v>-83.2</v>
      </c>
      <c r="AJ101">
        <v>0</v>
      </c>
    </row>
    <row r="102" spans="1:36" x14ac:dyDescent="0.25">
      <c r="A102" t="s">
        <v>221</v>
      </c>
      <c r="B102" t="s">
        <v>205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221</v>
      </c>
      <c r="B103" t="s">
        <v>206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221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221</v>
      </c>
      <c r="B105" t="s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221</v>
      </c>
      <c r="B106" t="s">
        <v>208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9.1999999999999993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221</v>
      </c>
      <c r="B107" t="s">
        <v>209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5.34</v>
      </c>
      <c r="W107">
        <v>0.04</v>
      </c>
      <c r="X107">
        <v>0.02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221</v>
      </c>
      <c r="B108" t="s">
        <v>210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221</v>
      </c>
      <c r="B109" t="s">
        <v>211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221</v>
      </c>
      <c r="B110" t="s">
        <v>212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221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</v>
      </c>
      <c r="AJ111">
        <v>0</v>
      </c>
    </row>
    <row r="112" spans="1:36" x14ac:dyDescent="0.25">
      <c r="A112" t="s">
        <v>221</v>
      </c>
      <c r="B112" t="s">
        <v>213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221</v>
      </c>
      <c r="B113" t="s">
        <v>214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24.48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221</v>
      </c>
      <c r="B114" t="s">
        <v>215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74.94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221</v>
      </c>
      <c r="B115" t="s">
        <v>216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221</v>
      </c>
      <c r="B116" t="s">
        <v>217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20.079999999999998</v>
      </c>
      <c r="W116">
        <v>12.81</v>
      </c>
      <c r="X116">
        <v>0.28999999999999998</v>
      </c>
      <c r="Y116">
        <v>0.05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0.11</v>
      </c>
      <c r="AJ116">
        <v>0</v>
      </c>
    </row>
    <row r="117" spans="1:36" x14ac:dyDescent="0.25">
      <c r="A117" t="s">
        <v>221</v>
      </c>
      <c r="B117" t="s">
        <v>218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5.85</v>
      </c>
      <c r="W117">
        <v>5.24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221</v>
      </c>
      <c r="B118" t="s">
        <v>219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9.32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222</v>
      </c>
      <c r="B119" t="s">
        <v>183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0.57999999999999996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222</v>
      </c>
      <c r="B120" t="s">
        <v>184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74.95</v>
      </c>
      <c r="AJ120">
        <v>0.47</v>
      </c>
    </row>
    <row r="121" spans="1:36" x14ac:dyDescent="0.25">
      <c r="A121" t="s">
        <v>222</v>
      </c>
      <c r="B121" t="s">
        <v>185</v>
      </c>
      <c r="C121">
        <v>1</v>
      </c>
      <c r="D121">
        <v>0</v>
      </c>
      <c r="E121">
        <v>0</v>
      </c>
      <c r="F121">
        <v>7.81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10.119999999999999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-16.09</v>
      </c>
    </row>
    <row r="122" spans="1:36" x14ac:dyDescent="0.25">
      <c r="A122" t="s">
        <v>222</v>
      </c>
      <c r="B122" t="s">
        <v>186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0.56000000000000005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-0.47</v>
      </c>
    </row>
    <row r="123" spans="1:36" x14ac:dyDescent="0.25">
      <c r="A123" t="s">
        <v>222</v>
      </c>
      <c r="B123" t="s">
        <v>187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70.41</v>
      </c>
      <c r="T123">
        <v>0</v>
      </c>
      <c r="U123">
        <v>13.15</v>
      </c>
      <c r="V123">
        <v>0</v>
      </c>
      <c r="W123">
        <v>0</v>
      </c>
      <c r="X123">
        <v>0</v>
      </c>
      <c r="Y123">
        <v>5.6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-76.41</v>
      </c>
    </row>
    <row r="124" spans="1:36" x14ac:dyDescent="0.25">
      <c r="A124" t="s">
        <v>222</v>
      </c>
      <c r="B124" t="s">
        <v>188</v>
      </c>
      <c r="C124">
        <v>0.01</v>
      </c>
      <c r="D124">
        <v>0</v>
      </c>
      <c r="E124">
        <v>0</v>
      </c>
      <c r="F124">
        <v>0.78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-0.67</v>
      </c>
    </row>
    <row r="125" spans="1:36" x14ac:dyDescent="0.25">
      <c r="A125" t="s">
        <v>222</v>
      </c>
      <c r="B125" t="s">
        <v>189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222</v>
      </c>
      <c r="B126" t="s">
        <v>190</v>
      </c>
      <c r="C126">
        <v>0</v>
      </c>
      <c r="D126">
        <v>0</v>
      </c>
      <c r="E126">
        <v>4.2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0.38</v>
      </c>
      <c r="T126">
        <v>0.38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-4.21</v>
      </c>
    </row>
    <row r="127" spans="1:36" x14ac:dyDescent="0.25">
      <c r="A127" t="s">
        <v>222</v>
      </c>
      <c r="B127" t="s">
        <v>191</v>
      </c>
      <c r="C127">
        <v>0.61</v>
      </c>
      <c r="D127">
        <v>0</v>
      </c>
      <c r="E127">
        <v>1.76</v>
      </c>
      <c r="F127">
        <v>53.18</v>
      </c>
      <c r="G127">
        <v>0</v>
      </c>
      <c r="H127">
        <v>0.03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0.25</v>
      </c>
      <c r="T127">
        <v>0.01</v>
      </c>
      <c r="U127">
        <v>2.48</v>
      </c>
      <c r="V127">
        <v>10.54</v>
      </c>
      <c r="W127">
        <v>9.57</v>
      </c>
      <c r="X127">
        <v>0.12</v>
      </c>
      <c r="Y127">
        <v>32.979999999999997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73.19</v>
      </c>
      <c r="AJ127">
        <v>97.39</v>
      </c>
    </row>
    <row r="128" spans="1:36" x14ac:dyDescent="0.25">
      <c r="A128" t="s">
        <v>222</v>
      </c>
      <c r="B128" t="s">
        <v>192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45.08</v>
      </c>
      <c r="V128">
        <v>0</v>
      </c>
      <c r="W128">
        <v>12.78</v>
      </c>
      <c r="X128">
        <v>0</v>
      </c>
      <c r="Y128">
        <v>37.06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222</v>
      </c>
      <c r="B129" t="s">
        <v>193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</v>
      </c>
      <c r="V129">
        <v>10.42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222</v>
      </c>
      <c r="B130" t="s">
        <v>194</v>
      </c>
      <c r="C130">
        <v>8.09</v>
      </c>
      <c r="D130">
        <v>0</v>
      </c>
      <c r="E130">
        <v>0</v>
      </c>
      <c r="F130">
        <v>145.97999999999999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222</v>
      </c>
      <c r="B131" t="s">
        <v>195</v>
      </c>
      <c r="C131">
        <v>0.12</v>
      </c>
      <c r="D131">
        <v>0</v>
      </c>
      <c r="E131">
        <v>0</v>
      </c>
      <c r="F131">
        <v>2.25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222</v>
      </c>
      <c r="B132" t="s">
        <v>196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1.57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222</v>
      </c>
      <c r="B133" t="s">
        <v>197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222</v>
      </c>
      <c r="B134" t="s">
        <v>198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222</v>
      </c>
      <c r="B135" t="s">
        <v>199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222</v>
      </c>
      <c r="B136" t="s">
        <v>200</v>
      </c>
      <c r="C136">
        <v>6.65</v>
      </c>
      <c r="D136">
        <v>0</v>
      </c>
      <c r="E136">
        <v>0</v>
      </c>
      <c r="F136">
        <v>172.16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6.16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222</v>
      </c>
      <c r="B137" t="s">
        <v>201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222</v>
      </c>
      <c r="B138" t="s">
        <v>202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1.81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222</v>
      </c>
      <c r="B139" t="s">
        <v>203</v>
      </c>
      <c r="C139">
        <v>12.62</v>
      </c>
      <c r="D139">
        <v>0</v>
      </c>
      <c r="E139">
        <v>0</v>
      </c>
      <c r="F139">
        <v>486.36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222</v>
      </c>
      <c r="B140" t="s">
        <v>204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41.36</v>
      </c>
      <c r="AH140">
        <v>23.14</v>
      </c>
      <c r="AI140">
        <v>-312.05</v>
      </c>
      <c r="AJ140">
        <v>0</v>
      </c>
    </row>
    <row r="141" spans="1:36" x14ac:dyDescent="0.25">
      <c r="A141" t="s">
        <v>222</v>
      </c>
      <c r="B141" t="s">
        <v>205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222</v>
      </c>
      <c r="B142" t="s">
        <v>206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222</v>
      </c>
      <c r="B143" t="s">
        <v>207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222</v>
      </c>
      <c r="B144" t="s">
        <v>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222</v>
      </c>
      <c r="B145" t="s">
        <v>208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5.37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222</v>
      </c>
      <c r="B146" t="s">
        <v>209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11.04</v>
      </c>
      <c r="W146">
        <v>0.08</v>
      </c>
      <c r="X146">
        <v>0.04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222</v>
      </c>
      <c r="B147" t="s">
        <v>210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222</v>
      </c>
      <c r="B148" t="s">
        <v>211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222</v>
      </c>
      <c r="B149" t="s">
        <v>212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222</v>
      </c>
      <c r="B150" t="s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9.25</v>
      </c>
      <c r="AJ150">
        <v>0</v>
      </c>
    </row>
    <row r="151" spans="1:36" x14ac:dyDescent="0.25">
      <c r="A151" t="s">
        <v>222</v>
      </c>
      <c r="B151" t="s">
        <v>213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222</v>
      </c>
      <c r="B152" t="s">
        <v>214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10.59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222</v>
      </c>
      <c r="B153" t="s">
        <v>215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32.43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222</v>
      </c>
      <c r="B154" t="s">
        <v>216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222</v>
      </c>
      <c r="B155" t="s">
        <v>217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8.69</v>
      </c>
      <c r="W155">
        <v>14.7</v>
      </c>
      <c r="X155">
        <v>0.59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0.23</v>
      </c>
      <c r="AJ155">
        <v>0</v>
      </c>
    </row>
    <row r="156" spans="1:36" x14ac:dyDescent="0.25">
      <c r="A156" t="s">
        <v>222</v>
      </c>
      <c r="B156" t="s">
        <v>218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2.5299999999999998</v>
      </c>
      <c r="W156">
        <v>6.01</v>
      </c>
      <c r="X156">
        <v>0</v>
      </c>
      <c r="Y156">
        <v>0.01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222</v>
      </c>
      <c r="B157" t="s">
        <v>219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10.69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223</v>
      </c>
      <c r="B158" t="s">
        <v>183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7.88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223</v>
      </c>
      <c r="B159" t="s">
        <v>184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203.18</v>
      </c>
      <c r="AJ159">
        <v>6.44</v>
      </c>
    </row>
    <row r="160" spans="1:36" x14ac:dyDescent="0.25">
      <c r="A160" t="s">
        <v>223</v>
      </c>
      <c r="B160" t="s">
        <v>185</v>
      </c>
      <c r="C160">
        <v>0.53</v>
      </c>
      <c r="D160">
        <v>0</v>
      </c>
      <c r="E160">
        <v>0</v>
      </c>
      <c r="F160">
        <v>4.12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13.16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-15.14</v>
      </c>
    </row>
    <row r="161" spans="1:36" x14ac:dyDescent="0.25">
      <c r="A161" t="s">
        <v>223</v>
      </c>
      <c r="B161" t="s">
        <v>186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7.58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-6.44</v>
      </c>
    </row>
    <row r="162" spans="1:36" x14ac:dyDescent="0.25">
      <c r="A162" t="s">
        <v>223</v>
      </c>
      <c r="B162" t="s">
        <v>187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109.52</v>
      </c>
      <c r="T162">
        <v>0</v>
      </c>
      <c r="U162">
        <v>20.399999999999999</v>
      </c>
      <c r="V162">
        <v>0</v>
      </c>
      <c r="W162">
        <v>0</v>
      </c>
      <c r="X162">
        <v>0</v>
      </c>
      <c r="Y162">
        <v>8.7200000000000006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-118.85</v>
      </c>
    </row>
    <row r="163" spans="1:36" x14ac:dyDescent="0.25">
      <c r="A163" t="s">
        <v>223</v>
      </c>
      <c r="B163" t="s">
        <v>188</v>
      </c>
      <c r="C163">
        <v>0.02</v>
      </c>
      <c r="D163">
        <v>0</v>
      </c>
      <c r="E163">
        <v>0</v>
      </c>
      <c r="F163">
        <v>1.21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-1.05</v>
      </c>
    </row>
    <row r="164" spans="1:36" x14ac:dyDescent="0.25">
      <c r="A164" t="s">
        <v>223</v>
      </c>
      <c r="B164" t="s">
        <v>189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223</v>
      </c>
      <c r="B165" t="s">
        <v>190</v>
      </c>
      <c r="C165">
        <v>0</v>
      </c>
      <c r="D165">
        <v>0</v>
      </c>
      <c r="E165">
        <v>5.33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2.82</v>
      </c>
      <c r="T165">
        <v>2.82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-9.32</v>
      </c>
    </row>
    <row r="166" spans="1:36" x14ac:dyDescent="0.25">
      <c r="A166" t="s">
        <v>223</v>
      </c>
      <c r="B166" t="s">
        <v>191</v>
      </c>
      <c r="C166">
        <v>0.4</v>
      </c>
      <c r="D166">
        <v>0</v>
      </c>
      <c r="E166">
        <v>3.94</v>
      </c>
      <c r="F166">
        <v>179.3</v>
      </c>
      <c r="G166">
        <v>0</v>
      </c>
      <c r="H166">
        <v>0.63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4.32</v>
      </c>
      <c r="T166">
        <v>0.21</v>
      </c>
      <c r="U166">
        <v>9.89</v>
      </c>
      <c r="V166">
        <v>16.670000000000002</v>
      </c>
      <c r="W166">
        <v>14.84</v>
      </c>
      <c r="X166">
        <v>0.19</v>
      </c>
      <c r="Y166">
        <v>28.08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198.93</v>
      </c>
      <c r="AJ166">
        <v>144.35</v>
      </c>
    </row>
    <row r="167" spans="1:36" x14ac:dyDescent="0.25">
      <c r="A167" t="s">
        <v>223</v>
      </c>
      <c r="B167" t="s">
        <v>192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94.37</v>
      </c>
      <c r="V167">
        <v>0</v>
      </c>
      <c r="W167">
        <v>26.75</v>
      </c>
      <c r="X167">
        <v>0</v>
      </c>
      <c r="Y167">
        <v>20.81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223</v>
      </c>
      <c r="B168" t="s">
        <v>193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10.119999999999999</v>
      </c>
      <c r="V168">
        <v>15.73</v>
      </c>
      <c r="W168">
        <v>0</v>
      </c>
      <c r="X168">
        <v>0</v>
      </c>
      <c r="Y168">
        <v>0.1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223</v>
      </c>
      <c r="B169" t="s">
        <v>194</v>
      </c>
      <c r="C169">
        <v>19.329999999999998</v>
      </c>
      <c r="D169">
        <v>0</v>
      </c>
      <c r="E169">
        <v>0</v>
      </c>
      <c r="F169">
        <v>348.83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223</v>
      </c>
      <c r="B170" t="s">
        <v>195</v>
      </c>
      <c r="C170">
        <v>0.28000000000000003</v>
      </c>
      <c r="D170">
        <v>0</v>
      </c>
      <c r="E170">
        <v>0</v>
      </c>
      <c r="F170">
        <v>5.38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223</v>
      </c>
      <c r="B171" t="s">
        <v>196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21.39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223</v>
      </c>
      <c r="B172" t="s">
        <v>197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223</v>
      </c>
      <c r="B173" t="s">
        <v>198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223</v>
      </c>
      <c r="B174" t="s">
        <v>199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223</v>
      </c>
      <c r="B175" t="s">
        <v>200</v>
      </c>
      <c r="C175">
        <v>15.89</v>
      </c>
      <c r="D175">
        <v>0</v>
      </c>
      <c r="E175">
        <v>0</v>
      </c>
      <c r="F175">
        <v>411.38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84.05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223</v>
      </c>
      <c r="B176" t="s">
        <v>201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 t="s">
        <v>223</v>
      </c>
      <c r="B177" t="s">
        <v>202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7.39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24.73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t="s">
        <v>223</v>
      </c>
      <c r="B178" t="s">
        <v>203</v>
      </c>
      <c r="C178">
        <v>30.15</v>
      </c>
      <c r="D178">
        <v>0</v>
      </c>
      <c r="E178">
        <v>0</v>
      </c>
      <c r="F178">
        <v>1162.17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223</v>
      </c>
      <c r="B179" t="s">
        <v>204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30.97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45.33</v>
      </c>
      <c r="AH179">
        <v>59.78</v>
      </c>
      <c r="AI179">
        <v>-769.92</v>
      </c>
      <c r="AJ179">
        <v>0</v>
      </c>
    </row>
    <row r="180" spans="1:36" x14ac:dyDescent="0.25">
      <c r="A180" t="s">
        <v>223</v>
      </c>
      <c r="B180" t="s">
        <v>205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223</v>
      </c>
      <c r="B181" t="s">
        <v>206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223</v>
      </c>
      <c r="B182" t="s">
        <v>207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223</v>
      </c>
      <c r="B183" t="s">
        <v>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t="s">
        <v>223</v>
      </c>
      <c r="B184" t="s">
        <v>208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85.46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223</v>
      </c>
      <c r="B185" t="s">
        <v>209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17.350000000000001</v>
      </c>
      <c r="W185">
        <v>0.13</v>
      </c>
      <c r="X185">
        <v>7.0000000000000007E-2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t="s">
        <v>223</v>
      </c>
      <c r="B186" t="s">
        <v>210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t="s">
        <v>223</v>
      </c>
      <c r="B187" t="s">
        <v>211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223</v>
      </c>
      <c r="B188" t="s">
        <v>212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223</v>
      </c>
      <c r="B189" t="s">
        <v>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5.13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12.78</v>
      </c>
      <c r="AJ189">
        <v>0</v>
      </c>
    </row>
    <row r="190" spans="1:36" x14ac:dyDescent="0.25">
      <c r="A190" t="s">
        <v>223</v>
      </c>
      <c r="B190" t="s">
        <v>213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223</v>
      </c>
      <c r="B191" t="s">
        <v>214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22.03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 t="s">
        <v>223</v>
      </c>
      <c r="B192" t="s">
        <v>215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67.44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223</v>
      </c>
      <c r="B193" t="s">
        <v>216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5.44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t="s">
        <v>223</v>
      </c>
      <c r="B194" t="s">
        <v>217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18.07</v>
      </c>
      <c r="W194">
        <v>39.9</v>
      </c>
      <c r="X194">
        <v>0.94</v>
      </c>
      <c r="Y194">
        <v>3.34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0.36</v>
      </c>
      <c r="AJ194">
        <v>0</v>
      </c>
    </row>
    <row r="195" spans="1:36" x14ac:dyDescent="0.25">
      <c r="A195" t="s">
        <v>223</v>
      </c>
      <c r="B195" t="s">
        <v>218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5.27</v>
      </c>
      <c r="W195">
        <v>16.32</v>
      </c>
      <c r="X195">
        <v>0</v>
      </c>
      <c r="Y195">
        <v>0.3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223</v>
      </c>
      <c r="B196" t="s">
        <v>219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29.02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t="s">
        <v>224</v>
      </c>
      <c r="B197" t="s">
        <v>183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44.09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t="s">
        <v>224</v>
      </c>
      <c r="B198" t="s">
        <v>184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25.13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10.96</v>
      </c>
      <c r="AJ198">
        <v>36.01</v>
      </c>
    </row>
    <row r="199" spans="1:36" x14ac:dyDescent="0.25">
      <c r="A199" t="s">
        <v>224</v>
      </c>
      <c r="B199" t="s">
        <v>185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-0.02</v>
      </c>
    </row>
    <row r="200" spans="1:36" x14ac:dyDescent="0.25">
      <c r="A200" t="s">
        <v>224</v>
      </c>
      <c r="B200" t="s">
        <v>186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26.11</v>
      </c>
      <c r="V200">
        <v>0</v>
      </c>
      <c r="W200">
        <v>0</v>
      </c>
      <c r="X200">
        <v>13.81</v>
      </c>
      <c r="Y200">
        <v>2.44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-36.01</v>
      </c>
    </row>
    <row r="201" spans="1:36" x14ac:dyDescent="0.25">
      <c r="A201" t="s">
        <v>224</v>
      </c>
      <c r="B201" t="s">
        <v>187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13.85</v>
      </c>
      <c r="T201">
        <v>0</v>
      </c>
      <c r="U201">
        <v>2.58</v>
      </c>
      <c r="V201">
        <v>0</v>
      </c>
      <c r="W201">
        <v>0</v>
      </c>
      <c r="X201">
        <v>0</v>
      </c>
      <c r="Y201">
        <v>1.1000000000000001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-15.03</v>
      </c>
    </row>
    <row r="202" spans="1:36" x14ac:dyDescent="0.25">
      <c r="A202" t="s">
        <v>224</v>
      </c>
      <c r="B202" t="s">
        <v>188</v>
      </c>
      <c r="C202">
        <v>0</v>
      </c>
      <c r="D202">
        <v>0</v>
      </c>
      <c r="E202">
        <v>0</v>
      </c>
      <c r="F202">
        <v>0.15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-0.13</v>
      </c>
    </row>
    <row r="203" spans="1:36" x14ac:dyDescent="0.25">
      <c r="A203" t="s">
        <v>224</v>
      </c>
      <c r="B203" t="s">
        <v>189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224</v>
      </c>
      <c r="B204" t="s">
        <v>190</v>
      </c>
      <c r="C204">
        <v>0</v>
      </c>
      <c r="D204">
        <v>0</v>
      </c>
      <c r="E204">
        <v>0.87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-0.74</v>
      </c>
    </row>
    <row r="205" spans="1:36" x14ac:dyDescent="0.25">
      <c r="A205" t="s">
        <v>224</v>
      </c>
      <c r="B205" t="s">
        <v>191</v>
      </c>
      <c r="C205">
        <v>0.03</v>
      </c>
      <c r="D205">
        <v>0</v>
      </c>
      <c r="E205">
        <v>0.31</v>
      </c>
      <c r="F205">
        <v>8.74</v>
      </c>
      <c r="G205">
        <v>0</v>
      </c>
      <c r="H205">
        <v>0.03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7.61</v>
      </c>
      <c r="T205">
        <v>0.37</v>
      </c>
      <c r="U205">
        <v>0.16</v>
      </c>
      <c r="V205">
        <v>1.96</v>
      </c>
      <c r="W205">
        <v>1.88</v>
      </c>
      <c r="X205">
        <v>0.02</v>
      </c>
      <c r="Y205">
        <v>1.89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28.11</v>
      </c>
      <c r="AJ205">
        <v>15.91</v>
      </c>
    </row>
    <row r="206" spans="1:36" x14ac:dyDescent="0.25">
      <c r="A206" t="s">
        <v>224</v>
      </c>
      <c r="B206" t="s">
        <v>192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224</v>
      </c>
      <c r="B207" t="s">
        <v>193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2.63</v>
      </c>
      <c r="W207">
        <v>0</v>
      </c>
      <c r="X207">
        <v>0</v>
      </c>
      <c r="Y207">
        <v>0.02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224</v>
      </c>
      <c r="B208" t="s">
        <v>194</v>
      </c>
      <c r="C208">
        <v>0.08</v>
      </c>
      <c r="D208">
        <v>0</v>
      </c>
      <c r="E208">
        <v>0</v>
      </c>
      <c r="F208">
        <v>1.42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224</v>
      </c>
      <c r="B209" t="s">
        <v>195</v>
      </c>
      <c r="C209">
        <v>0</v>
      </c>
      <c r="D209">
        <v>0</v>
      </c>
      <c r="E209">
        <v>0</v>
      </c>
      <c r="F209">
        <v>0.02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224</v>
      </c>
      <c r="B210" t="s">
        <v>196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4.6100000000000003</v>
      </c>
      <c r="V210">
        <v>0</v>
      </c>
      <c r="W210">
        <v>0</v>
      </c>
      <c r="X210">
        <v>0</v>
      </c>
      <c r="Y210">
        <v>3.38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224</v>
      </c>
      <c r="B211" t="s">
        <v>197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224</v>
      </c>
      <c r="B212" t="s">
        <v>198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224</v>
      </c>
      <c r="B213" t="s">
        <v>199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224</v>
      </c>
      <c r="B214" t="s">
        <v>200</v>
      </c>
      <c r="C214">
        <v>0.06</v>
      </c>
      <c r="D214">
        <v>0</v>
      </c>
      <c r="E214">
        <v>0</v>
      </c>
      <c r="F214">
        <v>1.67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13.29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224</v>
      </c>
      <c r="B215" t="s">
        <v>201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224</v>
      </c>
      <c r="B216" t="s">
        <v>202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0.02</v>
      </c>
      <c r="T216">
        <v>0</v>
      </c>
      <c r="U216">
        <v>0</v>
      </c>
      <c r="V216">
        <v>0.61</v>
      </c>
      <c r="W216">
        <v>1.67</v>
      </c>
      <c r="X216">
        <v>0</v>
      </c>
      <c r="Y216">
        <v>3.91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224</v>
      </c>
      <c r="B217" t="s">
        <v>203</v>
      </c>
      <c r="C217">
        <v>0.12</v>
      </c>
      <c r="D217">
        <v>0</v>
      </c>
      <c r="E217">
        <v>0</v>
      </c>
      <c r="F217">
        <v>4.72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224</v>
      </c>
      <c r="B218" t="s">
        <v>204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14.12</v>
      </c>
      <c r="AH218">
        <v>0</v>
      </c>
      <c r="AI218">
        <v>-30.31</v>
      </c>
      <c r="AJ218">
        <v>0</v>
      </c>
    </row>
    <row r="219" spans="1:36" x14ac:dyDescent="0.25">
      <c r="A219" t="s">
        <v>224</v>
      </c>
      <c r="B219" t="s">
        <v>205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224</v>
      </c>
      <c r="B220" t="s">
        <v>206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224</v>
      </c>
      <c r="B221" t="s">
        <v>207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224</v>
      </c>
      <c r="B222" t="s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0.24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224</v>
      </c>
      <c r="B223" t="s">
        <v>208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5.43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224</v>
      </c>
      <c r="B224" t="s">
        <v>209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2.12</v>
      </c>
      <c r="W224">
        <v>0.02</v>
      </c>
      <c r="X224">
        <v>0.01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224</v>
      </c>
      <c r="B225" t="s">
        <v>210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224</v>
      </c>
      <c r="B226" t="s">
        <v>211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224</v>
      </c>
      <c r="B227" t="s">
        <v>212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224</v>
      </c>
      <c r="B228" t="s">
        <v>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224</v>
      </c>
      <c r="B229" t="s">
        <v>213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224</v>
      </c>
      <c r="B230" t="s">
        <v>214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7.38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224</v>
      </c>
      <c r="B231" t="s">
        <v>215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22.6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224</v>
      </c>
      <c r="B232" t="s">
        <v>216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224</v>
      </c>
      <c r="B233" t="s">
        <v>217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6.05</v>
      </c>
      <c r="W233">
        <v>2.23</v>
      </c>
      <c r="X233">
        <v>0.11</v>
      </c>
      <c r="Y233">
        <v>0.02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0.05</v>
      </c>
      <c r="AJ233">
        <v>0</v>
      </c>
    </row>
    <row r="234" spans="1:36" x14ac:dyDescent="0.25">
      <c r="A234" t="s">
        <v>224</v>
      </c>
      <c r="B234" t="s">
        <v>218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1.77</v>
      </c>
      <c r="W234">
        <v>0.91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224</v>
      </c>
      <c r="B235" t="s">
        <v>219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1.62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225</v>
      </c>
      <c r="B236" t="s">
        <v>183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225</v>
      </c>
      <c r="B237" t="s">
        <v>184</v>
      </c>
      <c r="C237">
        <v>0.21</v>
      </c>
      <c r="D237">
        <v>0</v>
      </c>
      <c r="E237">
        <v>0</v>
      </c>
      <c r="F237">
        <v>11.94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45.04</v>
      </c>
      <c r="AJ237">
        <v>0.1</v>
      </c>
    </row>
    <row r="238" spans="1:36" x14ac:dyDescent="0.25">
      <c r="A238" t="s">
        <v>225</v>
      </c>
      <c r="B238" t="s">
        <v>185</v>
      </c>
      <c r="C238">
        <v>0.84</v>
      </c>
      <c r="D238">
        <v>0</v>
      </c>
      <c r="E238">
        <v>0</v>
      </c>
      <c r="F238">
        <v>6.57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5.05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-10.59</v>
      </c>
    </row>
    <row r="239" spans="1:36" x14ac:dyDescent="0.25">
      <c r="A239" t="s">
        <v>225</v>
      </c>
      <c r="B239" t="s">
        <v>186</v>
      </c>
      <c r="C239">
        <v>0</v>
      </c>
      <c r="D239">
        <v>0</v>
      </c>
      <c r="E239">
        <v>0.11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-0.1</v>
      </c>
    </row>
    <row r="240" spans="1:36" x14ac:dyDescent="0.25">
      <c r="A240" t="s">
        <v>225</v>
      </c>
      <c r="B240" t="s">
        <v>187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40.700000000000003</v>
      </c>
      <c r="T240">
        <v>0</v>
      </c>
      <c r="U240">
        <v>7.71</v>
      </c>
      <c r="V240">
        <v>0</v>
      </c>
      <c r="W240">
        <v>0</v>
      </c>
      <c r="X240">
        <v>0</v>
      </c>
      <c r="Y240">
        <v>3.24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-44.16</v>
      </c>
    </row>
    <row r="241" spans="1:36" x14ac:dyDescent="0.25">
      <c r="A241" t="s">
        <v>225</v>
      </c>
      <c r="B241" t="s">
        <v>188</v>
      </c>
      <c r="C241">
        <v>0.01</v>
      </c>
      <c r="D241">
        <v>0</v>
      </c>
      <c r="E241">
        <v>0</v>
      </c>
      <c r="F241">
        <v>0.45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-0.39</v>
      </c>
    </row>
    <row r="242" spans="1:36" x14ac:dyDescent="0.25">
      <c r="A242" t="s">
        <v>225</v>
      </c>
      <c r="B242" t="s">
        <v>189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225</v>
      </c>
      <c r="B243" t="s">
        <v>190</v>
      </c>
      <c r="C243">
        <v>0</v>
      </c>
      <c r="D243">
        <v>0</v>
      </c>
      <c r="E243">
        <v>1.7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1.56</v>
      </c>
      <c r="T243">
        <v>1.56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-4.0999999999999996</v>
      </c>
    </row>
    <row r="244" spans="1:36" x14ac:dyDescent="0.25">
      <c r="A244" t="s">
        <v>225</v>
      </c>
      <c r="B244" t="s">
        <v>191</v>
      </c>
      <c r="C244">
        <v>0.94</v>
      </c>
      <c r="D244">
        <v>0</v>
      </c>
      <c r="E244">
        <v>1.74</v>
      </c>
      <c r="F244">
        <v>253.1</v>
      </c>
      <c r="G244">
        <v>0</v>
      </c>
      <c r="H244">
        <v>0.75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2.15</v>
      </c>
      <c r="T244">
        <v>0.1</v>
      </c>
      <c r="U244">
        <v>14.27</v>
      </c>
      <c r="V244">
        <v>7.46</v>
      </c>
      <c r="W244">
        <v>5.61</v>
      </c>
      <c r="X244">
        <v>0.56999999999999995</v>
      </c>
      <c r="Y244">
        <v>21.41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181.26</v>
      </c>
      <c r="AJ244">
        <v>59.24</v>
      </c>
    </row>
    <row r="245" spans="1:36" x14ac:dyDescent="0.25">
      <c r="A245" t="s">
        <v>225</v>
      </c>
      <c r="B245" t="s">
        <v>192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33.15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225</v>
      </c>
      <c r="B246" t="s">
        <v>193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</v>
      </c>
      <c r="V246">
        <v>4.43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225</v>
      </c>
      <c r="B247" t="s">
        <v>194</v>
      </c>
      <c r="C247">
        <v>4.87</v>
      </c>
      <c r="D247">
        <v>0</v>
      </c>
      <c r="E247">
        <v>0</v>
      </c>
      <c r="F247">
        <v>87.81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225</v>
      </c>
      <c r="B248" t="s">
        <v>195</v>
      </c>
      <c r="C248">
        <v>7.0000000000000007E-2</v>
      </c>
      <c r="D248">
        <v>0</v>
      </c>
      <c r="E248">
        <v>0</v>
      </c>
      <c r="F248">
        <v>1.35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225</v>
      </c>
      <c r="B249" t="s">
        <v>196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225</v>
      </c>
      <c r="B250" t="s">
        <v>197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225</v>
      </c>
      <c r="B251" t="s">
        <v>198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225</v>
      </c>
      <c r="B252" t="s">
        <v>199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225</v>
      </c>
      <c r="B253" t="s">
        <v>200</v>
      </c>
      <c r="C253">
        <v>4</v>
      </c>
      <c r="D253">
        <v>0</v>
      </c>
      <c r="E253">
        <v>0</v>
      </c>
      <c r="F253">
        <v>103.55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225</v>
      </c>
      <c r="B254" t="s">
        <v>201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225</v>
      </c>
      <c r="B255" t="s">
        <v>202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225</v>
      </c>
      <c r="B256" t="s">
        <v>203</v>
      </c>
      <c r="C256">
        <v>7.59</v>
      </c>
      <c r="D256">
        <v>0</v>
      </c>
      <c r="E256">
        <v>0</v>
      </c>
      <c r="F256">
        <v>292.54000000000002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225</v>
      </c>
      <c r="B257" t="s">
        <v>204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27.88</v>
      </c>
      <c r="AH257">
        <v>0</v>
      </c>
      <c r="AI257">
        <v>-180.04</v>
      </c>
      <c r="AJ257">
        <v>0</v>
      </c>
    </row>
    <row r="258" spans="1:36" x14ac:dyDescent="0.25">
      <c r="A258" t="s">
        <v>225</v>
      </c>
      <c r="B258" t="s">
        <v>205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225</v>
      </c>
      <c r="B259" t="s">
        <v>206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225</v>
      </c>
      <c r="B260" t="s">
        <v>207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225</v>
      </c>
      <c r="B261" t="s">
        <v>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1.69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225</v>
      </c>
      <c r="B262" t="s">
        <v>208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3.19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225</v>
      </c>
      <c r="B263" t="s">
        <v>209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6.28</v>
      </c>
      <c r="W263">
        <v>0.05</v>
      </c>
      <c r="X263">
        <v>0.02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225</v>
      </c>
      <c r="B264" t="s">
        <v>210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t="s">
        <v>225</v>
      </c>
      <c r="B265" t="s">
        <v>211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225</v>
      </c>
      <c r="B266" t="s">
        <v>212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225</v>
      </c>
      <c r="B267" t="s">
        <v>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8.4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225</v>
      </c>
      <c r="B268" t="s">
        <v>213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225</v>
      </c>
      <c r="B269" t="s">
        <v>214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7.86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225</v>
      </c>
      <c r="B270" t="s">
        <v>215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24.08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225</v>
      </c>
      <c r="B271" t="s">
        <v>216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t="s">
        <v>225</v>
      </c>
      <c r="B272" t="s">
        <v>217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6.45</v>
      </c>
      <c r="W272">
        <v>6.07</v>
      </c>
      <c r="X272">
        <v>0.34</v>
      </c>
      <c r="Y272">
        <v>0.04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0.13</v>
      </c>
      <c r="AJ272">
        <v>0</v>
      </c>
    </row>
    <row r="273" spans="1:36" x14ac:dyDescent="0.25">
      <c r="A273" t="s">
        <v>225</v>
      </c>
      <c r="B273" t="s">
        <v>218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1.88</v>
      </c>
      <c r="W273">
        <v>2.48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225</v>
      </c>
      <c r="B274" t="s">
        <v>219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4.41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226</v>
      </c>
      <c r="B275" t="s">
        <v>183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226</v>
      </c>
      <c r="B276" t="s">
        <v>184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43.6</v>
      </c>
      <c r="AJ276">
        <v>0.56000000000000005</v>
      </c>
    </row>
    <row r="277" spans="1:36" x14ac:dyDescent="0.25">
      <c r="A277" t="s">
        <v>226</v>
      </c>
      <c r="B277" t="s">
        <v>185</v>
      </c>
      <c r="C277">
        <v>1.02</v>
      </c>
      <c r="D277">
        <v>0</v>
      </c>
      <c r="E277">
        <v>0</v>
      </c>
      <c r="F277">
        <v>7.94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-10.46</v>
      </c>
    </row>
    <row r="278" spans="1:36" x14ac:dyDescent="0.25">
      <c r="A278" t="s">
        <v>226</v>
      </c>
      <c r="B278" t="s">
        <v>186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0.66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-0.56000000000000005</v>
      </c>
    </row>
    <row r="279" spans="1:36" x14ac:dyDescent="0.25">
      <c r="A279" t="s">
        <v>226</v>
      </c>
      <c r="B279" t="s">
        <v>187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28.07</v>
      </c>
      <c r="T279">
        <v>0</v>
      </c>
      <c r="U279">
        <v>5.2</v>
      </c>
      <c r="V279">
        <v>0</v>
      </c>
      <c r="W279">
        <v>0</v>
      </c>
      <c r="X279">
        <v>0</v>
      </c>
      <c r="Y279">
        <v>2.13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-30.35</v>
      </c>
    </row>
    <row r="280" spans="1:36" x14ac:dyDescent="0.25">
      <c r="A280" t="s">
        <v>226</v>
      </c>
      <c r="B280" t="s">
        <v>188</v>
      </c>
      <c r="C280">
        <v>0.01</v>
      </c>
      <c r="D280">
        <v>0</v>
      </c>
      <c r="E280">
        <v>0</v>
      </c>
      <c r="F280">
        <v>0.59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-0.51</v>
      </c>
    </row>
    <row r="281" spans="1:36" x14ac:dyDescent="0.25">
      <c r="A281" t="s">
        <v>226</v>
      </c>
      <c r="B281" t="s">
        <v>189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226</v>
      </c>
      <c r="B282" t="s">
        <v>190</v>
      </c>
      <c r="C282">
        <v>0</v>
      </c>
      <c r="D282">
        <v>0</v>
      </c>
      <c r="E282">
        <v>1.25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0.92</v>
      </c>
      <c r="T282">
        <v>0.92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-2.63</v>
      </c>
    </row>
    <row r="283" spans="1:36" x14ac:dyDescent="0.25">
      <c r="A283" t="s">
        <v>226</v>
      </c>
      <c r="B283" t="s">
        <v>191</v>
      </c>
      <c r="C283">
        <v>0.82</v>
      </c>
      <c r="D283">
        <v>0</v>
      </c>
      <c r="E283">
        <v>1.1100000000000001</v>
      </c>
      <c r="F283">
        <v>198.55</v>
      </c>
      <c r="G283">
        <v>0</v>
      </c>
      <c r="H283">
        <v>0.57999999999999996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1.1599999999999999</v>
      </c>
      <c r="T283">
        <v>0.06</v>
      </c>
      <c r="U283">
        <v>3.04</v>
      </c>
      <c r="V283">
        <v>4.28</v>
      </c>
      <c r="W283">
        <v>3.78</v>
      </c>
      <c r="X283">
        <v>0.05</v>
      </c>
      <c r="Y283">
        <v>16.54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45.36</v>
      </c>
      <c r="AJ283">
        <v>43.95</v>
      </c>
    </row>
    <row r="284" spans="1:36" x14ac:dyDescent="0.25">
      <c r="A284" t="s">
        <v>226</v>
      </c>
      <c r="B284" t="s">
        <v>192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26.49</v>
      </c>
      <c r="V284">
        <v>0</v>
      </c>
      <c r="W284">
        <v>7.51</v>
      </c>
      <c r="X284">
        <v>0</v>
      </c>
      <c r="Y284">
        <v>20.04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226</v>
      </c>
      <c r="B285" t="s">
        <v>193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0.06</v>
      </c>
      <c r="V285">
        <v>8.89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226</v>
      </c>
      <c r="B286" t="s">
        <v>194</v>
      </c>
      <c r="C286">
        <v>3.64</v>
      </c>
      <c r="D286">
        <v>0</v>
      </c>
      <c r="E286">
        <v>0</v>
      </c>
      <c r="F286">
        <v>65.63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226</v>
      </c>
      <c r="B287" t="s">
        <v>195</v>
      </c>
      <c r="C287">
        <v>0.05</v>
      </c>
      <c r="D287">
        <v>0</v>
      </c>
      <c r="E287">
        <v>0</v>
      </c>
      <c r="F287">
        <v>1.01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226</v>
      </c>
      <c r="B288" t="s">
        <v>196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226</v>
      </c>
      <c r="B289" t="s">
        <v>197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226</v>
      </c>
      <c r="B290" t="s">
        <v>198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226</v>
      </c>
      <c r="B291" t="s">
        <v>199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226</v>
      </c>
      <c r="B292" t="s">
        <v>200</v>
      </c>
      <c r="C292">
        <v>2.99</v>
      </c>
      <c r="D292">
        <v>0</v>
      </c>
      <c r="E292">
        <v>0</v>
      </c>
      <c r="F292">
        <v>77.400000000000006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7.29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226</v>
      </c>
      <c r="B293" t="s">
        <v>201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226</v>
      </c>
      <c r="B294" t="s">
        <v>202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0.68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2.15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226</v>
      </c>
      <c r="B295" t="s">
        <v>203</v>
      </c>
      <c r="C295">
        <v>5.67</v>
      </c>
      <c r="D295">
        <v>0</v>
      </c>
      <c r="E295">
        <v>0</v>
      </c>
      <c r="F295">
        <v>218.67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226</v>
      </c>
      <c r="B296" t="s">
        <v>204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40.450000000000003</v>
      </c>
      <c r="AH296">
        <v>18.37</v>
      </c>
      <c r="AI296">
        <v>-167.91</v>
      </c>
      <c r="AJ296">
        <v>0</v>
      </c>
    </row>
    <row r="297" spans="1:36" x14ac:dyDescent="0.25">
      <c r="A297" t="s">
        <v>226</v>
      </c>
      <c r="B297" t="s">
        <v>205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226</v>
      </c>
      <c r="B298" t="s">
        <v>206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226</v>
      </c>
      <c r="B299" t="s">
        <v>207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t="s">
        <v>226</v>
      </c>
      <c r="B300" t="s">
        <v>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30.63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t="s">
        <v>226</v>
      </c>
      <c r="B301" t="s">
        <v>208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1.65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t="s">
        <v>226</v>
      </c>
      <c r="B302" t="s">
        <v>209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4.46</v>
      </c>
      <c r="W302">
        <v>0.03</v>
      </c>
      <c r="X302">
        <v>0.02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226</v>
      </c>
      <c r="B303" t="s">
        <v>210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226</v>
      </c>
      <c r="B304" t="s">
        <v>211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226</v>
      </c>
      <c r="B305" t="s">
        <v>212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226</v>
      </c>
      <c r="B306" t="s">
        <v>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10.28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0.79</v>
      </c>
      <c r="AJ306">
        <v>0</v>
      </c>
    </row>
    <row r="307" spans="1:36" x14ac:dyDescent="0.25">
      <c r="A307" t="s">
        <v>226</v>
      </c>
      <c r="B307" t="s">
        <v>213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t="s">
        <v>226</v>
      </c>
      <c r="B308" t="s">
        <v>214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9.01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226</v>
      </c>
      <c r="B309" t="s">
        <v>215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27.59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226</v>
      </c>
      <c r="B310" t="s">
        <v>216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2.25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t="s">
        <v>226</v>
      </c>
      <c r="B311" t="s">
        <v>217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7.39</v>
      </c>
      <c r="W311">
        <v>16.52</v>
      </c>
      <c r="X311">
        <v>0.24</v>
      </c>
      <c r="Y311">
        <v>0.06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0.09</v>
      </c>
      <c r="AJ311">
        <v>0</v>
      </c>
    </row>
    <row r="312" spans="1:36" x14ac:dyDescent="0.25">
      <c r="A312" t="s">
        <v>226</v>
      </c>
      <c r="B312" t="s">
        <v>218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2.16</v>
      </c>
      <c r="W312">
        <v>6.76</v>
      </c>
      <c r="X312">
        <v>0</v>
      </c>
      <c r="Y312">
        <v>0.01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226</v>
      </c>
      <c r="B313" t="s">
        <v>219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t="s">
        <v>227</v>
      </c>
      <c r="B314" t="s">
        <v>183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1.74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t="s">
        <v>227</v>
      </c>
      <c r="B315" t="s">
        <v>184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74.3</v>
      </c>
      <c r="AJ315">
        <v>1.42</v>
      </c>
    </row>
    <row r="316" spans="1:36" x14ac:dyDescent="0.25">
      <c r="A316" t="s">
        <v>227</v>
      </c>
      <c r="B316" t="s">
        <v>185</v>
      </c>
      <c r="C316">
        <v>1.26</v>
      </c>
      <c r="D316">
        <v>0</v>
      </c>
      <c r="E316">
        <v>0</v>
      </c>
      <c r="F316">
        <v>9.82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12.51</v>
      </c>
      <c r="V316">
        <v>0</v>
      </c>
      <c r="W316">
        <v>0</v>
      </c>
      <c r="X316">
        <v>0</v>
      </c>
      <c r="Y316">
        <v>0.85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-20.78</v>
      </c>
    </row>
    <row r="317" spans="1:36" x14ac:dyDescent="0.25">
      <c r="A317" t="s">
        <v>227</v>
      </c>
      <c r="B317" t="s">
        <v>186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1.67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-1.42</v>
      </c>
    </row>
    <row r="318" spans="1:36" x14ac:dyDescent="0.25">
      <c r="A318" t="s">
        <v>227</v>
      </c>
      <c r="B318" t="s">
        <v>187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66.459999999999994</v>
      </c>
      <c r="T318">
        <v>0</v>
      </c>
      <c r="U318">
        <v>12.44</v>
      </c>
      <c r="V318">
        <v>0</v>
      </c>
      <c r="W318">
        <v>0</v>
      </c>
      <c r="X318">
        <v>0</v>
      </c>
      <c r="Y318">
        <v>5.29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-72.12</v>
      </c>
    </row>
    <row r="319" spans="1:36" x14ac:dyDescent="0.25">
      <c r="A319" t="s">
        <v>227</v>
      </c>
      <c r="B319" t="s">
        <v>188</v>
      </c>
      <c r="C319">
        <v>0.01</v>
      </c>
      <c r="D319">
        <v>0</v>
      </c>
      <c r="E319">
        <v>0</v>
      </c>
      <c r="F319">
        <v>0.73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-0.64</v>
      </c>
    </row>
    <row r="320" spans="1:36" x14ac:dyDescent="0.25">
      <c r="A320" t="s">
        <v>227</v>
      </c>
      <c r="B320" t="s">
        <v>189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227</v>
      </c>
      <c r="B321" t="s">
        <v>190</v>
      </c>
      <c r="C321">
        <v>0</v>
      </c>
      <c r="D321">
        <v>0</v>
      </c>
      <c r="E321">
        <v>4.12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0.06</v>
      </c>
      <c r="T321">
        <v>0.06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-3.61</v>
      </c>
    </row>
    <row r="322" spans="1:36" x14ac:dyDescent="0.25">
      <c r="A322" t="s">
        <v>227</v>
      </c>
      <c r="B322" t="s">
        <v>191</v>
      </c>
      <c r="C322">
        <v>0.75</v>
      </c>
      <c r="D322">
        <v>0</v>
      </c>
      <c r="E322">
        <v>1.5</v>
      </c>
      <c r="F322">
        <v>73.05</v>
      </c>
      <c r="G322">
        <v>0</v>
      </c>
      <c r="H322">
        <v>0.06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11.71</v>
      </c>
      <c r="T322">
        <v>0.56999999999999995</v>
      </c>
      <c r="U322">
        <v>3.47</v>
      </c>
      <c r="V322">
        <v>10.130000000000001</v>
      </c>
      <c r="W322">
        <v>9.0500000000000007</v>
      </c>
      <c r="X322">
        <v>0.12</v>
      </c>
      <c r="Y322">
        <v>39.479999999999997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87.32</v>
      </c>
      <c r="AJ322">
        <v>97.15</v>
      </c>
    </row>
    <row r="323" spans="1:36" x14ac:dyDescent="0.25">
      <c r="A323" t="s">
        <v>227</v>
      </c>
      <c r="B323" t="s">
        <v>192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54.93</v>
      </c>
      <c r="V323">
        <v>0</v>
      </c>
      <c r="W323">
        <v>15.57</v>
      </c>
      <c r="X323">
        <v>0</v>
      </c>
      <c r="Y323">
        <v>49.57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t="s">
        <v>227</v>
      </c>
      <c r="B324" t="s">
        <v>193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0.06</v>
      </c>
      <c r="V324">
        <v>13.49</v>
      </c>
      <c r="W324">
        <v>0</v>
      </c>
      <c r="X324">
        <v>0</v>
      </c>
      <c r="Y324">
        <v>7.0000000000000007E-2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227</v>
      </c>
      <c r="B325" t="s">
        <v>194</v>
      </c>
      <c r="C325">
        <v>7.31</v>
      </c>
      <c r="D325">
        <v>0</v>
      </c>
      <c r="E325">
        <v>0</v>
      </c>
      <c r="F325">
        <v>131.83000000000001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t="s">
        <v>227</v>
      </c>
      <c r="B326" t="s">
        <v>195</v>
      </c>
      <c r="C326">
        <v>0.11</v>
      </c>
      <c r="D326">
        <v>0</v>
      </c>
      <c r="E326">
        <v>0</v>
      </c>
      <c r="F326">
        <v>2.0299999999999998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227</v>
      </c>
      <c r="B327" t="s">
        <v>196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4.7300000000000004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 t="s">
        <v>227</v>
      </c>
      <c r="B328" t="s">
        <v>197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t="s">
        <v>227</v>
      </c>
      <c r="B329" t="s">
        <v>198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t="s">
        <v>227</v>
      </c>
      <c r="B330" t="s">
        <v>199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227</v>
      </c>
      <c r="B331" t="s">
        <v>200</v>
      </c>
      <c r="C331">
        <v>6.01</v>
      </c>
      <c r="D331">
        <v>0</v>
      </c>
      <c r="E331">
        <v>0</v>
      </c>
      <c r="F331">
        <v>155.47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18.57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t="s">
        <v>227</v>
      </c>
      <c r="B332" t="s">
        <v>201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t="s">
        <v>227</v>
      </c>
      <c r="B333" t="s">
        <v>202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5.46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t="s">
        <v>227</v>
      </c>
      <c r="B334" t="s">
        <v>203</v>
      </c>
      <c r="C334">
        <v>11.39</v>
      </c>
      <c r="D334">
        <v>0</v>
      </c>
      <c r="E334">
        <v>0</v>
      </c>
      <c r="F334">
        <v>439.22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t="s">
        <v>227</v>
      </c>
      <c r="B335" t="s">
        <v>204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28.75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19.649999999999999</v>
      </c>
      <c r="AH335">
        <v>48.52</v>
      </c>
      <c r="AI335">
        <v>-311.18</v>
      </c>
      <c r="AJ335">
        <v>0</v>
      </c>
    </row>
    <row r="336" spans="1:36" x14ac:dyDescent="0.25">
      <c r="A336" t="s">
        <v>227</v>
      </c>
      <c r="B336" t="s">
        <v>205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t="s">
        <v>227</v>
      </c>
      <c r="B337" t="s">
        <v>206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t="s">
        <v>227</v>
      </c>
      <c r="B338" t="s">
        <v>207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t="s">
        <v>227</v>
      </c>
      <c r="B339" t="s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21.89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227</v>
      </c>
      <c r="B340" t="s">
        <v>208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7.84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t="s">
        <v>227</v>
      </c>
      <c r="B341" t="s">
        <v>209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10.37</v>
      </c>
      <c r="W341">
        <v>0.08</v>
      </c>
      <c r="X341">
        <v>0.04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t="s">
        <v>227</v>
      </c>
      <c r="B342" t="s">
        <v>210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t="s">
        <v>227</v>
      </c>
      <c r="B343" t="s">
        <v>211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t="s">
        <v>227</v>
      </c>
      <c r="B344" t="s">
        <v>212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t="s">
        <v>227</v>
      </c>
      <c r="B345" t="s">
        <v>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17.09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1.63</v>
      </c>
      <c r="AJ345">
        <v>0</v>
      </c>
    </row>
    <row r="346" spans="1:36" x14ac:dyDescent="0.25">
      <c r="A346" t="s">
        <v>227</v>
      </c>
      <c r="B346" t="s">
        <v>213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t="s">
        <v>227</v>
      </c>
      <c r="B347" t="s">
        <v>214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19.68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t="s">
        <v>227</v>
      </c>
      <c r="B348" t="s">
        <v>215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60.25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t="s">
        <v>227</v>
      </c>
      <c r="B349" t="s">
        <v>216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2.04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227</v>
      </c>
      <c r="B350" t="s">
        <v>217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16.14</v>
      </c>
      <c r="W350">
        <v>14.96</v>
      </c>
      <c r="X350">
        <v>0.56000000000000005</v>
      </c>
      <c r="Y350">
        <v>0.08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0.22</v>
      </c>
      <c r="AJ350">
        <v>0</v>
      </c>
    </row>
    <row r="351" spans="1:36" x14ac:dyDescent="0.25">
      <c r="A351" t="s">
        <v>227</v>
      </c>
      <c r="B351" t="s">
        <v>218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4.71</v>
      </c>
      <c r="W351">
        <v>6.12</v>
      </c>
      <c r="X351">
        <v>0</v>
      </c>
      <c r="Y351">
        <v>0.01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t="s">
        <v>227</v>
      </c>
      <c r="B352" t="s">
        <v>219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10.88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 t="s">
        <v>228</v>
      </c>
      <c r="B353" t="s">
        <v>183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164.82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 t="s">
        <v>228</v>
      </c>
      <c r="B354" t="s">
        <v>184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95.27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107.74</v>
      </c>
      <c r="AJ354">
        <v>134.6</v>
      </c>
    </row>
    <row r="355" spans="1:36" x14ac:dyDescent="0.25">
      <c r="A355" t="s">
        <v>228</v>
      </c>
      <c r="B355" t="s">
        <v>185</v>
      </c>
      <c r="C355">
        <v>0.52</v>
      </c>
      <c r="D355">
        <v>0</v>
      </c>
      <c r="E355">
        <v>0</v>
      </c>
      <c r="F355">
        <v>4.0999999999999996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2.68</v>
      </c>
      <c r="V355">
        <v>0</v>
      </c>
      <c r="W355">
        <v>0</v>
      </c>
      <c r="X355">
        <v>0</v>
      </c>
      <c r="Y355">
        <v>1.25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-7.26</v>
      </c>
    </row>
    <row r="356" spans="1:36" x14ac:dyDescent="0.25">
      <c r="A356" t="s">
        <v>228</v>
      </c>
      <c r="B356" t="s">
        <v>186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98.98</v>
      </c>
      <c r="V356">
        <v>0</v>
      </c>
      <c r="W356">
        <v>0</v>
      </c>
      <c r="X356">
        <v>54.71</v>
      </c>
      <c r="Y356">
        <v>4.67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-134.6</v>
      </c>
    </row>
    <row r="357" spans="1:36" x14ac:dyDescent="0.25">
      <c r="A357" t="s">
        <v>228</v>
      </c>
      <c r="B357" t="s">
        <v>187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71.59</v>
      </c>
      <c r="T357">
        <v>0</v>
      </c>
      <c r="U357">
        <v>13.45</v>
      </c>
      <c r="V357">
        <v>0</v>
      </c>
      <c r="W357">
        <v>0</v>
      </c>
      <c r="X357">
        <v>0</v>
      </c>
      <c r="Y357">
        <v>5.7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-77.69</v>
      </c>
    </row>
    <row r="358" spans="1:36" x14ac:dyDescent="0.25">
      <c r="A358" t="s">
        <v>228</v>
      </c>
      <c r="B358" t="s">
        <v>188</v>
      </c>
      <c r="C358">
        <v>0.02</v>
      </c>
      <c r="D358">
        <v>0</v>
      </c>
      <c r="E358">
        <v>0</v>
      </c>
      <c r="F358">
        <v>0.79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-0.69</v>
      </c>
    </row>
    <row r="359" spans="1:36" x14ac:dyDescent="0.25">
      <c r="A359" t="s">
        <v>228</v>
      </c>
      <c r="B359" t="s">
        <v>189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t="s">
        <v>228</v>
      </c>
      <c r="B360" t="s">
        <v>190</v>
      </c>
      <c r="C360">
        <v>0</v>
      </c>
      <c r="D360">
        <v>0</v>
      </c>
      <c r="E360">
        <v>3.7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1.44</v>
      </c>
      <c r="T360">
        <v>1.44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-5.59</v>
      </c>
    </row>
    <row r="361" spans="1:36" x14ac:dyDescent="0.25">
      <c r="A361" t="s">
        <v>228</v>
      </c>
      <c r="B361" t="s">
        <v>191</v>
      </c>
      <c r="C361">
        <v>0.62</v>
      </c>
      <c r="D361">
        <v>0</v>
      </c>
      <c r="E361">
        <v>2.35</v>
      </c>
      <c r="F361">
        <v>116.61</v>
      </c>
      <c r="G361">
        <v>0</v>
      </c>
      <c r="H361">
        <v>0.28999999999999998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</v>
      </c>
      <c r="T361">
        <v>0.39</v>
      </c>
      <c r="U361">
        <v>4.92</v>
      </c>
      <c r="V361">
        <v>10.41</v>
      </c>
      <c r="W361">
        <v>9.7799999999999994</v>
      </c>
      <c r="X361">
        <v>0.15</v>
      </c>
      <c r="Y361">
        <v>20.5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89.88</v>
      </c>
      <c r="AJ361">
        <v>91.23</v>
      </c>
    </row>
    <row r="362" spans="1:36" x14ac:dyDescent="0.25">
      <c r="A362" t="s">
        <v>228</v>
      </c>
      <c r="B362" t="s">
        <v>192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11.75</v>
      </c>
      <c r="V362">
        <v>0</v>
      </c>
      <c r="W362">
        <v>3.33</v>
      </c>
      <c r="X362">
        <v>0</v>
      </c>
      <c r="Y362">
        <v>18.989999999999998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 t="s">
        <v>228</v>
      </c>
      <c r="B363" t="s">
        <v>193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1.66</v>
      </c>
      <c r="V363">
        <v>20.13</v>
      </c>
      <c r="W363">
        <v>0</v>
      </c>
      <c r="X363">
        <v>0</v>
      </c>
      <c r="Y363">
        <v>0.02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t="s">
        <v>228</v>
      </c>
      <c r="B364" t="s">
        <v>194</v>
      </c>
      <c r="C364">
        <v>8.52</v>
      </c>
      <c r="D364">
        <v>0</v>
      </c>
      <c r="E364">
        <v>0</v>
      </c>
      <c r="F364">
        <v>153.75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t="s">
        <v>228</v>
      </c>
      <c r="B365" t="s">
        <v>195</v>
      </c>
      <c r="C365">
        <v>0.12</v>
      </c>
      <c r="D365">
        <v>0</v>
      </c>
      <c r="E365">
        <v>0</v>
      </c>
      <c r="F365">
        <v>2.37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228</v>
      </c>
      <c r="B366" t="s">
        <v>196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17.46</v>
      </c>
      <c r="V366">
        <v>0</v>
      </c>
      <c r="W366">
        <v>0</v>
      </c>
      <c r="X366">
        <v>0</v>
      </c>
      <c r="Y366">
        <v>6.46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t="s">
        <v>228</v>
      </c>
      <c r="B367" t="s">
        <v>197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 t="s">
        <v>228</v>
      </c>
      <c r="B368" t="s">
        <v>198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t="s">
        <v>228</v>
      </c>
      <c r="B369" t="s">
        <v>199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t="s">
        <v>228</v>
      </c>
      <c r="B370" t="s">
        <v>200</v>
      </c>
      <c r="C370">
        <v>7</v>
      </c>
      <c r="D370">
        <v>0</v>
      </c>
      <c r="E370">
        <v>0</v>
      </c>
      <c r="F370">
        <v>181.32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25.38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t="s">
        <v>228</v>
      </c>
      <c r="B371" t="s">
        <v>201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 t="s">
        <v>228</v>
      </c>
      <c r="B372" t="s">
        <v>202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3.32</v>
      </c>
      <c r="T372">
        <v>0</v>
      </c>
      <c r="U372">
        <v>0</v>
      </c>
      <c r="V372">
        <v>2.33</v>
      </c>
      <c r="W372">
        <v>6.34</v>
      </c>
      <c r="X372">
        <v>0</v>
      </c>
      <c r="Y372">
        <v>7.47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t="s">
        <v>228</v>
      </c>
      <c r="B373" t="s">
        <v>203</v>
      </c>
      <c r="C373">
        <v>13.29</v>
      </c>
      <c r="D373">
        <v>0</v>
      </c>
      <c r="E373">
        <v>0</v>
      </c>
      <c r="F373">
        <v>512.24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t="s">
        <v>228</v>
      </c>
      <c r="B374" t="s">
        <v>204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73.61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28.87</v>
      </c>
      <c r="AH374">
        <v>46</v>
      </c>
      <c r="AI374">
        <v>-420.5</v>
      </c>
      <c r="AJ374">
        <v>0</v>
      </c>
    </row>
    <row r="375" spans="1:36" x14ac:dyDescent="0.25">
      <c r="A375" t="s">
        <v>228</v>
      </c>
      <c r="B375" t="s">
        <v>205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t="s">
        <v>228</v>
      </c>
      <c r="B376" t="s">
        <v>206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t="s">
        <v>228</v>
      </c>
      <c r="B377" t="s">
        <v>207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t="s">
        <v>228</v>
      </c>
      <c r="B378" t="s">
        <v>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6.1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t="s">
        <v>228</v>
      </c>
      <c r="B379" t="s">
        <v>208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54.5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t="s">
        <v>228</v>
      </c>
      <c r="B380" t="s">
        <v>209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10.69</v>
      </c>
      <c r="W380">
        <v>0.08</v>
      </c>
      <c r="X380">
        <v>0.04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t="s">
        <v>228</v>
      </c>
      <c r="B381" t="s">
        <v>210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t="s">
        <v>228</v>
      </c>
      <c r="B382" t="s">
        <v>211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228</v>
      </c>
      <c r="B383" t="s">
        <v>212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t="s">
        <v>228</v>
      </c>
      <c r="B384" t="s">
        <v>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5.13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3.04</v>
      </c>
      <c r="AJ384">
        <v>0</v>
      </c>
    </row>
    <row r="385" spans="1:36" x14ac:dyDescent="0.25">
      <c r="A385" t="s">
        <v>228</v>
      </c>
      <c r="B385" t="s">
        <v>213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t="s">
        <v>228</v>
      </c>
      <c r="B386" t="s">
        <v>214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41.77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228</v>
      </c>
      <c r="B387" t="s">
        <v>215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127.87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t="s">
        <v>228</v>
      </c>
      <c r="B388" t="s">
        <v>216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5.93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 t="s">
        <v>228</v>
      </c>
      <c r="B389" t="s">
        <v>217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34.26</v>
      </c>
      <c r="W389">
        <v>43.46</v>
      </c>
      <c r="X389">
        <v>0.57999999999999996</v>
      </c>
      <c r="Y389">
        <v>0.18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0.23</v>
      </c>
      <c r="AJ389">
        <v>0</v>
      </c>
    </row>
    <row r="390" spans="1:36" x14ac:dyDescent="0.25">
      <c r="A390" t="s">
        <v>228</v>
      </c>
      <c r="B390" t="s">
        <v>218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9.99</v>
      </c>
      <c r="W390">
        <v>17.78</v>
      </c>
      <c r="X390">
        <v>0</v>
      </c>
      <c r="Y390">
        <v>0.02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228</v>
      </c>
      <c r="B391" t="s">
        <v>219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31.61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t="s">
        <v>229</v>
      </c>
      <c r="B392" t="s">
        <v>183</v>
      </c>
      <c r="C392">
        <v>0</v>
      </c>
      <c r="D392">
        <v>0</v>
      </c>
      <c r="E392">
        <v>0.22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t="s">
        <v>229</v>
      </c>
      <c r="B393" t="s">
        <v>184</v>
      </c>
      <c r="C393">
        <v>0.39</v>
      </c>
      <c r="D393">
        <v>0</v>
      </c>
      <c r="E393">
        <v>0</v>
      </c>
      <c r="F393">
        <v>21.6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40.5</v>
      </c>
      <c r="AJ393">
        <v>0.18</v>
      </c>
    </row>
    <row r="394" spans="1:36" x14ac:dyDescent="0.25">
      <c r="A394" t="s">
        <v>229</v>
      </c>
      <c r="B394" t="s">
        <v>185</v>
      </c>
      <c r="C394">
        <v>0.92</v>
      </c>
      <c r="D394">
        <v>0</v>
      </c>
      <c r="E394">
        <v>0</v>
      </c>
      <c r="F394">
        <v>7.17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9.91</v>
      </c>
      <c r="V394">
        <v>0</v>
      </c>
      <c r="W394">
        <v>0</v>
      </c>
      <c r="X394">
        <v>0</v>
      </c>
      <c r="Y394">
        <v>0.21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-15.48</v>
      </c>
    </row>
    <row r="395" spans="1:36" x14ac:dyDescent="0.25">
      <c r="A395" t="s">
        <v>229</v>
      </c>
      <c r="B395" t="s">
        <v>186</v>
      </c>
      <c r="C395">
        <v>0</v>
      </c>
      <c r="D395">
        <v>0</v>
      </c>
      <c r="E395">
        <v>0.21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-0.18</v>
      </c>
    </row>
    <row r="396" spans="1:36" x14ac:dyDescent="0.25">
      <c r="A396" t="s">
        <v>229</v>
      </c>
      <c r="B396" t="s">
        <v>187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24.77</v>
      </c>
      <c r="T396">
        <v>0</v>
      </c>
      <c r="U396">
        <v>4.6500000000000004</v>
      </c>
      <c r="V396">
        <v>0</v>
      </c>
      <c r="W396">
        <v>0</v>
      </c>
      <c r="X396">
        <v>0</v>
      </c>
      <c r="Y396">
        <v>1.97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-26.88</v>
      </c>
    </row>
    <row r="397" spans="1:36" x14ac:dyDescent="0.25">
      <c r="A397" t="s">
        <v>229</v>
      </c>
      <c r="B397" t="s">
        <v>188</v>
      </c>
      <c r="C397">
        <v>0.01</v>
      </c>
      <c r="D397">
        <v>0</v>
      </c>
      <c r="E397">
        <v>0</v>
      </c>
      <c r="F397">
        <v>0.27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-0.24</v>
      </c>
    </row>
    <row r="398" spans="1:36" x14ac:dyDescent="0.25">
      <c r="A398" t="s">
        <v>229</v>
      </c>
      <c r="B398" t="s">
        <v>189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t="s">
        <v>229</v>
      </c>
      <c r="B399" t="s">
        <v>190</v>
      </c>
      <c r="C399">
        <v>0</v>
      </c>
      <c r="D399">
        <v>0</v>
      </c>
      <c r="E399">
        <v>1.55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-1.32</v>
      </c>
    </row>
    <row r="400" spans="1:36" x14ac:dyDescent="0.25">
      <c r="A400" t="s">
        <v>229</v>
      </c>
      <c r="B400" t="s">
        <v>191</v>
      </c>
      <c r="C400">
        <v>0.3</v>
      </c>
      <c r="D400">
        <v>0</v>
      </c>
      <c r="E400">
        <v>0.55000000000000004</v>
      </c>
      <c r="F400">
        <v>262.51</v>
      </c>
      <c r="G400">
        <v>0</v>
      </c>
      <c r="H400">
        <v>1.02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0.26</v>
      </c>
      <c r="T400">
        <v>0.01</v>
      </c>
      <c r="U400">
        <v>15.09</v>
      </c>
      <c r="V400">
        <v>7.74</v>
      </c>
      <c r="W400">
        <v>3.39</v>
      </c>
      <c r="X400">
        <v>1.1599999999999999</v>
      </c>
      <c r="Y400">
        <v>26.32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24.62</v>
      </c>
      <c r="AJ400">
        <v>43.91</v>
      </c>
    </row>
    <row r="401" spans="1:36" x14ac:dyDescent="0.25">
      <c r="A401" t="s">
        <v>229</v>
      </c>
      <c r="B401" t="s">
        <v>192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43.51</v>
      </c>
      <c r="V401">
        <v>0</v>
      </c>
      <c r="W401">
        <v>12.33</v>
      </c>
      <c r="X401">
        <v>0</v>
      </c>
      <c r="Y401">
        <v>36.200000000000003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t="s">
        <v>229</v>
      </c>
      <c r="B402" t="s">
        <v>193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0.06</v>
      </c>
      <c r="V402">
        <v>4.26</v>
      </c>
      <c r="W402">
        <v>0</v>
      </c>
      <c r="X402">
        <v>0</v>
      </c>
      <c r="Y402">
        <v>0.03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t="s">
        <v>229</v>
      </c>
      <c r="B403" t="s">
        <v>194</v>
      </c>
      <c r="C403">
        <v>6.08</v>
      </c>
      <c r="D403">
        <v>0</v>
      </c>
      <c r="E403">
        <v>0</v>
      </c>
      <c r="F403">
        <v>109.67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t="s">
        <v>229</v>
      </c>
      <c r="B404" t="s">
        <v>195</v>
      </c>
      <c r="C404">
        <v>0.09</v>
      </c>
      <c r="D404">
        <v>0</v>
      </c>
      <c r="E404">
        <v>0</v>
      </c>
      <c r="F404">
        <v>1.69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t="s">
        <v>229</v>
      </c>
      <c r="B405" t="s">
        <v>196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t="s">
        <v>229</v>
      </c>
      <c r="B406" t="s">
        <v>197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t="s">
        <v>229</v>
      </c>
      <c r="B407" t="s">
        <v>198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t="s">
        <v>229</v>
      </c>
      <c r="B408" t="s">
        <v>199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t="s">
        <v>229</v>
      </c>
      <c r="B409" t="s">
        <v>200</v>
      </c>
      <c r="C409">
        <v>5</v>
      </c>
      <c r="D409">
        <v>0</v>
      </c>
      <c r="E409">
        <v>0</v>
      </c>
      <c r="F409">
        <v>129.33000000000001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 t="s">
        <v>229</v>
      </c>
      <c r="B410" t="s">
        <v>201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t="s">
        <v>229</v>
      </c>
      <c r="B411" t="s">
        <v>202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t="s">
        <v>229</v>
      </c>
      <c r="B412" t="s">
        <v>203</v>
      </c>
      <c r="C412">
        <v>9.48</v>
      </c>
      <c r="D412">
        <v>0</v>
      </c>
      <c r="E412">
        <v>0</v>
      </c>
      <c r="F412">
        <v>365.37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 t="s">
        <v>229</v>
      </c>
      <c r="B413" t="s">
        <v>204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1.84</v>
      </c>
      <c r="AH413">
        <v>4.0199999999999996</v>
      </c>
      <c r="AI413">
        <v>-193.43</v>
      </c>
      <c r="AJ413">
        <v>0</v>
      </c>
    </row>
    <row r="414" spans="1:36" x14ac:dyDescent="0.25">
      <c r="A414" t="s">
        <v>229</v>
      </c>
      <c r="B414" t="s">
        <v>205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229</v>
      </c>
      <c r="B415" t="s">
        <v>206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t="s">
        <v>229</v>
      </c>
      <c r="B416" t="s">
        <v>207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229</v>
      </c>
      <c r="B417" t="s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229</v>
      </c>
      <c r="B418" t="s">
        <v>208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1.43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229</v>
      </c>
      <c r="B419" t="s">
        <v>209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3.72</v>
      </c>
      <c r="W419">
        <v>0.03</v>
      </c>
      <c r="X419">
        <v>0.01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t="s">
        <v>229</v>
      </c>
      <c r="B420" t="s">
        <v>210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229</v>
      </c>
      <c r="B421" t="s">
        <v>211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 t="s">
        <v>229</v>
      </c>
      <c r="B422" t="s">
        <v>212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 t="s">
        <v>229</v>
      </c>
      <c r="B423" t="s">
        <v>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32.76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4.05</v>
      </c>
      <c r="AJ423">
        <v>0</v>
      </c>
    </row>
    <row r="424" spans="1:36" x14ac:dyDescent="0.25">
      <c r="A424" t="s">
        <v>229</v>
      </c>
      <c r="B424" t="s">
        <v>213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t="s">
        <v>229</v>
      </c>
      <c r="B425" t="s">
        <v>214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5.31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 t="s">
        <v>229</v>
      </c>
      <c r="B426" t="s">
        <v>215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16.27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t="s">
        <v>229</v>
      </c>
      <c r="B427" t="s">
        <v>216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t="s">
        <v>229</v>
      </c>
      <c r="B428" t="s">
        <v>217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4.3600000000000003</v>
      </c>
      <c r="W428">
        <v>4.6900000000000004</v>
      </c>
      <c r="X428">
        <v>0.2</v>
      </c>
      <c r="Y428">
        <v>0.03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0.08</v>
      </c>
      <c r="AJ428">
        <v>0</v>
      </c>
    </row>
    <row r="429" spans="1:36" x14ac:dyDescent="0.25">
      <c r="A429" t="s">
        <v>229</v>
      </c>
      <c r="B429" t="s">
        <v>218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1.27</v>
      </c>
      <c r="W429">
        <v>1.92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 t="s">
        <v>229</v>
      </c>
      <c r="B430" t="s">
        <v>219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3.41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t="s">
        <v>230</v>
      </c>
      <c r="B431" t="s">
        <v>183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 t="s">
        <v>230</v>
      </c>
      <c r="B432" t="s">
        <v>184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11.68</v>
      </c>
      <c r="AJ432">
        <v>0.13</v>
      </c>
    </row>
    <row r="433" spans="1:36" x14ac:dyDescent="0.25">
      <c r="A433" t="s">
        <v>230</v>
      </c>
      <c r="B433" t="s">
        <v>185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-0.01</v>
      </c>
    </row>
    <row r="434" spans="1:36" x14ac:dyDescent="0.25">
      <c r="A434" t="s">
        <v>230</v>
      </c>
      <c r="B434" t="s">
        <v>186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-0.13</v>
      </c>
    </row>
    <row r="435" spans="1:36" x14ac:dyDescent="0.25">
      <c r="A435" t="s">
        <v>230</v>
      </c>
      <c r="B435" t="s">
        <v>187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9.7799999999999994</v>
      </c>
      <c r="T435">
        <v>0</v>
      </c>
      <c r="U435">
        <v>1.82</v>
      </c>
      <c r="V435">
        <v>0</v>
      </c>
      <c r="W435">
        <v>0</v>
      </c>
      <c r="X435">
        <v>0</v>
      </c>
      <c r="Y435">
        <v>0.78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-10.61</v>
      </c>
    </row>
    <row r="436" spans="1:36" x14ac:dyDescent="0.25">
      <c r="A436" t="s">
        <v>230</v>
      </c>
      <c r="B436" t="s">
        <v>188</v>
      </c>
      <c r="C436">
        <v>0</v>
      </c>
      <c r="D436">
        <v>0</v>
      </c>
      <c r="E436">
        <v>0</v>
      </c>
      <c r="F436">
        <v>0.11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-0.09</v>
      </c>
    </row>
    <row r="437" spans="1:36" x14ac:dyDescent="0.25">
      <c r="A437" t="s">
        <v>230</v>
      </c>
      <c r="B437" t="s">
        <v>189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t="s">
        <v>230</v>
      </c>
      <c r="B438" t="s">
        <v>190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1.28</v>
      </c>
      <c r="T438">
        <v>1.45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-2.3199999999999998</v>
      </c>
    </row>
    <row r="439" spans="1:36" x14ac:dyDescent="0.25">
      <c r="A439" t="s">
        <v>230</v>
      </c>
      <c r="B439" t="s">
        <v>191</v>
      </c>
      <c r="C439">
        <v>0.14000000000000001</v>
      </c>
      <c r="D439">
        <v>0</v>
      </c>
      <c r="E439">
        <v>0.83</v>
      </c>
      <c r="F439">
        <v>19.850000000000001</v>
      </c>
      <c r="G439">
        <v>0</v>
      </c>
      <c r="H439">
        <v>0.04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3.54</v>
      </c>
      <c r="T439">
        <v>0.16</v>
      </c>
      <c r="U439">
        <v>0.21</v>
      </c>
      <c r="V439">
        <v>1.38</v>
      </c>
      <c r="W439">
        <v>1.33</v>
      </c>
      <c r="X439">
        <v>0.02</v>
      </c>
      <c r="Y439">
        <v>1.34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53.03</v>
      </c>
      <c r="AJ439">
        <v>13.04</v>
      </c>
    </row>
    <row r="440" spans="1:36" x14ac:dyDescent="0.25">
      <c r="A440" t="s">
        <v>230</v>
      </c>
      <c r="B440" t="s">
        <v>192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t="s">
        <v>230</v>
      </c>
      <c r="B441" t="s">
        <v>193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1.18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t="s">
        <v>230</v>
      </c>
      <c r="B442" t="s">
        <v>194</v>
      </c>
      <c r="C442">
        <v>0.28999999999999998</v>
      </c>
      <c r="D442">
        <v>0</v>
      </c>
      <c r="E442">
        <v>0</v>
      </c>
      <c r="F442">
        <v>5.16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t="s">
        <v>230</v>
      </c>
      <c r="B443" t="s">
        <v>195</v>
      </c>
      <c r="C443">
        <v>0</v>
      </c>
      <c r="D443">
        <v>0</v>
      </c>
      <c r="E443">
        <v>0</v>
      </c>
      <c r="F443">
        <v>0.08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t="s">
        <v>230</v>
      </c>
      <c r="B444" t="s">
        <v>196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0.42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t="s">
        <v>230</v>
      </c>
      <c r="B445" t="s">
        <v>197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t="s">
        <v>230</v>
      </c>
      <c r="B446" t="s">
        <v>198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230</v>
      </c>
      <c r="B447" t="s">
        <v>199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t="s">
        <v>230</v>
      </c>
      <c r="B448" t="s">
        <v>200</v>
      </c>
      <c r="C448">
        <v>0.24</v>
      </c>
      <c r="D448">
        <v>0</v>
      </c>
      <c r="E448">
        <v>0</v>
      </c>
      <c r="F448">
        <v>6.08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1.66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230</v>
      </c>
      <c r="B449" t="s">
        <v>201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t="s">
        <v>230</v>
      </c>
      <c r="B450" t="s">
        <v>202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7.0000000000000007E-2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t="s">
        <v>230</v>
      </c>
      <c r="B451" t="s">
        <v>203</v>
      </c>
      <c r="C451">
        <v>0.45</v>
      </c>
      <c r="D451">
        <v>0</v>
      </c>
      <c r="E451">
        <v>0</v>
      </c>
      <c r="F451">
        <v>17.190000000000001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t="s">
        <v>230</v>
      </c>
      <c r="B452" t="s">
        <v>204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27.2</v>
      </c>
      <c r="AH452">
        <v>1.89</v>
      </c>
      <c r="AI452">
        <v>-38.42</v>
      </c>
      <c r="AJ452">
        <v>0</v>
      </c>
    </row>
    <row r="453" spans="1:36" x14ac:dyDescent="0.25">
      <c r="A453" t="s">
        <v>230</v>
      </c>
      <c r="B453" t="s">
        <v>205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t="s">
        <v>230</v>
      </c>
      <c r="B454" t="s">
        <v>206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t="s">
        <v>230</v>
      </c>
      <c r="B455" t="s">
        <v>207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t="s">
        <v>230</v>
      </c>
      <c r="B456" t="s">
        <v>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1.08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230</v>
      </c>
      <c r="B457" t="s">
        <v>208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t="s">
        <v>230</v>
      </c>
      <c r="B458" t="s">
        <v>209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1.52</v>
      </c>
      <c r="W458">
        <v>0.01</v>
      </c>
      <c r="X458">
        <v>0.01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230</v>
      </c>
      <c r="B459" t="s">
        <v>210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230</v>
      </c>
      <c r="B460" t="s">
        <v>211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230</v>
      </c>
      <c r="B461" t="s">
        <v>212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t="s">
        <v>230</v>
      </c>
      <c r="B462" t="s">
        <v>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5.14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230</v>
      </c>
      <c r="B463" t="s">
        <v>213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t="s">
        <v>230</v>
      </c>
      <c r="B464" t="s">
        <v>214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230</v>
      </c>
      <c r="B465" t="s">
        <v>215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5.2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 t="s">
        <v>230</v>
      </c>
      <c r="B466" t="s">
        <v>216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0.34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t="s">
        <v>230</v>
      </c>
      <c r="B467" t="s">
        <v>217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1.39</v>
      </c>
      <c r="W467">
        <v>2.4700000000000002</v>
      </c>
      <c r="X467">
        <v>0.08</v>
      </c>
      <c r="Y467">
        <v>0.01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0.03</v>
      </c>
      <c r="AJ467">
        <v>0</v>
      </c>
    </row>
    <row r="468" spans="1:36" x14ac:dyDescent="0.25">
      <c r="A468" t="s">
        <v>230</v>
      </c>
      <c r="B468" t="s">
        <v>218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0.41</v>
      </c>
      <c r="W468">
        <v>1.01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t="s">
        <v>230</v>
      </c>
      <c r="B469" t="s">
        <v>219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1.79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 t="s">
        <v>231</v>
      </c>
      <c r="B470" t="s">
        <v>183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4.34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t="s">
        <v>231</v>
      </c>
      <c r="B471" t="s">
        <v>184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2.41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56.43</v>
      </c>
      <c r="AJ471">
        <v>3.54</v>
      </c>
    </row>
    <row r="472" spans="1:36" x14ac:dyDescent="0.25">
      <c r="A472" t="s">
        <v>231</v>
      </c>
      <c r="B472" t="s">
        <v>185</v>
      </c>
      <c r="C472">
        <v>0.28999999999999998</v>
      </c>
      <c r="D472">
        <v>0</v>
      </c>
      <c r="E472">
        <v>0</v>
      </c>
      <c r="F472">
        <v>2.25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1.73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-3.64</v>
      </c>
    </row>
    <row r="473" spans="1:36" x14ac:dyDescent="0.25">
      <c r="A473" t="s">
        <v>231</v>
      </c>
      <c r="B473" t="s">
        <v>186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2.5099999999999998</v>
      </c>
      <c r="V473">
        <v>0</v>
      </c>
      <c r="W473">
        <v>0</v>
      </c>
      <c r="X473">
        <v>1.22</v>
      </c>
      <c r="Y473">
        <v>0.44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-3.54</v>
      </c>
    </row>
    <row r="474" spans="1:36" x14ac:dyDescent="0.25">
      <c r="A474" t="s">
        <v>231</v>
      </c>
      <c r="B474" t="s">
        <v>187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88.5</v>
      </c>
      <c r="T474">
        <v>0</v>
      </c>
      <c r="U474">
        <v>16.48</v>
      </c>
      <c r="V474">
        <v>0</v>
      </c>
      <c r="W474">
        <v>0</v>
      </c>
      <c r="X474">
        <v>0</v>
      </c>
      <c r="Y474">
        <v>7.04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-96.04</v>
      </c>
    </row>
    <row r="475" spans="1:36" x14ac:dyDescent="0.25">
      <c r="A475" t="s">
        <v>231</v>
      </c>
      <c r="B475" t="s">
        <v>188</v>
      </c>
      <c r="C475">
        <v>0.02</v>
      </c>
      <c r="D475">
        <v>0</v>
      </c>
      <c r="E475">
        <v>0</v>
      </c>
      <c r="F475">
        <v>0.98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-0.85</v>
      </c>
    </row>
    <row r="476" spans="1:36" x14ac:dyDescent="0.25">
      <c r="A476" t="s">
        <v>231</v>
      </c>
      <c r="B476" t="s">
        <v>189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 t="s">
        <v>231</v>
      </c>
      <c r="B477" t="s">
        <v>190</v>
      </c>
      <c r="C477">
        <v>0</v>
      </c>
      <c r="D477">
        <v>0</v>
      </c>
      <c r="E477">
        <v>5.53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-4.7</v>
      </c>
    </row>
    <row r="478" spans="1:36" x14ac:dyDescent="0.25">
      <c r="A478" t="s">
        <v>231</v>
      </c>
      <c r="B478" t="s">
        <v>191</v>
      </c>
      <c r="C478">
        <v>0.66</v>
      </c>
      <c r="D478">
        <v>0</v>
      </c>
      <c r="E478">
        <v>1.95</v>
      </c>
      <c r="F478">
        <v>223.29</v>
      </c>
      <c r="G478">
        <v>0</v>
      </c>
      <c r="H478">
        <v>0.74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7.19</v>
      </c>
      <c r="V478">
        <v>14.32</v>
      </c>
      <c r="W478">
        <v>11.99</v>
      </c>
      <c r="X478">
        <v>0.71</v>
      </c>
      <c r="Y478">
        <v>17.53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86.17</v>
      </c>
      <c r="AJ478">
        <v>105.22</v>
      </c>
    </row>
    <row r="479" spans="1:36" x14ac:dyDescent="0.25">
      <c r="A479" t="s">
        <v>231</v>
      </c>
      <c r="B479" t="s">
        <v>192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</v>
      </c>
      <c r="W479">
        <v>0</v>
      </c>
      <c r="X479">
        <v>0</v>
      </c>
      <c r="Y479">
        <v>11.38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t="s">
        <v>231</v>
      </c>
      <c r="B480" t="s">
        <v>193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0.12</v>
      </c>
      <c r="V480">
        <v>9.85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 t="s">
        <v>231</v>
      </c>
      <c r="B481" t="s">
        <v>194</v>
      </c>
      <c r="C481">
        <v>6.87</v>
      </c>
      <c r="D481">
        <v>0</v>
      </c>
      <c r="E481">
        <v>0</v>
      </c>
      <c r="F481">
        <v>123.89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 t="s">
        <v>231</v>
      </c>
      <c r="B482" t="s">
        <v>195</v>
      </c>
      <c r="C482">
        <v>0.1</v>
      </c>
      <c r="D482">
        <v>0</v>
      </c>
      <c r="E482">
        <v>0</v>
      </c>
      <c r="F482">
        <v>1.91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 t="s">
        <v>231</v>
      </c>
      <c r="B483" t="s">
        <v>196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0.44</v>
      </c>
      <c r="V483">
        <v>0</v>
      </c>
      <c r="W483">
        <v>0</v>
      </c>
      <c r="X483">
        <v>0</v>
      </c>
      <c r="Y483">
        <v>0.61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 t="s">
        <v>231</v>
      </c>
      <c r="B484" t="s">
        <v>197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t="s">
        <v>231</v>
      </c>
      <c r="B485" t="s">
        <v>198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 t="s">
        <v>231</v>
      </c>
      <c r="B486" t="s">
        <v>199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t="s">
        <v>231</v>
      </c>
      <c r="B487" t="s">
        <v>200</v>
      </c>
      <c r="C487">
        <v>5.64</v>
      </c>
      <c r="D487">
        <v>0</v>
      </c>
      <c r="E487">
        <v>0</v>
      </c>
      <c r="F487">
        <v>146.1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2.4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t="s">
        <v>231</v>
      </c>
      <c r="B488" t="s">
        <v>201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 t="s">
        <v>231</v>
      </c>
      <c r="B489" t="s">
        <v>202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0.16</v>
      </c>
      <c r="T489">
        <v>0</v>
      </c>
      <c r="U489">
        <v>0</v>
      </c>
      <c r="V489">
        <v>0.06</v>
      </c>
      <c r="W489">
        <v>0.16</v>
      </c>
      <c r="X489">
        <v>0</v>
      </c>
      <c r="Y489">
        <v>0.71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231</v>
      </c>
      <c r="B490" t="s">
        <v>203</v>
      </c>
      <c r="C490">
        <v>10.71</v>
      </c>
      <c r="D490">
        <v>0</v>
      </c>
      <c r="E490">
        <v>0</v>
      </c>
      <c r="F490">
        <v>412.75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 t="s">
        <v>231</v>
      </c>
      <c r="B491" t="s">
        <v>204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16.829999999999998</v>
      </c>
      <c r="AH491">
        <v>0</v>
      </c>
      <c r="AI491">
        <v>-234.77</v>
      </c>
      <c r="AJ491">
        <v>0</v>
      </c>
    </row>
    <row r="492" spans="1:36" x14ac:dyDescent="0.25">
      <c r="A492" t="s">
        <v>231</v>
      </c>
      <c r="B492" t="s">
        <v>205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231</v>
      </c>
      <c r="B493" t="s">
        <v>206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231</v>
      </c>
      <c r="B494" t="s">
        <v>207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231</v>
      </c>
      <c r="B495" t="s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t="s">
        <v>231</v>
      </c>
      <c r="B496" t="s">
        <v>208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22.31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t="s">
        <v>231</v>
      </c>
      <c r="B497" t="s">
        <v>209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13.77</v>
      </c>
      <c r="W497">
        <v>0.11</v>
      </c>
      <c r="X497">
        <v>0.05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t="s">
        <v>231</v>
      </c>
      <c r="B498" t="s">
        <v>210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t="s">
        <v>231</v>
      </c>
      <c r="B499" t="s">
        <v>211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 t="s">
        <v>231</v>
      </c>
      <c r="B500" t="s">
        <v>212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231</v>
      </c>
      <c r="B501" t="s">
        <v>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8.4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5.74</v>
      </c>
      <c r="AJ501">
        <v>0</v>
      </c>
    </row>
    <row r="502" spans="1:36" x14ac:dyDescent="0.25">
      <c r="A502" t="s">
        <v>231</v>
      </c>
      <c r="B502" t="s">
        <v>213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t="s">
        <v>231</v>
      </c>
      <c r="B503" t="s">
        <v>214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15.15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t="s">
        <v>231</v>
      </c>
      <c r="B504" t="s">
        <v>215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46.4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t="s">
        <v>231</v>
      </c>
      <c r="B505" t="s">
        <v>216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1.87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231</v>
      </c>
      <c r="B506" t="s">
        <v>217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12.43</v>
      </c>
      <c r="W506">
        <v>13.73</v>
      </c>
      <c r="X506">
        <v>0.74</v>
      </c>
      <c r="Y506">
        <v>0.14000000000000001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0.28999999999999998</v>
      </c>
      <c r="AJ506">
        <v>0</v>
      </c>
    </row>
    <row r="507" spans="1:36" x14ac:dyDescent="0.25">
      <c r="A507" t="s">
        <v>231</v>
      </c>
      <c r="B507" t="s">
        <v>218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3.62</v>
      </c>
      <c r="W507">
        <v>5.62</v>
      </c>
      <c r="X507">
        <v>0</v>
      </c>
      <c r="Y507">
        <v>0.01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t="s">
        <v>231</v>
      </c>
      <c r="B508" t="s">
        <v>219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9.98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t="s">
        <v>232</v>
      </c>
      <c r="B509" t="s">
        <v>183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16.77</v>
      </c>
      <c r="Y509">
        <v>6.87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 t="s">
        <v>232</v>
      </c>
      <c r="B510" t="s">
        <v>184</v>
      </c>
      <c r="C510">
        <v>6.54</v>
      </c>
      <c r="D510">
        <v>0</v>
      </c>
      <c r="E510">
        <v>0</v>
      </c>
      <c r="F510">
        <v>364.63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7.28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101.62</v>
      </c>
      <c r="AJ510">
        <v>19.3</v>
      </c>
    </row>
    <row r="511" spans="1:36" x14ac:dyDescent="0.25">
      <c r="A511" t="s">
        <v>232</v>
      </c>
      <c r="B511" t="s">
        <v>185</v>
      </c>
      <c r="C511">
        <v>0.97</v>
      </c>
      <c r="D511">
        <v>0</v>
      </c>
      <c r="E511">
        <v>0</v>
      </c>
      <c r="F511">
        <v>7.57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18.510000000000002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-23</v>
      </c>
    </row>
    <row r="512" spans="1:36" x14ac:dyDescent="0.25">
      <c r="A512" t="s">
        <v>232</v>
      </c>
      <c r="B512" t="s">
        <v>186</v>
      </c>
      <c r="C512">
        <v>0</v>
      </c>
      <c r="D512">
        <v>0</v>
      </c>
      <c r="E512">
        <v>7.16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7.56</v>
      </c>
      <c r="V512">
        <v>0</v>
      </c>
      <c r="W512">
        <v>0</v>
      </c>
      <c r="X512">
        <v>0</v>
      </c>
      <c r="Y512">
        <v>7.99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-19.3</v>
      </c>
    </row>
    <row r="513" spans="1:36" x14ac:dyDescent="0.25">
      <c r="A513" t="s">
        <v>232</v>
      </c>
      <c r="B513" t="s">
        <v>187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82</v>
      </c>
      <c r="T513">
        <v>0</v>
      </c>
      <c r="U513">
        <v>15.32</v>
      </c>
      <c r="V513">
        <v>0</v>
      </c>
      <c r="W513">
        <v>0</v>
      </c>
      <c r="X513">
        <v>0</v>
      </c>
      <c r="Y513">
        <v>6.53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-88.99</v>
      </c>
    </row>
    <row r="514" spans="1:36" x14ac:dyDescent="0.25">
      <c r="A514" t="s">
        <v>232</v>
      </c>
      <c r="B514" t="s">
        <v>188</v>
      </c>
      <c r="C514">
        <v>0.02</v>
      </c>
      <c r="D514">
        <v>0</v>
      </c>
      <c r="E514">
        <v>0</v>
      </c>
      <c r="F514">
        <v>0.91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-0.79</v>
      </c>
    </row>
    <row r="515" spans="1:36" x14ac:dyDescent="0.25">
      <c r="A515" t="s">
        <v>232</v>
      </c>
      <c r="B515" t="s">
        <v>189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232</v>
      </c>
      <c r="B516" t="s">
        <v>190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0.48</v>
      </c>
      <c r="T516">
        <v>1.04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-1.29</v>
      </c>
    </row>
    <row r="517" spans="1:36" x14ac:dyDescent="0.25">
      <c r="A517" t="s">
        <v>232</v>
      </c>
      <c r="B517" t="s">
        <v>191</v>
      </c>
      <c r="C517">
        <v>0.71</v>
      </c>
      <c r="D517">
        <v>0</v>
      </c>
      <c r="E517">
        <v>0</v>
      </c>
      <c r="F517">
        <v>198.98</v>
      </c>
      <c r="G517">
        <v>0</v>
      </c>
      <c r="H517">
        <v>0.61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11.6</v>
      </c>
      <c r="T517">
        <v>0.53</v>
      </c>
      <c r="U517">
        <v>12.23</v>
      </c>
      <c r="V517">
        <v>13.18</v>
      </c>
      <c r="W517">
        <v>11.14</v>
      </c>
      <c r="X517">
        <v>0.15</v>
      </c>
      <c r="Y517">
        <v>26.35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121.78</v>
      </c>
      <c r="AJ517">
        <v>114.07</v>
      </c>
    </row>
    <row r="518" spans="1:36" x14ac:dyDescent="0.25">
      <c r="A518" t="s">
        <v>232</v>
      </c>
      <c r="B518" t="s">
        <v>192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119.89</v>
      </c>
      <c r="V518">
        <v>0</v>
      </c>
      <c r="W518">
        <v>33.99</v>
      </c>
      <c r="X518">
        <v>0</v>
      </c>
      <c r="Y518">
        <v>38.24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t="s">
        <v>232</v>
      </c>
      <c r="B519" t="s">
        <v>193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0.1</v>
      </c>
      <c r="V519">
        <v>13.29</v>
      </c>
      <c r="W519">
        <v>0</v>
      </c>
      <c r="X519">
        <v>0</v>
      </c>
      <c r="Y519">
        <v>0.1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232</v>
      </c>
      <c r="B520" t="s">
        <v>194</v>
      </c>
      <c r="C520">
        <v>8.15</v>
      </c>
      <c r="D520">
        <v>0</v>
      </c>
      <c r="E520">
        <v>0</v>
      </c>
      <c r="F520">
        <v>147.07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232</v>
      </c>
      <c r="B521" t="s">
        <v>195</v>
      </c>
      <c r="C521">
        <v>0.12</v>
      </c>
      <c r="D521">
        <v>0</v>
      </c>
      <c r="E521">
        <v>0</v>
      </c>
      <c r="F521">
        <v>2.27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t="s">
        <v>232</v>
      </c>
      <c r="B522" t="s">
        <v>196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1.33</v>
      </c>
      <c r="V522">
        <v>0</v>
      </c>
      <c r="W522">
        <v>0</v>
      </c>
      <c r="X522">
        <v>0</v>
      </c>
      <c r="Y522">
        <v>20.55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t="s">
        <v>232</v>
      </c>
      <c r="B523" t="s">
        <v>197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t="s">
        <v>232</v>
      </c>
      <c r="B524" t="s">
        <v>198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t="s">
        <v>232</v>
      </c>
      <c r="B525" t="s">
        <v>199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t="s">
        <v>232</v>
      </c>
      <c r="B526" t="s">
        <v>200</v>
      </c>
      <c r="C526">
        <v>6.7</v>
      </c>
      <c r="D526">
        <v>0</v>
      </c>
      <c r="E526">
        <v>0</v>
      </c>
      <c r="F526">
        <v>173.45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80.77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 t="s">
        <v>232</v>
      </c>
      <c r="B527" t="s">
        <v>201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t="s">
        <v>232</v>
      </c>
      <c r="B528" t="s">
        <v>202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3.12</v>
      </c>
      <c r="T528">
        <v>0</v>
      </c>
      <c r="U528">
        <v>0</v>
      </c>
      <c r="V528">
        <v>0.18</v>
      </c>
      <c r="W528">
        <v>0.48</v>
      </c>
      <c r="X528">
        <v>0</v>
      </c>
      <c r="Y528">
        <v>23.76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t="s">
        <v>232</v>
      </c>
      <c r="B529" t="s">
        <v>203</v>
      </c>
      <c r="C529">
        <v>12.71</v>
      </c>
      <c r="D529">
        <v>0</v>
      </c>
      <c r="E529">
        <v>0</v>
      </c>
      <c r="F529">
        <v>490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 t="s">
        <v>232</v>
      </c>
      <c r="B530" t="s">
        <v>204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4.7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49.39</v>
      </c>
      <c r="AH530">
        <v>23.35</v>
      </c>
      <c r="AI530">
        <v>-382.4</v>
      </c>
      <c r="AJ530">
        <v>0</v>
      </c>
    </row>
    <row r="531" spans="1:36" x14ac:dyDescent="0.25">
      <c r="A531" t="s">
        <v>232</v>
      </c>
      <c r="B531" t="s">
        <v>205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 t="s">
        <v>232</v>
      </c>
      <c r="B532" t="s">
        <v>206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t="s">
        <v>232</v>
      </c>
      <c r="B533" t="s">
        <v>207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t="s">
        <v>232</v>
      </c>
      <c r="B534" t="s">
        <v>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7.69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t="s">
        <v>232</v>
      </c>
      <c r="B535" t="s">
        <v>208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20.5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t="s">
        <v>232</v>
      </c>
      <c r="B536" t="s">
        <v>209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13.04</v>
      </c>
      <c r="W536">
        <v>0.1</v>
      </c>
      <c r="X536">
        <v>0.05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t="s">
        <v>232</v>
      </c>
      <c r="B537" t="s">
        <v>210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t="s">
        <v>232</v>
      </c>
      <c r="B538" t="s">
        <v>211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 t="s">
        <v>232</v>
      </c>
      <c r="B539" t="s">
        <v>212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 t="s">
        <v>232</v>
      </c>
      <c r="B540" t="s">
        <v>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25.33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8.0299999999999994</v>
      </c>
      <c r="AJ540">
        <v>0</v>
      </c>
    </row>
    <row r="541" spans="1:36" x14ac:dyDescent="0.25">
      <c r="A541" t="s">
        <v>232</v>
      </c>
      <c r="B541" t="s">
        <v>213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t="s">
        <v>232</v>
      </c>
      <c r="B542" t="s">
        <v>214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18.72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 t="s">
        <v>232</v>
      </c>
      <c r="B543" t="s">
        <v>215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57.33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t="s">
        <v>232</v>
      </c>
      <c r="B544" t="s">
        <v>216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3.48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t="s">
        <v>232</v>
      </c>
      <c r="B545" t="s">
        <v>217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15.36</v>
      </c>
      <c r="W545">
        <v>25.53</v>
      </c>
      <c r="X545">
        <v>0.7</v>
      </c>
      <c r="Y545">
        <v>0.13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 t="s">
        <v>232</v>
      </c>
      <c r="B546" t="s">
        <v>218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4.4800000000000004</v>
      </c>
      <c r="W546">
        <v>10.44</v>
      </c>
      <c r="X546">
        <v>0</v>
      </c>
      <c r="Y546">
        <v>0.01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t="s">
        <v>232</v>
      </c>
      <c r="B547" t="s">
        <v>219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18.559999999999999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 t="s">
        <v>233</v>
      </c>
      <c r="B548" t="s">
        <v>183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8.7899999999999991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t="s">
        <v>233</v>
      </c>
      <c r="B549" t="s">
        <v>184</v>
      </c>
      <c r="C549">
        <v>0.84</v>
      </c>
      <c r="D549">
        <v>0</v>
      </c>
      <c r="E549">
        <v>0</v>
      </c>
      <c r="F549">
        <v>46.83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4.09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6.02</v>
      </c>
      <c r="AJ549">
        <v>7.18</v>
      </c>
    </row>
    <row r="550" spans="1:36" x14ac:dyDescent="0.25">
      <c r="A550" t="s">
        <v>233</v>
      </c>
      <c r="B550" t="s">
        <v>185</v>
      </c>
      <c r="C550">
        <v>0.14000000000000001</v>
      </c>
      <c r="D550">
        <v>0</v>
      </c>
      <c r="E550">
        <v>0</v>
      </c>
      <c r="F550">
        <v>1.1299999999999999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1.39</v>
      </c>
      <c r="V550">
        <v>0</v>
      </c>
      <c r="W550">
        <v>0</v>
      </c>
      <c r="X550">
        <v>0</v>
      </c>
      <c r="Y550">
        <v>0.12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-2.37</v>
      </c>
    </row>
    <row r="551" spans="1:36" x14ac:dyDescent="0.25">
      <c r="A551" t="s">
        <v>233</v>
      </c>
      <c r="B551" t="s">
        <v>186</v>
      </c>
      <c r="C551">
        <v>0</v>
      </c>
      <c r="D551">
        <v>0</v>
      </c>
      <c r="E551">
        <v>0.92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4.25</v>
      </c>
      <c r="V551">
        <v>0</v>
      </c>
      <c r="W551">
        <v>0</v>
      </c>
      <c r="X551">
        <v>0.64</v>
      </c>
      <c r="Y551">
        <v>2.64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-7.18</v>
      </c>
    </row>
    <row r="552" spans="1:36" x14ac:dyDescent="0.25">
      <c r="A552" t="s">
        <v>233</v>
      </c>
      <c r="B552" t="s">
        <v>187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30.25</v>
      </c>
      <c r="T552">
        <v>0</v>
      </c>
      <c r="U552">
        <v>5.63</v>
      </c>
      <c r="V552">
        <v>0</v>
      </c>
      <c r="W552">
        <v>0</v>
      </c>
      <c r="X552">
        <v>0</v>
      </c>
      <c r="Y552">
        <v>2.41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-32.83</v>
      </c>
    </row>
    <row r="553" spans="1:36" x14ac:dyDescent="0.25">
      <c r="A553" t="s">
        <v>233</v>
      </c>
      <c r="B553" t="s">
        <v>188</v>
      </c>
      <c r="C553">
        <v>0.01</v>
      </c>
      <c r="D553">
        <v>0</v>
      </c>
      <c r="E553">
        <v>0</v>
      </c>
      <c r="F553">
        <v>0.33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-0.28999999999999998</v>
      </c>
    </row>
    <row r="554" spans="1:36" x14ac:dyDescent="0.25">
      <c r="A554" t="s">
        <v>233</v>
      </c>
      <c r="B554" t="s">
        <v>189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t="s">
        <v>233</v>
      </c>
      <c r="B555" t="s">
        <v>190</v>
      </c>
      <c r="C555">
        <v>0</v>
      </c>
      <c r="D555">
        <v>0</v>
      </c>
      <c r="E555">
        <v>1.49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0.75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-2.54</v>
      </c>
    </row>
    <row r="556" spans="1:36" x14ac:dyDescent="0.25">
      <c r="A556" t="s">
        <v>233</v>
      </c>
      <c r="B556" t="s">
        <v>191</v>
      </c>
      <c r="C556">
        <v>0.03</v>
      </c>
      <c r="D556">
        <v>0</v>
      </c>
      <c r="E556">
        <v>1.07</v>
      </c>
      <c r="F556">
        <v>4.95</v>
      </c>
      <c r="G556">
        <v>0</v>
      </c>
      <c r="H556">
        <v>0.01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0.04</v>
      </c>
      <c r="T556">
        <v>0</v>
      </c>
      <c r="U556">
        <v>0.01</v>
      </c>
      <c r="V556">
        <v>4.3499999999999996</v>
      </c>
      <c r="W556">
        <v>4.0999999999999996</v>
      </c>
      <c r="X556">
        <v>0.05</v>
      </c>
      <c r="Y556">
        <v>7.6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31.85</v>
      </c>
      <c r="AJ556">
        <v>38.03</v>
      </c>
    </row>
    <row r="557" spans="1:36" x14ac:dyDescent="0.25">
      <c r="A557" t="s">
        <v>233</v>
      </c>
      <c r="B557" t="s">
        <v>192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6.11</v>
      </c>
      <c r="V557">
        <v>0</v>
      </c>
      <c r="W557">
        <v>1.73</v>
      </c>
      <c r="X557">
        <v>0</v>
      </c>
      <c r="Y557">
        <v>5.69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 t="s">
        <v>233</v>
      </c>
      <c r="B558" t="s">
        <v>193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2.76</v>
      </c>
      <c r="W558">
        <v>0</v>
      </c>
      <c r="X558">
        <v>0</v>
      </c>
      <c r="Y558">
        <v>0.08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233</v>
      </c>
      <c r="B559" t="s">
        <v>194</v>
      </c>
      <c r="C559">
        <v>0.06</v>
      </c>
      <c r="D559">
        <v>0</v>
      </c>
      <c r="E559">
        <v>0</v>
      </c>
      <c r="F559">
        <v>1.03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t="s">
        <v>233</v>
      </c>
      <c r="B560" t="s">
        <v>195</v>
      </c>
      <c r="C560">
        <v>0</v>
      </c>
      <c r="D560">
        <v>0</v>
      </c>
      <c r="E560">
        <v>0</v>
      </c>
      <c r="F560">
        <v>0.02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t="s">
        <v>233</v>
      </c>
      <c r="B561" t="s">
        <v>196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0.75</v>
      </c>
      <c r="V561">
        <v>0</v>
      </c>
      <c r="W561">
        <v>0</v>
      </c>
      <c r="X561">
        <v>0</v>
      </c>
      <c r="Y561">
        <v>3.65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t="s">
        <v>233</v>
      </c>
      <c r="B562" t="s">
        <v>197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233</v>
      </c>
      <c r="B563" t="s">
        <v>198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233</v>
      </c>
      <c r="B564" t="s">
        <v>199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t="s">
        <v>233</v>
      </c>
      <c r="B565" t="s">
        <v>200</v>
      </c>
      <c r="C565">
        <v>0.05</v>
      </c>
      <c r="D565">
        <v>0</v>
      </c>
      <c r="E565">
        <v>0</v>
      </c>
      <c r="F565">
        <v>1.21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14.34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t="s">
        <v>233</v>
      </c>
      <c r="B566" t="s">
        <v>201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233</v>
      </c>
      <c r="B567" t="s">
        <v>202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0.1</v>
      </c>
      <c r="W567">
        <v>0.27</v>
      </c>
      <c r="X567">
        <v>0</v>
      </c>
      <c r="Y567">
        <v>4.22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t="s">
        <v>233</v>
      </c>
      <c r="B568" t="s">
        <v>203</v>
      </c>
      <c r="C568">
        <v>0.09</v>
      </c>
      <c r="D568">
        <v>0</v>
      </c>
      <c r="E568">
        <v>0</v>
      </c>
      <c r="F568">
        <v>3.43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t="s">
        <v>233</v>
      </c>
      <c r="B569" t="s">
        <v>204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0.02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5.76</v>
      </c>
      <c r="AH569">
        <v>0</v>
      </c>
      <c r="AI569">
        <v>-19.809999999999999</v>
      </c>
      <c r="AJ569">
        <v>0</v>
      </c>
    </row>
    <row r="570" spans="1:36" x14ac:dyDescent="0.25">
      <c r="A570" t="s">
        <v>233</v>
      </c>
      <c r="B570" t="s">
        <v>205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t="s">
        <v>233</v>
      </c>
      <c r="B571" t="s">
        <v>206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233</v>
      </c>
      <c r="B572" t="s">
        <v>207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t="s">
        <v>233</v>
      </c>
      <c r="B573" t="s">
        <v>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0.42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233</v>
      </c>
      <c r="B574" t="s">
        <v>208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10.029999999999999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233</v>
      </c>
      <c r="B575" t="s">
        <v>209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4.6900000000000004</v>
      </c>
      <c r="W575">
        <v>0.04</v>
      </c>
      <c r="X575">
        <v>0.02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t="s">
        <v>233</v>
      </c>
      <c r="B576" t="s">
        <v>210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t="s">
        <v>233</v>
      </c>
      <c r="B577" t="s">
        <v>211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 t="s">
        <v>233</v>
      </c>
      <c r="B578" t="s">
        <v>212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t="s">
        <v>233</v>
      </c>
      <c r="B579" t="s">
        <v>14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7.25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t="s">
        <v>233</v>
      </c>
      <c r="B580" t="s">
        <v>213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t="s">
        <v>233</v>
      </c>
      <c r="B581" t="s">
        <v>214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5.76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233</v>
      </c>
      <c r="B582" t="s">
        <v>215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17.63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 t="s">
        <v>233</v>
      </c>
      <c r="B583" t="s">
        <v>216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0.47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 t="s">
        <v>233</v>
      </c>
      <c r="B584" t="s">
        <v>217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4.72</v>
      </c>
      <c r="W584">
        <v>3.46</v>
      </c>
      <c r="X584">
        <v>0.25</v>
      </c>
      <c r="Y584">
        <v>0.02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</row>
    <row r="585" spans="1:36" x14ac:dyDescent="0.25">
      <c r="A585" t="s">
        <v>233</v>
      </c>
      <c r="B585" t="s">
        <v>218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1.38</v>
      </c>
      <c r="W585">
        <v>1.42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t="s">
        <v>233</v>
      </c>
      <c r="B586" t="s">
        <v>219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2.52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t="s">
        <v>234</v>
      </c>
      <c r="B587" t="s">
        <v>183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7.36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234</v>
      </c>
      <c r="B588" t="s">
        <v>184</v>
      </c>
      <c r="C588">
        <v>4.67</v>
      </c>
      <c r="D588">
        <v>0</v>
      </c>
      <c r="E588">
        <v>0</v>
      </c>
      <c r="F588">
        <v>260.35000000000002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50.76</v>
      </c>
      <c r="AJ588">
        <v>6.01</v>
      </c>
    </row>
    <row r="589" spans="1:36" x14ac:dyDescent="0.25">
      <c r="A589" t="s">
        <v>234</v>
      </c>
      <c r="B589" t="s">
        <v>185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-0.02</v>
      </c>
    </row>
    <row r="590" spans="1:36" x14ac:dyDescent="0.25">
      <c r="A590" t="s">
        <v>234</v>
      </c>
      <c r="B590" t="s">
        <v>186</v>
      </c>
      <c r="C590">
        <v>0</v>
      </c>
      <c r="D590">
        <v>0</v>
      </c>
      <c r="E590">
        <v>5.1100000000000003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1.96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-6.01</v>
      </c>
    </row>
    <row r="591" spans="1:36" x14ac:dyDescent="0.25">
      <c r="A591" t="s">
        <v>234</v>
      </c>
      <c r="B591" t="s">
        <v>187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16.28</v>
      </c>
      <c r="T591">
        <v>0</v>
      </c>
      <c r="U591">
        <v>3.01</v>
      </c>
      <c r="V591">
        <v>0</v>
      </c>
      <c r="W591">
        <v>0</v>
      </c>
      <c r="X591">
        <v>0</v>
      </c>
      <c r="Y591">
        <v>1.3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-17.66</v>
      </c>
    </row>
    <row r="592" spans="1:36" x14ac:dyDescent="0.25">
      <c r="A592" t="s">
        <v>234</v>
      </c>
      <c r="B592" t="s">
        <v>188</v>
      </c>
      <c r="C592">
        <v>0</v>
      </c>
      <c r="D592">
        <v>0</v>
      </c>
      <c r="E592">
        <v>0</v>
      </c>
      <c r="F592">
        <v>0.18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-0.16</v>
      </c>
    </row>
    <row r="593" spans="1:36" x14ac:dyDescent="0.25">
      <c r="A593" t="s">
        <v>234</v>
      </c>
      <c r="B593" t="s">
        <v>189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 t="s">
        <v>234</v>
      </c>
      <c r="B594" t="s">
        <v>190</v>
      </c>
      <c r="C594">
        <v>0</v>
      </c>
      <c r="D594">
        <v>0</v>
      </c>
      <c r="E594">
        <v>1.01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</v>
      </c>
      <c r="T594">
        <v>0.01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-0.88</v>
      </c>
    </row>
    <row r="595" spans="1:36" x14ac:dyDescent="0.25">
      <c r="A595" t="s">
        <v>234</v>
      </c>
      <c r="B595" t="s">
        <v>191</v>
      </c>
      <c r="C595">
        <v>0.05</v>
      </c>
      <c r="D595">
        <v>0</v>
      </c>
      <c r="E595">
        <v>0.36</v>
      </c>
      <c r="F595">
        <v>4.83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5.3</v>
      </c>
      <c r="T595">
        <v>0.26</v>
      </c>
      <c r="U595">
        <v>0.01</v>
      </c>
      <c r="V595">
        <v>2.2799999999999998</v>
      </c>
      <c r="W595">
        <v>2.19</v>
      </c>
      <c r="X595">
        <v>0.03</v>
      </c>
      <c r="Y595">
        <v>2.2200000000000002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67.61</v>
      </c>
      <c r="AJ595">
        <v>18.71</v>
      </c>
    </row>
    <row r="596" spans="1:36" x14ac:dyDescent="0.25">
      <c r="A596" t="s">
        <v>234</v>
      </c>
      <c r="B596" t="s">
        <v>192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t="s">
        <v>234</v>
      </c>
      <c r="B597" t="s">
        <v>193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0.02</v>
      </c>
      <c r="V597">
        <v>5.83</v>
      </c>
      <c r="W597">
        <v>0</v>
      </c>
      <c r="X597">
        <v>0</v>
      </c>
      <c r="Y597">
        <v>0.05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t="s">
        <v>234</v>
      </c>
      <c r="B598" t="s">
        <v>194</v>
      </c>
      <c r="C598">
        <v>4.33</v>
      </c>
      <c r="D598">
        <v>0</v>
      </c>
      <c r="E598">
        <v>0</v>
      </c>
      <c r="F598">
        <v>78.22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t="s">
        <v>234</v>
      </c>
      <c r="B599" t="s">
        <v>195</v>
      </c>
      <c r="C599">
        <v>0.06</v>
      </c>
      <c r="D599">
        <v>0</v>
      </c>
      <c r="E599">
        <v>0</v>
      </c>
      <c r="F599">
        <v>1.21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t="s">
        <v>234</v>
      </c>
      <c r="B600" t="s">
        <v>196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12.9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t="s">
        <v>234</v>
      </c>
      <c r="B601" t="s">
        <v>197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t="s">
        <v>234</v>
      </c>
      <c r="B602" t="s">
        <v>198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 t="s">
        <v>234</v>
      </c>
      <c r="B603" t="s">
        <v>199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 t="s">
        <v>234</v>
      </c>
      <c r="B604" t="s">
        <v>200</v>
      </c>
      <c r="C604">
        <v>3.56</v>
      </c>
      <c r="D604">
        <v>0</v>
      </c>
      <c r="E604">
        <v>0</v>
      </c>
      <c r="F604">
        <v>92.24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50.71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234</v>
      </c>
      <c r="B605" t="s">
        <v>201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t="s">
        <v>234</v>
      </c>
      <c r="B606" t="s">
        <v>202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7.0000000000000007E-2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14.92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 t="s">
        <v>234</v>
      </c>
      <c r="B607" t="s">
        <v>203</v>
      </c>
      <c r="C607">
        <v>6.76</v>
      </c>
      <c r="D607">
        <v>0</v>
      </c>
      <c r="E607">
        <v>0</v>
      </c>
      <c r="F607">
        <v>260.58999999999997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 t="s">
        <v>234</v>
      </c>
      <c r="B608" t="s">
        <v>204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8.6300000000000008</v>
      </c>
      <c r="AH608">
        <v>10.34</v>
      </c>
      <c r="AI608">
        <v>-186.28</v>
      </c>
      <c r="AJ608">
        <v>0</v>
      </c>
    </row>
    <row r="609" spans="1:36" x14ac:dyDescent="0.25">
      <c r="A609" t="s">
        <v>234</v>
      </c>
      <c r="B609" t="s">
        <v>205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 t="s">
        <v>234</v>
      </c>
      <c r="B610" t="s">
        <v>206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 t="s">
        <v>234</v>
      </c>
      <c r="B611" t="s">
        <v>207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t="s">
        <v>234</v>
      </c>
      <c r="B612" t="s">
        <v>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 t="s">
        <v>234</v>
      </c>
      <c r="B613" t="s">
        <v>208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23.93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 t="s">
        <v>234</v>
      </c>
      <c r="B614" t="s">
        <v>209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2.79</v>
      </c>
      <c r="W614">
        <v>0.02</v>
      </c>
      <c r="X614">
        <v>0.01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 t="s">
        <v>234</v>
      </c>
      <c r="B615" t="s">
        <v>210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 t="s">
        <v>234</v>
      </c>
      <c r="B616" t="s">
        <v>211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5">
      <c r="A617" t="s">
        <v>234</v>
      </c>
      <c r="B617" t="s">
        <v>212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234</v>
      </c>
      <c r="B618" t="s">
        <v>14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5.14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0.86</v>
      </c>
      <c r="AJ618">
        <v>0</v>
      </c>
    </row>
    <row r="619" spans="1:36" x14ac:dyDescent="0.25">
      <c r="A619" t="s">
        <v>234</v>
      </c>
      <c r="B619" t="s">
        <v>213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 t="s">
        <v>234</v>
      </c>
      <c r="B620" t="s">
        <v>214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13.05</v>
      </c>
      <c r="W620">
        <v>0</v>
      </c>
      <c r="X620">
        <v>0</v>
      </c>
      <c r="Y620">
        <v>0.01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t="s">
        <v>234</v>
      </c>
      <c r="B621" t="s">
        <v>215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39.96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 t="s">
        <v>234</v>
      </c>
      <c r="B622" t="s">
        <v>216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3.32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 t="s">
        <v>234</v>
      </c>
      <c r="B623" t="s">
        <v>217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10.7</v>
      </c>
      <c r="W623">
        <v>24.32</v>
      </c>
      <c r="X623">
        <v>0.15</v>
      </c>
      <c r="Y623">
        <v>16.809999999999999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0.05</v>
      </c>
      <c r="AJ623">
        <v>0</v>
      </c>
    </row>
    <row r="624" spans="1:36" x14ac:dyDescent="0.25">
      <c r="A624" t="s">
        <v>234</v>
      </c>
      <c r="B624" t="s">
        <v>218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3.12</v>
      </c>
      <c r="W624">
        <v>9.9499999999999993</v>
      </c>
      <c r="X624">
        <v>0</v>
      </c>
      <c r="Y624">
        <v>1.51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 t="s">
        <v>234</v>
      </c>
      <c r="B625" t="s">
        <v>219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17.690000000000001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 t="s">
        <v>235</v>
      </c>
      <c r="B626" t="s">
        <v>183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0.11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 t="s">
        <v>235</v>
      </c>
      <c r="B627" t="s">
        <v>184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1.44</v>
      </c>
      <c r="AJ627">
        <v>0.09</v>
      </c>
    </row>
    <row r="628" spans="1:36" x14ac:dyDescent="0.25">
      <c r="A628" t="s">
        <v>235</v>
      </c>
      <c r="B628" t="s">
        <v>185</v>
      </c>
      <c r="C628">
        <v>0.54</v>
      </c>
      <c r="D628">
        <v>0</v>
      </c>
      <c r="E628">
        <v>0</v>
      </c>
      <c r="F628">
        <v>4.1900000000000004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1.7</v>
      </c>
      <c r="V628">
        <v>0</v>
      </c>
      <c r="W628">
        <v>0</v>
      </c>
      <c r="X628">
        <v>0</v>
      </c>
      <c r="Y628">
        <v>2.31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-7.42</v>
      </c>
    </row>
    <row r="629" spans="1:36" x14ac:dyDescent="0.25">
      <c r="A629" t="s">
        <v>235</v>
      </c>
      <c r="B629" t="s">
        <v>186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-0.09</v>
      </c>
    </row>
    <row r="630" spans="1:36" x14ac:dyDescent="0.25">
      <c r="A630" t="s">
        <v>235</v>
      </c>
      <c r="B630" t="s">
        <v>187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1.41</v>
      </c>
      <c r="T630">
        <v>0</v>
      </c>
      <c r="U630">
        <v>0.26</v>
      </c>
      <c r="V630">
        <v>0</v>
      </c>
      <c r="W630">
        <v>0</v>
      </c>
      <c r="X630">
        <v>0</v>
      </c>
      <c r="Y630">
        <v>0.11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-1.53</v>
      </c>
    </row>
    <row r="631" spans="1:36" x14ac:dyDescent="0.25">
      <c r="A631" t="s">
        <v>235</v>
      </c>
      <c r="B631" t="s">
        <v>188</v>
      </c>
      <c r="C631">
        <v>0</v>
      </c>
      <c r="D631">
        <v>0</v>
      </c>
      <c r="E631">
        <v>0</v>
      </c>
      <c r="F631">
        <v>0.02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-0.01</v>
      </c>
    </row>
    <row r="632" spans="1:36" x14ac:dyDescent="0.25">
      <c r="A632" t="s">
        <v>235</v>
      </c>
      <c r="B632" t="s">
        <v>189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 t="s">
        <v>235</v>
      </c>
      <c r="B633" t="s">
        <v>190</v>
      </c>
      <c r="C633">
        <v>0</v>
      </c>
      <c r="D633">
        <v>0</v>
      </c>
      <c r="E633">
        <v>0.09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-0.08</v>
      </c>
    </row>
    <row r="634" spans="1:36" x14ac:dyDescent="0.25">
      <c r="A634" t="s">
        <v>235</v>
      </c>
      <c r="B634" t="s">
        <v>191</v>
      </c>
      <c r="C634">
        <v>0</v>
      </c>
      <c r="D634">
        <v>0</v>
      </c>
      <c r="E634">
        <v>0.03</v>
      </c>
      <c r="F634">
        <v>13.45</v>
      </c>
      <c r="G634">
        <v>0</v>
      </c>
      <c r="H634">
        <v>0.06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0.02</v>
      </c>
      <c r="T634">
        <v>0</v>
      </c>
      <c r="U634">
        <v>0</v>
      </c>
      <c r="V634">
        <v>0.28999999999999998</v>
      </c>
      <c r="W634">
        <v>0.19</v>
      </c>
      <c r="X634">
        <v>0</v>
      </c>
      <c r="Y634">
        <v>11.21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1.6</v>
      </c>
      <c r="AJ634">
        <v>9.0500000000000007</v>
      </c>
    </row>
    <row r="635" spans="1:36" x14ac:dyDescent="0.25">
      <c r="A635" t="s">
        <v>235</v>
      </c>
      <c r="B635" t="s">
        <v>192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7.47</v>
      </c>
      <c r="V635">
        <v>0</v>
      </c>
      <c r="W635">
        <v>2.12</v>
      </c>
      <c r="X635">
        <v>0</v>
      </c>
      <c r="Y635">
        <v>21.14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 t="s">
        <v>235</v>
      </c>
      <c r="B636" t="s">
        <v>193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1.0900000000000001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t="s">
        <v>235</v>
      </c>
      <c r="B637" t="s">
        <v>194</v>
      </c>
      <c r="C637">
        <v>0.31</v>
      </c>
      <c r="D637">
        <v>0</v>
      </c>
      <c r="E637">
        <v>0</v>
      </c>
      <c r="F637">
        <v>5.6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t="s">
        <v>235</v>
      </c>
      <c r="B638" t="s">
        <v>195</v>
      </c>
      <c r="C638">
        <v>0</v>
      </c>
      <c r="D638">
        <v>0</v>
      </c>
      <c r="E638">
        <v>0</v>
      </c>
      <c r="F638">
        <v>0.09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 t="s">
        <v>235</v>
      </c>
      <c r="B639" t="s">
        <v>196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0.28999999999999998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t="s">
        <v>235</v>
      </c>
      <c r="B640" t="s">
        <v>197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t="s">
        <v>235</v>
      </c>
      <c r="B641" t="s">
        <v>198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t="s">
        <v>235</v>
      </c>
      <c r="B642" t="s">
        <v>199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235</v>
      </c>
      <c r="B643" t="s">
        <v>200</v>
      </c>
      <c r="C643">
        <v>0.26</v>
      </c>
      <c r="D643">
        <v>0</v>
      </c>
      <c r="E643">
        <v>0</v>
      </c>
      <c r="F643">
        <v>6.6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1.1499999999999999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t="s">
        <v>235</v>
      </c>
      <c r="B644" t="s">
        <v>201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 t="s">
        <v>235</v>
      </c>
      <c r="B645" t="s">
        <v>202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0.34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t="s">
        <v>235</v>
      </c>
      <c r="B646" t="s">
        <v>203</v>
      </c>
      <c r="C646">
        <v>0.48</v>
      </c>
      <c r="D646">
        <v>0</v>
      </c>
      <c r="E646">
        <v>0</v>
      </c>
      <c r="F646">
        <v>18.649999999999999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t="s">
        <v>235</v>
      </c>
      <c r="B647" t="s">
        <v>204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0.02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2.1800000000000002</v>
      </c>
      <c r="AI647">
        <v>-11.59</v>
      </c>
      <c r="AJ647">
        <v>0</v>
      </c>
    </row>
    <row r="648" spans="1:36" x14ac:dyDescent="0.25">
      <c r="A648" t="s">
        <v>235</v>
      </c>
      <c r="B648" t="s">
        <v>205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 t="s">
        <v>235</v>
      </c>
      <c r="B649" t="s">
        <v>206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 t="s">
        <v>235</v>
      </c>
      <c r="B650" t="s">
        <v>207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235</v>
      </c>
      <c r="B651" t="s">
        <v>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0.02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235</v>
      </c>
      <c r="B652" t="s">
        <v>208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5.75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t="s">
        <v>235</v>
      </c>
      <c r="B653" t="s">
        <v>209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0.27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t="s">
        <v>235</v>
      </c>
      <c r="B654" t="s">
        <v>210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 t="s">
        <v>235</v>
      </c>
      <c r="B655" t="s">
        <v>211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 t="s">
        <v>235</v>
      </c>
      <c r="B656" t="s">
        <v>212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t="s">
        <v>235</v>
      </c>
      <c r="B657" t="s">
        <v>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5.13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t="s">
        <v>235</v>
      </c>
      <c r="B658" t="s">
        <v>213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 t="s">
        <v>235</v>
      </c>
      <c r="B659" t="s">
        <v>214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2.21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t="s">
        <v>235</v>
      </c>
      <c r="B660" t="s">
        <v>215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6.76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t="s">
        <v>235</v>
      </c>
      <c r="B661" t="s">
        <v>216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0.31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 t="s">
        <v>235</v>
      </c>
      <c r="B662" t="s">
        <v>217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1.81</v>
      </c>
      <c r="W662">
        <v>2.27</v>
      </c>
      <c r="X662">
        <v>0.01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t="s">
        <v>235</v>
      </c>
      <c r="B663" t="s">
        <v>218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0.53</v>
      </c>
      <c r="W663">
        <v>0.93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t="s">
        <v>235</v>
      </c>
      <c r="B664" t="s">
        <v>219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1.65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 t="s">
        <v>236</v>
      </c>
      <c r="B665" t="s">
        <v>183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7.97</v>
      </c>
      <c r="Y665">
        <v>9.1199999999999992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t="s">
        <v>236</v>
      </c>
      <c r="B666" t="s">
        <v>184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3.46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140.91999999999999</v>
      </c>
      <c r="AJ666">
        <v>13.95</v>
      </c>
    </row>
    <row r="667" spans="1:36" x14ac:dyDescent="0.25">
      <c r="A667" t="s">
        <v>236</v>
      </c>
      <c r="B667" t="s">
        <v>185</v>
      </c>
      <c r="C667">
        <v>9.7899999999999991</v>
      </c>
      <c r="D667">
        <v>0</v>
      </c>
      <c r="E667">
        <v>0</v>
      </c>
      <c r="F667">
        <v>54.06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-54.28</v>
      </c>
    </row>
    <row r="668" spans="1:36" x14ac:dyDescent="0.25">
      <c r="A668" t="s">
        <v>236</v>
      </c>
      <c r="B668" t="s">
        <v>186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3.59</v>
      </c>
      <c r="V668">
        <v>0</v>
      </c>
      <c r="W668">
        <v>0</v>
      </c>
      <c r="X668">
        <v>0</v>
      </c>
      <c r="Y668">
        <v>12.83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-13.95</v>
      </c>
    </row>
    <row r="669" spans="1:36" x14ac:dyDescent="0.25">
      <c r="A669" t="s">
        <v>236</v>
      </c>
      <c r="B669" t="s">
        <v>187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58.6</v>
      </c>
      <c r="T669">
        <v>0</v>
      </c>
      <c r="U669">
        <v>10.95</v>
      </c>
      <c r="V669">
        <v>0</v>
      </c>
      <c r="W669">
        <v>0</v>
      </c>
      <c r="X669">
        <v>0</v>
      </c>
      <c r="Y669">
        <v>4.66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-63.59</v>
      </c>
    </row>
    <row r="670" spans="1:36" x14ac:dyDescent="0.25">
      <c r="A670" t="s">
        <v>236</v>
      </c>
      <c r="B670" t="s">
        <v>188</v>
      </c>
      <c r="C670">
        <v>0.01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-0.56000000000000005</v>
      </c>
    </row>
    <row r="671" spans="1:36" x14ac:dyDescent="0.25">
      <c r="A671" t="s">
        <v>236</v>
      </c>
      <c r="B671" t="s">
        <v>189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t="s">
        <v>236</v>
      </c>
      <c r="B672" t="s">
        <v>190</v>
      </c>
      <c r="C672">
        <v>0</v>
      </c>
      <c r="D672">
        <v>0</v>
      </c>
      <c r="E672">
        <v>3.66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-3.11</v>
      </c>
    </row>
    <row r="673" spans="1:36" x14ac:dyDescent="0.25">
      <c r="A673" t="s">
        <v>236</v>
      </c>
      <c r="B673" t="s">
        <v>191</v>
      </c>
      <c r="C673">
        <v>0.75</v>
      </c>
      <c r="D673">
        <v>0</v>
      </c>
      <c r="E673">
        <v>1.29</v>
      </c>
      <c r="F673">
        <v>112.31</v>
      </c>
      <c r="G673">
        <v>0</v>
      </c>
      <c r="H673">
        <v>0.14000000000000001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13.39</v>
      </c>
      <c r="V673">
        <v>8.9499999999999993</v>
      </c>
      <c r="W673">
        <v>7.97</v>
      </c>
      <c r="X673">
        <v>0.1</v>
      </c>
      <c r="Y673">
        <v>72.22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57.8</v>
      </c>
      <c r="AJ673">
        <v>121.54</v>
      </c>
    </row>
    <row r="674" spans="1:36" x14ac:dyDescent="0.25">
      <c r="A674" t="s">
        <v>236</v>
      </c>
      <c r="B674" t="s">
        <v>192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50.54</v>
      </c>
      <c r="V674">
        <v>0</v>
      </c>
      <c r="W674">
        <v>14.33</v>
      </c>
      <c r="X674">
        <v>0</v>
      </c>
      <c r="Y674">
        <v>73.989999999999995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 t="s">
        <v>236</v>
      </c>
      <c r="B675" t="s">
        <v>193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2.9</v>
      </c>
      <c r="V675">
        <v>13.48</v>
      </c>
      <c r="W675">
        <v>0</v>
      </c>
      <c r="X675">
        <v>0</v>
      </c>
      <c r="Y675">
        <v>0.4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 t="s">
        <v>236</v>
      </c>
      <c r="B676" t="s">
        <v>194</v>
      </c>
      <c r="C676">
        <v>14.97</v>
      </c>
      <c r="D676">
        <v>0</v>
      </c>
      <c r="E676">
        <v>0</v>
      </c>
      <c r="F676">
        <v>270.17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t="s">
        <v>236</v>
      </c>
      <c r="B677" t="s">
        <v>195</v>
      </c>
      <c r="C677">
        <v>0.22</v>
      </c>
      <c r="D677">
        <v>0</v>
      </c>
      <c r="E677">
        <v>0</v>
      </c>
      <c r="F677">
        <v>4.17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t="s">
        <v>236</v>
      </c>
      <c r="B678" t="s">
        <v>196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0.63</v>
      </c>
      <c r="V678">
        <v>0</v>
      </c>
      <c r="W678">
        <v>0</v>
      </c>
      <c r="X678">
        <v>0</v>
      </c>
      <c r="Y678">
        <v>30.36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t="s">
        <v>236</v>
      </c>
      <c r="B679" t="s">
        <v>197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236</v>
      </c>
      <c r="B680" t="s">
        <v>198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236</v>
      </c>
      <c r="B681" t="s">
        <v>199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t="s">
        <v>236</v>
      </c>
      <c r="B682" t="s">
        <v>200</v>
      </c>
      <c r="C682">
        <v>12.31</v>
      </c>
      <c r="D682">
        <v>0</v>
      </c>
      <c r="E682">
        <v>0</v>
      </c>
      <c r="F682">
        <v>318.61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119.33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236</v>
      </c>
      <c r="B683" t="s">
        <v>201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t="s">
        <v>236</v>
      </c>
      <c r="B684" t="s">
        <v>202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1.37</v>
      </c>
      <c r="T684">
        <v>0</v>
      </c>
      <c r="U684">
        <v>0</v>
      </c>
      <c r="V684">
        <v>0.08</v>
      </c>
      <c r="W684">
        <v>0.23</v>
      </c>
      <c r="X684">
        <v>0</v>
      </c>
      <c r="Y684">
        <v>35.1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t="s">
        <v>236</v>
      </c>
      <c r="B685" t="s">
        <v>203</v>
      </c>
      <c r="C685">
        <v>23.35</v>
      </c>
      <c r="D685">
        <v>0</v>
      </c>
      <c r="E685">
        <v>0</v>
      </c>
      <c r="F685">
        <v>900.11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t="s">
        <v>236</v>
      </c>
      <c r="B686" t="s">
        <v>204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40.229999999999997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9.84</v>
      </c>
      <c r="AH686">
        <v>47.36</v>
      </c>
      <c r="AI686">
        <v>-625.36</v>
      </c>
      <c r="AJ686">
        <v>0</v>
      </c>
    </row>
    <row r="687" spans="1:36" x14ac:dyDescent="0.25">
      <c r="A687" t="s">
        <v>236</v>
      </c>
      <c r="B687" t="s">
        <v>205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t="s">
        <v>236</v>
      </c>
      <c r="B688" t="s">
        <v>206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t="s">
        <v>236</v>
      </c>
      <c r="B689" t="s">
        <v>207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t="s">
        <v>236</v>
      </c>
      <c r="B690" t="s">
        <v>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12.62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t="s">
        <v>236</v>
      </c>
      <c r="B691" t="s">
        <v>208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14.38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 t="s">
        <v>236</v>
      </c>
      <c r="B692" t="s">
        <v>209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9.0500000000000007</v>
      </c>
      <c r="W692">
        <v>7.0000000000000007E-2</v>
      </c>
      <c r="X692">
        <v>0.04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t="s">
        <v>236</v>
      </c>
      <c r="B693" t="s">
        <v>210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5">
      <c r="A694" t="s">
        <v>236</v>
      </c>
      <c r="B694" t="s">
        <v>211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t="s">
        <v>236</v>
      </c>
      <c r="B695" t="s">
        <v>212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t="s">
        <v>236</v>
      </c>
      <c r="B696" t="s">
        <v>14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17.09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3.3</v>
      </c>
      <c r="AJ696">
        <v>0</v>
      </c>
    </row>
    <row r="697" spans="1:36" x14ac:dyDescent="0.25">
      <c r="A697" t="s">
        <v>236</v>
      </c>
      <c r="B697" t="s">
        <v>213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t="s">
        <v>236</v>
      </c>
      <c r="B698" t="s">
        <v>214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23.23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 t="s">
        <v>236</v>
      </c>
      <c r="B699" t="s">
        <v>215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71.11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 t="s">
        <v>236</v>
      </c>
      <c r="B700" t="s">
        <v>216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3.92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t="s">
        <v>236</v>
      </c>
      <c r="B701" t="s">
        <v>217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19.05</v>
      </c>
      <c r="W701">
        <v>28.77</v>
      </c>
      <c r="X701">
        <v>0.49</v>
      </c>
      <c r="Y701">
        <v>0.3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0.19</v>
      </c>
      <c r="AJ701">
        <v>0</v>
      </c>
    </row>
    <row r="702" spans="1:36" x14ac:dyDescent="0.25">
      <c r="A702" t="s">
        <v>236</v>
      </c>
      <c r="B702" t="s">
        <v>218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5.56</v>
      </c>
      <c r="W702">
        <v>11.77</v>
      </c>
      <c r="X702">
        <v>0</v>
      </c>
      <c r="Y702">
        <v>0.03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t="s">
        <v>236</v>
      </c>
      <c r="B703" t="s">
        <v>219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20.93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 t="s">
        <v>237</v>
      </c>
      <c r="B704" t="s">
        <v>183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1.79</v>
      </c>
      <c r="Y704">
        <v>0.79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t="s">
        <v>237</v>
      </c>
      <c r="B705" t="s">
        <v>184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0.78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53.04</v>
      </c>
      <c r="AJ705">
        <v>2.11</v>
      </c>
    </row>
    <row r="706" spans="1:36" x14ac:dyDescent="0.25">
      <c r="A706" t="s">
        <v>237</v>
      </c>
      <c r="B706" t="s">
        <v>185</v>
      </c>
      <c r="C706">
        <v>0.26</v>
      </c>
      <c r="D706">
        <v>0</v>
      </c>
      <c r="E706">
        <v>0</v>
      </c>
      <c r="F706">
        <v>2.06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2.88</v>
      </c>
      <c r="V706">
        <v>0</v>
      </c>
      <c r="W706">
        <v>0</v>
      </c>
      <c r="X706">
        <v>0</v>
      </c>
      <c r="Y706">
        <v>0.04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-4.46</v>
      </c>
    </row>
    <row r="707" spans="1:36" x14ac:dyDescent="0.25">
      <c r="A707" t="s">
        <v>237</v>
      </c>
      <c r="B707" t="s">
        <v>186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0.81</v>
      </c>
      <c r="V707">
        <v>0</v>
      </c>
      <c r="W707">
        <v>0</v>
      </c>
      <c r="X707">
        <v>0</v>
      </c>
      <c r="Y707">
        <v>1.67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-2.11</v>
      </c>
    </row>
    <row r="708" spans="1:36" x14ac:dyDescent="0.25">
      <c r="A708" t="s">
        <v>237</v>
      </c>
      <c r="B708" t="s">
        <v>187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24.58</v>
      </c>
      <c r="T708">
        <v>0</v>
      </c>
      <c r="U708">
        <v>4.58</v>
      </c>
      <c r="V708">
        <v>0</v>
      </c>
      <c r="W708">
        <v>0</v>
      </c>
      <c r="X708">
        <v>0</v>
      </c>
      <c r="Y708">
        <v>1.96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-26.67</v>
      </c>
    </row>
    <row r="709" spans="1:36" x14ac:dyDescent="0.25">
      <c r="A709" t="s">
        <v>237</v>
      </c>
      <c r="B709" t="s">
        <v>188</v>
      </c>
      <c r="C709">
        <v>0.01</v>
      </c>
      <c r="D709">
        <v>0</v>
      </c>
      <c r="E709">
        <v>0</v>
      </c>
      <c r="F709">
        <v>0.27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-0.24</v>
      </c>
    </row>
    <row r="710" spans="1:36" x14ac:dyDescent="0.25">
      <c r="A710" t="s">
        <v>237</v>
      </c>
      <c r="B710" t="s">
        <v>189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 t="s">
        <v>237</v>
      </c>
      <c r="B711" t="s">
        <v>190</v>
      </c>
      <c r="C711">
        <v>0</v>
      </c>
      <c r="D711">
        <v>0</v>
      </c>
      <c r="E711">
        <v>1.54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-1.31</v>
      </c>
    </row>
    <row r="712" spans="1:36" x14ac:dyDescent="0.25">
      <c r="A712" t="s">
        <v>237</v>
      </c>
      <c r="B712" t="s">
        <v>191</v>
      </c>
      <c r="C712">
        <v>0.42</v>
      </c>
      <c r="D712">
        <v>0</v>
      </c>
      <c r="E712">
        <v>0.54</v>
      </c>
      <c r="F712">
        <v>42.03</v>
      </c>
      <c r="G712">
        <v>0</v>
      </c>
      <c r="H712">
        <v>0.04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0.21</v>
      </c>
      <c r="V712">
        <v>3.63</v>
      </c>
      <c r="W712">
        <v>3.33</v>
      </c>
      <c r="X712">
        <v>0.04</v>
      </c>
      <c r="Y712">
        <v>9.8699999999999992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28.87</v>
      </c>
      <c r="AJ712">
        <v>32.67</v>
      </c>
    </row>
    <row r="713" spans="1:36" x14ac:dyDescent="0.25">
      <c r="A713" t="s">
        <v>237</v>
      </c>
      <c r="B713" t="s">
        <v>192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12.65</v>
      </c>
      <c r="V713">
        <v>0</v>
      </c>
      <c r="W713">
        <v>3.58</v>
      </c>
      <c r="X713">
        <v>0</v>
      </c>
      <c r="Y713">
        <v>10.4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237</v>
      </c>
      <c r="B714" t="s">
        <v>193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10.96</v>
      </c>
      <c r="W714">
        <v>0</v>
      </c>
      <c r="X714">
        <v>0</v>
      </c>
      <c r="Y714">
        <v>0.05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 t="s">
        <v>237</v>
      </c>
      <c r="B715" t="s">
        <v>194</v>
      </c>
      <c r="C715">
        <v>5.79</v>
      </c>
      <c r="D715">
        <v>0</v>
      </c>
      <c r="E715">
        <v>0</v>
      </c>
      <c r="F715">
        <v>104.41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 t="s">
        <v>237</v>
      </c>
      <c r="B716" t="s">
        <v>195</v>
      </c>
      <c r="C716">
        <v>0.08</v>
      </c>
      <c r="D716">
        <v>0</v>
      </c>
      <c r="E716">
        <v>0</v>
      </c>
      <c r="F716">
        <v>1.61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 t="s">
        <v>237</v>
      </c>
      <c r="B717" t="s">
        <v>196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0.14000000000000001</v>
      </c>
      <c r="V717">
        <v>0</v>
      </c>
      <c r="W717">
        <v>0</v>
      </c>
      <c r="X717">
        <v>0</v>
      </c>
      <c r="Y717">
        <v>3.42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 t="s">
        <v>237</v>
      </c>
      <c r="B718" t="s">
        <v>197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 t="s">
        <v>237</v>
      </c>
      <c r="B719" t="s">
        <v>198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 t="s">
        <v>237</v>
      </c>
      <c r="B720" t="s">
        <v>199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 t="s">
        <v>237</v>
      </c>
      <c r="B721" t="s">
        <v>200</v>
      </c>
      <c r="C721">
        <v>4.76</v>
      </c>
      <c r="D721">
        <v>0</v>
      </c>
      <c r="E721">
        <v>0</v>
      </c>
      <c r="F721">
        <v>123.13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13.43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 t="s">
        <v>237</v>
      </c>
      <c r="B722" t="s">
        <v>201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 t="s">
        <v>237</v>
      </c>
      <c r="B723" t="s">
        <v>202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0.23</v>
      </c>
      <c r="T723">
        <v>0</v>
      </c>
      <c r="U723">
        <v>0</v>
      </c>
      <c r="V723">
        <v>0.02</v>
      </c>
      <c r="W723">
        <v>0.05</v>
      </c>
      <c r="X723">
        <v>0</v>
      </c>
      <c r="Y723">
        <v>3.95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t="s">
        <v>237</v>
      </c>
      <c r="B724" t="s">
        <v>203</v>
      </c>
      <c r="C724">
        <v>9.02</v>
      </c>
      <c r="D724">
        <v>0</v>
      </c>
      <c r="E724">
        <v>0</v>
      </c>
      <c r="F724">
        <v>347.85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t="s">
        <v>237</v>
      </c>
      <c r="B725" t="s">
        <v>204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18.04</v>
      </c>
      <c r="AH725">
        <v>9.24</v>
      </c>
      <c r="AI725">
        <v>-213.97</v>
      </c>
      <c r="AJ725">
        <v>0</v>
      </c>
    </row>
    <row r="726" spans="1:36" x14ac:dyDescent="0.25">
      <c r="A726" t="s">
        <v>237</v>
      </c>
      <c r="B726" t="s">
        <v>205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 t="s">
        <v>237</v>
      </c>
      <c r="B727" t="s">
        <v>206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 t="s">
        <v>237</v>
      </c>
      <c r="B728" t="s">
        <v>207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 t="s">
        <v>237</v>
      </c>
      <c r="B729" t="s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20.11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237</v>
      </c>
      <c r="B730" t="s">
        <v>208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 t="s">
        <v>237</v>
      </c>
      <c r="B731" t="s">
        <v>209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3.89</v>
      </c>
      <c r="W731">
        <v>0.03</v>
      </c>
      <c r="X731">
        <v>0.02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t="s">
        <v>237</v>
      </c>
      <c r="B732" t="s">
        <v>210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 t="s">
        <v>237</v>
      </c>
      <c r="B733" t="s">
        <v>211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 t="s">
        <v>237</v>
      </c>
      <c r="B734" t="s">
        <v>212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t="s">
        <v>237</v>
      </c>
      <c r="B735" t="s">
        <v>14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5.14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1.44</v>
      </c>
      <c r="AJ735">
        <v>0</v>
      </c>
    </row>
    <row r="736" spans="1:36" x14ac:dyDescent="0.25">
      <c r="A736" t="s">
        <v>237</v>
      </c>
      <c r="B736" t="s">
        <v>213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 t="s">
        <v>237</v>
      </c>
      <c r="B737" t="s">
        <v>214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20.22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237</v>
      </c>
      <c r="B738" t="s">
        <v>215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61.9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t="s">
        <v>237</v>
      </c>
      <c r="B739" t="s">
        <v>216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1.69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t="s">
        <v>237</v>
      </c>
      <c r="B740" t="s">
        <v>217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16.579999999999998</v>
      </c>
      <c r="W740">
        <v>12.36</v>
      </c>
      <c r="X740">
        <v>0.21</v>
      </c>
      <c r="Y740">
        <v>0.04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0.08</v>
      </c>
      <c r="AJ740">
        <v>0</v>
      </c>
    </row>
    <row r="741" spans="1:36" x14ac:dyDescent="0.25">
      <c r="A741" t="s">
        <v>237</v>
      </c>
      <c r="B741" t="s">
        <v>218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4.84</v>
      </c>
      <c r="W741">
        <v>5.0599999999999996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t="s">
        <v>237</v>
      </c>
      <c r="B742" t="s">
        <v>219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8.99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 t="s">
        <v>238</v>
      </c>
      <c r="B743" t="s">
        <v>183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0.06</v>
      </c>
      <c r="Y743">
        <v>0.12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 t="s">
        <v>238</v>
      </c>
      <c r="B744" t="s">
        <v>184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16.61</v>
      </c>
      <c r="AJ744">
        <v>0.15</v>
      </c>
    </row>
    <row r="745" spans="1:36" x14ac:dyDescent="0.25">
      <c r="A745" t="s">
        <v>238</v>
      </c>
      <c r="B745" t="s">
        <v>185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-0.01</v>
      </c>
    </row>
    <row r="746" spans="1:36" x14ac:dyDescent="0.25">
      <c r="A746" t="s">
        <v>238</v>
      </c>
      <c r="B746" t="s">
        <v>186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0.03</v>
      </c>
      <c r="V746">
        <v>0</v>
      </c>
      <c r="W746">
        <v>0</v>
      </c>
      <c r="X746">
        <v>0</v>
      </c>
      <c r="Y746">
        <v>0.15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-0.15</v>
      </c>
    </row>
    <row r="747" spans="1:36" x14ac:dyDescent="0.25">
      <c r="A747" t="s">
        <v>238</v>
      </c>
      <c r="B747" t="s">
        <v>187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6.66</v>
      </c>
      <c r="T747">
        <v>0</v>
      </c>
      <c r="U747">
        <v>1.25</v>
      </c>
      <c r="V747">
        <v>0</v>
      </c>
      <c r="W747">
        <v>0</v>
      </c>
      <c r="X747">
        <v>0</v>
      </c>
      <c r="Y747">
        <v>0.53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-7.22</v>
      </c>
    </row>
    <row r="748" spans="1:36" x14ac:dyDescent="0.25">
      <c r="A748" t="s">
        <v>238</v>
      </c>
      <c r="B748" t="s">
        <v>188</v>
      </c>
      <c r="C748">
        <v>0</v>
      </c>
      <c r="D748">
        <v>0</v>
      </c>
      <c r="E748">
        <v>0</v>
      </c>
      <c r="F748">
        <v>7.0000000000000007E-2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-0.06</v>
      </c>
    </row>
    <row r="749" spans="1:36" x14ac:dyDescent="0.25">
      <c r="A749" t="s">
        <v>238</v>
      </c>
      <c r="B749" t="s">
        <v>189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 t="s">
        <v>238</v>
      </c>
      <c r="B750" t="s">
        <v>190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1.32</v>
      </c>
      <c r="T750">
        <v>1.97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-2.8</v>
      </c>
    </row>
    <row r="751" spans="1:36" x14ac:dyDescent="0.25">
      <c r="A751" t="s">
        <v>238</v>
      </c>
      <c r="B751" t="s">
        <v>191</v>
      </c>
      <c r="C751">
        <v>0.2</v>
      </c>
      <c r="D751">
        <v>0</v>
      </c>
      <c r="E751">
        <v>0.56000000000000005</v>
      </c>
      <c r="F751">
        <v>24.86</v>
      </c>
      <c r="G751">
        <v>0</v>
      </c>
      <c r="H751">
        <v>0.04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6.43</v>
      </c>
      <c r="T751">
        <v>0.28000000000000003</v>
      </c>
      <c r="U751">
        <v>0.95</v>
      </c>
      <c r="V751">
        <v>0.95</v>
      </c>
      <c r="W751">
        <v>0.91</v>
      </c>
      <c r="X751">
        <v>0.01</v>
      </c>
      <c r="Y751">
        <v>0.91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37.479999999999997</v>
      </c>
      <c r="AJ751">
        <v>10.1</v>
      </c>
    </row>
    <row r="752" spans="1:36" x14ac:dyDescent="0.25">
      <c r="A752" t="s">
        <v>238</v>
      </c>
      <c r="B752" t="s">
        <v>192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 t="s">
        <v>238</v>
      </c>
      <c r="B753" t="s">
        <v>193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1.89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 t="s">
        <v>238</v>
      </c>
      <c r="B754" t="s">
        <v>194</v>
      </c>
      <c r="C754">
        <v>0.14000000000000001</v>
      </c>
      <c r="D754">
        <v>0</v>
      </c>
      <c r="E754">
        <v>0</v>
      </c>
      <c r="F754">
        <v>2.61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 t="s">
        <v>238</v>
      </c>
      <c r="B755" t="s">
        <v>195</v>
      </c>
      <c r="C755">
        <v>0</v>
      </c>
      <c r="D755">
        <v>0</v>
      </c>
      <c r="E755">
        <v>0</v>
      </c>
      <c r="F755">
        <v>0.04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 t="s">
        <v>238</v>
      </c>
      <c r="B756" t="s">
        <v>196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0.38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5">
      <c r="A757" t="s">
        <v>238</v>
      </c>
      <c r="B757" t="s">
        <v>197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t="s">
        <v>238</v>
      </c>
      <c r="B758" t="s">
        <v>198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 t="s">
        <v>238</v>
      </c>
      <c r="B759" t="s">
        <v>199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 t="s">
        <v>238</v>
      </c>
      <c r="B760" t="s">
        <v>200</v>
      </c>
      <c r="C760">
        <v>0.12</v>
      </c>
      <c r="D760">
        <v>0</v>
      </c>
      <c r="E760">
        <v>0</v>
      </c>
      <c r="F760">
        <v>3.08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1.48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t="s">
        <v>238</v>
      </c>
      <c r="B761" t="s">
        <v>201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238</v>
      </c>
      <c r="B762" t="s">
        <v>202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0.45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0.44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t="s">
        <v>238</v>
      </c>
      <c r="B763" t="s">
        <v>203</v>
      </c>
      <c r="C763">
        <v>0.23</v>
      </c>
      <c r="D763">
        <v>0</v>
      </c>
      <c r="E763">
        <v>0</v>
      </c>
      <c r="F763">
        <v>8.69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t="s">
        <v>238</v>
      </c>
      <c r="B764" t="s">
        <v>204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43.59</v>
      </c>
      <c r="AH764">
        <v>2.89</v>
      </c>
      <c r="AI764">
        <v>-51.09</v>
      </c>
      <c r="AJ764">
        <v>0</v>
      </c>
    </row>
    <row r="765" spans="1:36" x14ac:dyDescent="0.25">
      <c r="A765" t="s">
        <v>238</v>
      </c>
      <c r="B765" t="s">
        <v>205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t="s">
        <v>238</v>
      </c>
      <c r="B766" t="s">
        <v>206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 t="s">
        <v>238</v>
      </c>
      <c r="B767" t="s">
        <v>207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t="s">
        <v>238</v>
      </c>
      <c r="B768" t="s">
        <v>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t="s">
        <v>238</v>
      </c>
      <c r="B769" t="s">
        <v>208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1.1599999999999999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t="s">
        <v>238</v>
      </c>
      <c r="B770" t="s">
        <v>209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1.05</v>
      </c>
      <c r="W770">
        <v>0.01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t="s">
        <v>238</v>
      </c>
      <c r="B771" t="s">
        <v>210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t="s">
        <v>238</v>
      </c>
      <c r="B772" t="s">
        <v>211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 t="s">
        <v>238</v>
      </c>
      <c r="B773" t="s">
        <v>212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 t="s">
        <v>238</v>
      </c>
      <c r="B774" t="s">
        <v>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5.14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t="s">
        <v>238</v>
      </c>
      <c r="B775" t="s">
        <v>213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t="s">
        <v>238</v>
      </c>
      <c r="B776" t="s">
        <v>214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4.3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t="s">
        <v>238</v>
      </c>
      <c r="B777" t="s">
        <v>215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13.17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 t="s">
        <v>238</v>
      </c>
      <c r="B778" t="s">
        <v>216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0.22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 t="s">
        <v>238</v>
      </c>
      <c r="B779" t="s">
        <v>217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3.53</v>
      </c>
      <c r="W779">
        <v>1.63</v>
      </c>
      <c r="X779">
        <v>0.06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0.02</v>
      </c>
      <c r="AJ779">
        <v>0</v>
      </c>
    </row>
    <row r="780" spans="1:36" x14ac:dyDescent="0.25">
      <c r="A780" t="s">
        <v>238</v>
      </c>
      <c r="B780" t="s">
        <v>218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1.03</v>
      </c>
      <c r="W780">
        <v>0.67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 t="s">
        <v>238</v>
      </c>
      <c r="B781" t="s">
        <v>219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1.19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t="s">
        <v>239</v>
      </c>
      <c r="B782" t="s">
        <v>183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3.7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 t="s">
        <v>239</v>
      </c>
      <c r="B783" t="s">
        <v>184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1.77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12.59</v>
      </c>
      <c r="AJ783">
        <v>3.02</v>
      </c>
    </row>
    <row r="784" spans="1:36" x14ac:dyDescent="0.25">
      <c r="A784" t="s">
        <v>239</v>
      </c>
      <c r="B784" t="s">
        <v>185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-0.01</v>
      </c>
    </row>
    <row r="785" spans="1:36" x14ac:dyDescent="0.25">
      <c r="A785" t="s">
        <v>239</v>
      </c>
      <c r="B785" t="s">
        <v>186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1.84</v>
      </c>
      <c r="V785">
        <v>0</v>
      </c>
      <c r="W785">
        <v>0</v>
      </c>
      <c r="X785">
        <v>0.38</v>
      </c>
      <c r="Y785">
        <v>1.34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-3.02</v>
      </c>
    </row>
    <row r="786" spans="1:36" x14ac:dyDescent="0.25">
      <c r="A786" t="s">
        <v>239</v>
      </c>
      <c r="B786" t="s">
        <v>187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8.3800000000000008</v>
      </c>
      <c r="T786">
        <v>0</v>
      </c>
      <c r="U786">
        <v>2.27</v>
      </c>
      <c r="V786">
        <v>0.48</v>
      </c>
      <c r="W786">
        <v>0</v>
      </c>
      <c r="X786">
        <v>0</v>
      </c>
      <c r="Y786">
        <v>0.89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-10.35</v>
      </c>
    </row>
    <row r="787" spans="1:36" x14ac:dyDescent="0.25">
      <c r="A787" t="s">
        <v>239</v>
      </c>
      <c r="B787" t="s">
        <v>188</v>
      </c>
      <c r="C787">
        <v>0</v>
      </c>
      <c r="D787">
        <v>0</v>
      </c>
      <c r="E787">
        <v>0</v>
      </c>
      <c r="F787">
        <v>0.13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-0.12</v>
      </c>
    </row>
    <row r="788" spans="1:36" x14ac:dyDescent="0.25">
      <c r="A788" t="s">
        <v>239</v>
      </c>
      <c r="B788" t="s">
        <v>189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 t="s">
        <v>239</v>
      </c>
      <c r="B789" t="s">
        <v>190</v>
      </c>
      <c r="C789">
        <v>0</v>
      </c>
      <c r="D789">
        <v>0</v>
      </c>
      <c r="E789">
        <v>0.41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0.65</v>
      </c>
      <c r="T789">
        <v>0.65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-1.45</v>
      </c>
    </row>
    <row r="790" spans="1:36" x14ac:dyDescent="0.25">
      <c r="A790" t="s">
        <v>239</v>
      </c>
      <c r="B790" t="s">
        <v>191</v>
      </c>
      <c r="C790">
        <v>0.03</v>
      </c>
      <c r="D790">
        <v>0</v>
      </c>
      <c r="E790">
        <v>0.62</v>
      </c>
      <c r="F790">
        <v>6.45</v>
      </c>
      <c r="G790">
        <v>0</v>
      </c>
      <c r="H790">
        <v>0.02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</v>
      </c>
      <c r="T790">
        <v>0.03</v>
      </c>
      <c r="U790">
        <v>0.04</v>
      </c>
      <c r="V790">
        <v>1.24</v>
      </c>
      <c r="W790">
        <v>1.65</v>
      </c>
      <c r="X790">
        <v>0.02</v>
      </c>
      <c r="Y790">
        <v>1.33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36.06</v>
      </c>
      <c r="AJ790">
        <v>11.93</v>
      </c>
    </row>
    <row r="791" spans="1:36" x14ac:dyDescent="0.25">
      <c r="A791" t="s">
        <v>239</v>
      </c>
      <c r="B791" t="s">
        <v>192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t="s">
        <v>239</v>
      </c>
      <c r="B792" t="s">
        <v>193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1.51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t="s">
        <v>239</v>
      </c>
      <c r="B793" t="s">
        <v>194</v>
      </c>
      <c r="C793">
        <v>0.31</v>
      </c>
      <c r="D793">
        <v>0</v>
      </c>
      <c r="E793">
        <v>0</v>
      </c>
      <c r="F793">
        <v>5.65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t="s">
        <v>239</v>
      </c>
      <c r="B794" t="s">
        <v>195</v>
      </c>
      <c r="C794">
        <v>0</v>
      </c>
      <c r="D794">
        <v>0</v>
      </c>
      <c r="E794">
        <v>0</v>
      </c>
      <c r="F794">
        <v>0.09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 t="s">
        <v>239</v>
      </c>
      <c r="B795" t="s">
        <v>196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0.32</v>
      </c>
      <c r="V795">
        <v>0</v>
      </c>
      <c r="W795">
        <v>0</v>
      </c>
      <c r="X795">
        <v>0</v>
      </c>
      <c r="Y795">
        <v>1.85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 t="s">
        <v>239</v>
      </c>
      <c r="B796" t="s">
        <v>197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 t="s">
        <v>239</v>
      </c>
      <c r="B797" t="s">
        <v>198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t="s">
        <v>239</v>
      </c>
      <c r="B798" t="s">
        <v>199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 t="s">
        <v>239</v>
      </c>
      <c r="B799" t="s">
        <v>200</v>
      </c>
      <c r="C799">
        <v>0.26</v>
      </c>
      <c r="D799">
        <v>0</v>
      </c>
      <c r="E799">
        <v>0</v>
      </c>
      <c r="F799">
        <v>6.67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7.29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239</v>
      </c>
      <c r="B800" t="s">
        <v>201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 t="s">
        <v>239</v>
      </c>
      <c r="B801" t="s">
        <v>202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0.09</v>
      </c>
      <c r="T801">
        <v>0</v>
      </c>
      <c r="U801">
        <v>0</v>
      </c>
      <c r="V801">
        <v>0.04</v>
      </c>
      <c r="W801">
        <v>0.12</v>
      </c>
      <c r="X801">
        <v>0</v>
      </c>
      <c r="Y801">
        <v>2.14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 t="s">
        <v>239</v>
      </c>
      <c r="B802" t="s">
        <v>203</v>
      </c>
      <c r="C802">
        <v>0.49</v>
      </c>
      <c r="D802">
        <v>0</v>
      </c>
      <c r="E802">
        <v>0</v>
      </c>
      <c r="F802">
        <v>18.829999999999998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 t="s">
        <v>239</v>
      </c>
      <c r="B803" t="s">
        <v>204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22.35</v>
      </c>
      <c r="AH803">
        <v>6.52</v>
      </c>
      <c r="AI803">
        <v>-40.479999999999997</v>
      </c>
      <c r="AJ803">
        <v>0</v>
      </c>
    </row>
    <row r="804" spans="1:36" x14ac:dyDescent="0.25">
      <c r="A804" t="s">
        <v>239</v>
      </c>
      <c r="B804" t="s">
        <v>205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 t="s">
        <v>239</v>
      </c>
      <c r="B805" t="s">
        <v>206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239</v>
      </c>
      <c r="B806" t="s">
        <v>207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 t="s">
        <v>239</v>
      </c>
      <c r="B807" t="s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0.37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 t="s">
        <v>239</v>
      </c>
      <c r="B808" t="s">
        <v>208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5.18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 t="s">
        <v>239</v>
      </c>
      <c r="B809" t="s">
        <v>209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1.8</v>
      </c>
      <c r="W809">
        <v>0.01</v>
      </c>
      <c r="X809">
        <v>0.01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 t="s">
        <v>239</v>
      </c>
      <c r="B810" t="s">
        <v>210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 t="s">
        <v>239</v>
      </c>
      <c r="B811" t="s">
        <v>211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 t="s">
        <v>239</v>
      </c>
      <c r="B812" t="s">
        <v>212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 t="s">
        <v>239</v>
      </c>
      <c r="B813" t="s">
        <v>14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5.14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 t="s">
        <v>239</v>
      </c>
      <c r="B814" t="s">
        <v>213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t="s">
        <v>239</v>
      </c>
      <c r="B815" t="s">
        <v>214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3.55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 t="s">
        <v>239</v>
      </c>
      <c r="B816" t="s">
        <v>215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10.87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 t="s">
        <v>239</v>
      </c>
      <c r="B817" t="s">
        <v>216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 t="s">
        <v>239</v>
      </c>
      <c r="B818" t="s">
        <v>217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2.91</v>
      </c>
      <c r="W818">
        <v>2.61</v>
      </c>
      <c r="X818">
        <v>0.1</v>
      </c>
      <c r="Y818">
        <v>0.02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0.04</v>
      </c>
      <c r="AJ818">
        <v>0</v>
      </c>
    </row>
    <row r="819" spans="1:36" x14ac:dyDescent="0.25">
      <c r="A819" t="s">
        <v>239</v>
      </c>
      <c r="B819" t="s">
        <v>218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0.85</v>
      </c>
      <c r="W819">
        <v>1.07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 t="s">
        <v>239</v>
      </c>
      <c r="B820" t="s">
        <v>219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 t="s">
        <v>240</v>
      </c>
      <c r="B821" t="s">
        <v>183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0.2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240</v>
      </c>
      <c r="B822" t="s">
        <v>184</v>
      </c>
      <c r="C822">
        <v>0</v>
      </c>
      <c r="D822">
        <v>0</v>
      </c>
      <c r="E822">
        <v>0</v>
      </c>
      <c r="F822">
        <v>0.19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62.59</v>
      </c>
      <c r="AJ822">
        <v>0.17</v>
      </c>
    </row>
    <row r="823" spans="1:36" x14ac:dyDescent="0.25">
      <c r="A823" t="s">
        <v>240</v>
      </c>
      <c r="B823" t="s">
        <v>185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-0.04</v>
      </c>
    </row>
    <row r="824" spans="1:36" x14ac:dyDescent="0.25">
      <c r="A824" t="s">
        <v>240</v>
      </c>
      <c r="B824" t="s">
        <v>186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0.19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-0.17</v>
      </c>
    </row>
    <row r="825" spans="1:36" x14ac:dyDescent="0.25">
      <c r="A825" t="s">
        <v>240</v>
      </c>
      <c r="B825" t="s">
        <v>187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31.98</v>
      </c>
      <c r="T825">
        <v>0</v>
      </c>
      <c r="U825">
        <v>5.98</v>
      </c>
      <c r="V825">
        <v>0</v>
      </c>
      <c r="W825">
        <v>0</v>
      </c>
      <c r="X825">
        <v>0</v>
      </c>
      <c r="Y825">
        <v>2.5499999999999998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-34.71</v>
      </c>
    </row>
    <row r="826" spans="1:36" x14ac:dyDescent="0.25">
      <c r="A826" t="s">
        <v>240</v>
      </c>
      <c r="B826" t="s">
        <v>188</v>
      </c>
      <c r="C826">
        <v>0.01</v>
      </c>
      <c r="D826">
        <v>0</v>
      </c>
      <c r="E826">
        <v>0</v>
      </c>
      <c r="F826">
        <v>0.35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-0.31</v>
      </c>
    </row>
    <row r="827" spans="1:36" x14ac:dyDescent="0.25">
      <c r="A827" t="s">
        <v>240</v>
      </c>
      <c r="B827" t="s">
        <v>189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240</v>
      </c>
      <c r="B828" t="s">
        <v>190</v>
      </c>
      <c r="C828">
        <v>0</v>
      </c>
      <c r="D828">
        <v>0</v>
      </c>
      <c r="E828">
        <v>1.89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0.21</v>
      </c>
      <c r="T828">
        <v>0.21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-1.96</v>
      </c>
    </row>
    <row r="829" spans="1:36" x14ac:dyDescent="0.25">
      <c r="A829" t="s">
        <v>240</v>
      </c>
      <c r="B829" t="s">
        <v>191</v>
      </c>
      <c r="C829">
        <v>0.41</v>
      </c>
      <c r="D829">
        <v>0</v>
      </c>
      <c r="E829">
        <v>0.82</v>
      </c>
      <c r="F829">
        <v>422.6</v>
      </c>
      <c r="G829">
        <v>0</v>
      </c>
      <c r="H829">
        <v>1.66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2.56</v>
      </c>
      <c r="T829">
        <v>0.12</v>
      </c>
      <c r="U829">
        <v>10.96</v>
      </c>
      <c r="V829">
        <v>7.37</v>
      </c>
      <c r="W829">
        <v>4.3499999999999996</v>
      </c>
      <c r="X829">
        <v>0.92</v>
      </c>
      <c r="Y829">
        <v>4.9400000000000004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36.58</v>
      </c>
      <c r="AJ829">
        <v>37.01</v>
      </c>
    </row>
    <row r="830" spans="1:36" x14ac:dyDescent="0.25">
      <c r="A830" t="s">
        <v>240</v>
      </c>
      <c r="B830" t="s">
        <v>192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240</v>
      </c>
      <c r="B831" t="s">
        <v>193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2.94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t="s">
        <v>240</v>
      </c>
      <c r="B832" t="s">
        <v>194</v>
      </c>
      <c r="C832">
        <v>8.48</v>
      </c>
      <c r="D832">
        <v>0</v>
      </c>
      <c r="E832">
        <v>0</v>
      </c>
      <c r="F832">
        <v>153.03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 t="s">
        <v>240</v>
      </c>
      <c r="B833" t="s">
        <v>195</v>
      </c>
      <c r="C833">
        <v>0.12</v>
      </c>
      <c r="D833">
        <v>0</v>
      </c>
      <c r="E833">
        <v>0</v>
      </c>
      <c r="F833">
        <v>2.36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t="s">
        <v>240</v>
      </c>
      <c r="B834" t="s">
        <v>196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0.55000000000000004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t="s">
        <v>240</v>
      </c>
      <c r="B835" t="s">
        <v>197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t="s">
        <v>240</v>
      </c>
      <c r="B836" t="s">
        <v>198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t="s">
        <v>240</v>
      </c>
      <c r="B837" t="s">
        <v>199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t="s">
        <v>240</v>
      </c>
      <c r="B838" t="s">
        <v>200</v>
      </c>
      <c r="C838">
        <v>6.97</v>
      </c>
      <c r="D838">
        <v>0</v>
      </c>
      <c r="E838">
        <v>0</v>
      </c>
      <c r="F838">
        <v>180.47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2.16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t="s">
        <v>240</v>
      </c>
      <c r="B839" t="s">
        <v>201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t="s">
        <v>240</v>
      </c>
      <c r="B840" t="s">
        <v>202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0.63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240</v>
      </c>
      <c r="B841" t="s">
        <v>203</v>
      </c>
      <c r="C841">
        <v>13.22</v>
      </c>
      <c r="D841">
        <v>0</v>
      </c>
      <c r="E841">
        <v>0</v>
      </c>
      <c r="F841">
        <v>509.84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t="s">
        <v>240</v>
      </c>
      <c r="B842" t="s">
        <v>204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4.9800000000000004</v>
      </c>
      <c r="AH842">
        <v>0</v>
      </c>
      <c r="AI842">
        <v>-269.87</v>
      </c>
      <c r="AJ842">
        <v>0</v>
      </c>
    </row>
    <row r="843" spans="1:36" x14ac:dyDescent="0.25">
      <c r="A843" t="s">
        <v>240</v>
      </c>
      <c r="B843" t="s">
        <v>205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 t="s">
        <v>240</v>
      </c>
      <c r="B844" t="s">
        <v>206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 t="s">
        <v>240</v>
      </c>
      <c r="B845" t="s">
        <v>207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t="s">
        <v>240</v>
      </c>
      <c r="B846" t="s">
        <v>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0.15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 t="s">
        <v>240</v>
      </c>
      <c r="B847" t="s">
        <v>208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1.42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t="s">
        <v>240</v>
      </c>
      <c r="B848" t="s">
        <v>209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4.82</v>
      </c>
      <c r="W848">
        <v>0.04</v>
      </c>
      <c r="X848">
        <v>0.02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240</v>
      </c>
      <c r="B849" t="s">
        <v>210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t="s">
        <v>240</v>
      </c>
      <c r="B850" t="s">
        <v>211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t="s">
        <v>240</v>
      </c>
      <c r="B851" t="s">
        <v>212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t="s">
        <v>240</v>
      </c>
      <c r="B852" t="s">
        <v>14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8.4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t="s">
        <v>240</v>
      </c>
      <c r="B853" t="s">
        <v>213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t="s">
        <v>240</v>
      </c>
      <c r="B854" t="s">
        <v>214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4.41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 t="s">
        <v>240</v>
      </c>
      <c r="B855" t="s">
        <v>215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13.49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 t="s">
        <v>240</v>
      </c>
      <c r="B856" t="s">
        <v>216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0.62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 t="s">
        <v>240</v>
      </c>
      <c r="B857" t="s">
        <v>217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3.61</v>
      </c>
      <c r="W857">
        <v>4.53</v>
      </c>
      <c r="X857">
        <v>0.26</v>
      </c>
      <c r="Y857">
        <v>0.04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0.1</v>
      </c>
      <c r="AJ857">
        <v>0</v>
      </c>
    </row>
    <row r="858" spans="1:36" x14ac:dyDescent="0.25">
      <c r="A858" t="s">
        <v>240</v>
      </c>
      <c r="B858" t="s">
        <v>218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1.05</v>
      </c>
      <c r="W858">
        <v>1.85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 t="s">
        <v>240</v>
      </c>
      <c r="B859" t="s">
        <v>219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3.3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5">
      <c r="A860" t="s">
        <v>241</v>
      </c>
      <c r="B860" t="s">
        <v>183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1.24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t="s">
        <v>241</v>
      </c>
      <c r="B861" t="s">
        <v>184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86.1</v>
      </c>
      <c r="AJ861">
        <v>1.01</v>
      </c>
    </row>
    <row r="862" spans="1:36" x14ac:dyDescent="0.25">
      <c r="A862" t="s">
        <v>241</v>
      </c>
      <c r="B862" t="s">
        <v>185</v>
      </c>
      <c r="C862">
        <v>3.42</v>
      </c>
      <c r="D862">
        <v>0</v>
      </c>
      <c r="E862">
        <v>0</v>
      </c>
      <c r="F862">
        <v>26.74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26.14</v>
      </c>
      <c r="V862">
        <v>0</v>
      </c>
      <c r="W862">
        <v>0</v>
      </c>
      <c r="X862">
        <v>0</v>
      </c>
      <c r="Y862">
        <v>6.57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-53.44</v>
      </c>
    </row>
    <row r="863" spans="1:36" x14ac:dyDescent="0.25">
      <c r="A863" t="s">
        <v>241</v>
      </c>
      <c r="B863" t="s">
        <v>186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1.19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-1.01</v>
      </c>
    </row>
    <row r="864" spans="1:36" x14ac:dyDescent="0.25">
      <c r="A864" t="s">
        <v>241</v>
      </c>
      <c r="B864" t="s">
        <v>187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193.73</v>
      </c>
      <c r="T864">
        <v>0</v>
      </c>
      <c r="U864">
        <v>36.1</v>
      </c>
      <c r="V864">
        <v>0</v>
      </c>
      <c r="W864">
        <v>0</v>
      </c>
      <c r="X864">
        <v>0</v>
      </c>
      <c r="Y864">
        <v>15.42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-210.23</v>
      </c>
    </row>
    <row r="865" spans="1:36" x14ac:dyDescent="0.25">
      <c r="A865" t="s">
        <v>241</v>
      </c>
      <c r="B865" t="s">
        <v>188</v>
      </c>
      <c r="C865">
        <v>0.04</v>
      </c>
      <c r="D865">
        <v>0</v>
      </c>
      <c r="E865">
        <v>0</v>
      </c>
      <c r="F865">
        <v>2.14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-1.85</v>
      </c>
    </row>
    <row r="866" spans="1:36" x14ac:dyDescent="0.25">
      <c r="A866" t="s">
        <v>241</v>
      </c>
      <c r="B866" t="s">
        <v>189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t="s">
        <v>241</v>
      </c>
      <c r="B867" t="s">
        <v>190</v>
      </c>
      <c r="C867">
        <v>0</v>
      </c>
      <c r="D867">
        <v>0</v>
      </c>
      <c r="E867">
        <v>12.05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0.13</v>
      </c>
      <c r="T867">
        <v>0.13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-10.46</v>
      </c>
    </row>
    <row r="868" spans="1:36" x14ac:dyDescent="0.25">
      <c r="A868" t="s">
        <v>241</v>
      </c>
      <c r="B868" t="s">
        <v>191</v>
      </c>
      <c r="C868">
        <v>1.95</v>
      </c>
      <c r="D868">
        <v>0</v>
      </c>
      <c r="E868">
        <v>4.34</v>
      </c>
      <c r="F868">
        <v>196.18</v>
      </c>
      <c r="G868">
        <v>0</v>
      </c>
      <c r="H868">
        <v>0.18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0.69</v>
      </c>
      <c r="T868">
        <v>0.03</v>
      </c>
      <c r="U868">
        <v>3.45</v>
      </c>
      <c r="V868">
        <v>28.83</v>
      </c>
      <c r="W868">
        <v>26.26</v>
      </c>
      <c r="X868">
        <v>0.34</v>
      </c>
      <c r="Y868">
        <v>105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190.35</v>
      </c>
      <c r="AJ868">
        <v>275.99</v>
      </c>
    </row>
    <row r="869" spans="1:36" x14ac:dyDescent="0.25">
      <c r="A869" t="s">
        <v>241</v>
      </c>
      <c r="B869" t="s">
        <v>192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114.77</v>
      </c>
      <c r="V869">
        <v>0</v>
      </c>
      <c r="W869">
        <v>32.54</v>
      </c>
      <c r="X869">
        <v>0</v>
      </c>
      <c r="Y869">
        <v>135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t="s">
        <v>241</v>
      </c>
      <c r="B870" t="s">
        <v>193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0.01</v>
      </c>
      <c r="V870">
        <v>17.89</v>
      </c>
      <c r="W870">
        <v>0</v>
      </c>
      <c r="X870">
        <v>0</v>
      </c>
      <c r="Y870">
        <v>0.19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t="s">
        <v>241</v>
      </c>
      <c r="B871" t="s">
        <v>194</v>
      </c>
      <c r="C871">
        <v>10.16</v>
      </c>
      <c r="D871">
        <v>0</v>
      </c>
      <c r="E871">
        <v>0</v>
      </c>
      <c r="F871">
        <v>183.39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t="s">
        <v>241</v>
      </c>
      <c r="B872" t="s">
        <v>195</v>
      </c>
      <c r="C872">
        <v>0.15</v>
      </c>
      <c r="D872">
        <v>0</v>
      </c>
      <c r="E872">
        <v>0</v>
      </c>
      <c r="F872">
        <v>2.83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 t="s">
        <v>241</v>
      </c>
      <c r="B873" t="s">
        <v>196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3.35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t="s">
        <v>241</v>
      </c>
      <c r="B874" t="s">
        <v>197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 t="s">
        <v>241</v>
      </c>
      <c r="B875" t="s">
        <v>198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t="s">
        <v>241</v>
      </c>
      <c r="B876" t="s">
        <v>199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t="s">
        <v>241</v>
      </c>
      <c r="B877" t="s">
        <v>200</v>
      </c>
      <c r="C877">
        <v>8.36</v>
      </c>
      <c r="D877">
        <v>0</v>
      </c>
      <c r="E877">
        <v>0</v>
      </c>
      <c r="F877">
        <v>216.27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13.18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t="s">
        <v>241</v>
      </c>
      <c r="B878" t="s">
        <v>201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 t="s">
        <v>241</v>
      </c>
      <c r="B879" t="s">
        <v>202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4.08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3.88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t="s">
        <v>241</v>
      </c>
      <c r="B880" t="s">
        <v>203</v>
      </c>
      <c r="C880">
        <v>15.85</v>
      </c>
      <c r="D880">
        <v>0</v>
      </c>
      <c r="E880">
        <v>0</v>
      </c>
      <c r="F880">
        <v>610.98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t="s">
        <v>241</v>
      </c>
      <c r="B881" t="s">
        <v>204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0.27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23.55</v>
      </c>
      <c r="AH881">
        <v>28.43</v>
      </c>
      <c r="AI881">
        <v>-366.4</v>
      </c>
      <c r="AJ881">
        <v>0</v>
      </c>
    </row>
    <row r="882" spans="1:36" x14ac:dyDescent="0.25">
      <c r="A882" t="s">
        <v>241</v>
      </c>
      <c r="B882" t="s">
        <v>205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5">
      <c r="A883" t="s">
        <v>241</v>
      </c>
      <c r="B883" t="s">
        <v>206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 t="s">
        <v>241</v>
      </c>
      <c r="B884" t="s">
        <v>207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5">
      <c r="A885" t="s">
        <v>241</v>
      </c>
      <c r="B885" t="s">
        <v>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42.05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 t="s">
        <v>241</v>
      </c>
      <c r="B886" t="s">
        <v>208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7.97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 t="s">
        <v>241</v>
      </c>
      <c r="B887" t="s">
        <v>209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30.64</v>
      </c>
      <c r="W887">
        <v>0.23</v>
      </c>
      <c r="X887">
        <v>0.12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5">
      <c r="A888" t="s">
        <v>241</v>
      </c>
      <c r="B888" t="s">
        <v>210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 t="s">
        <v>241</v>
      </c>
      <c r="B889" t="s">
        <v>211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 t="s">
        <v>241</v>
      </c>
      <c r="B890" t="s">
        <v>212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 t="s">
        <v>241</v>
      </c>
      <c r="B891" t="s">
        <v>14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7.92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4.33</v>
      </c>
      <c r="AJ891">
        <v>0</v>
      </c>
    </row>
    <row r="892" spans="1:36" x14ac:dyDescent="0.25">
      <c r="A892" t="s">
        <v>241</v>
      </c>
      <c r="B892" t="s">
        <v>213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5">
      <c r="A893" t="s">
        <v>241</v>
      </c>
      <c r="B893" t="s">
        <v>214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12.79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5">
      <c r="A894" t="s">
        <v>241</v>
      </c>
      <c r="B894" t="s">
        <v>215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39.17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5">
      <c r="A895" t="s">
        <v>241</v>
      </c>
      <c r="B895" t="s">
        <v>216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4.12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t="s">
        <v>241</v>
      </c>
      <c r="B896" t="s">
        <v>217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10.49</v>
      </c>
      <c r="W896">
        <v>30.19</v>
      </c>
      <c r="X896">
        <v>1.65</v>
      </c>
      <c r="Y896">
        <v>0.22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0.63</v>
      </c>
      <c r="AJ896">
        <v>0</v>
      </c>
    </row>
    <row r="897" spans="1:36" x14ac:dyDescent="0.25">
      <c r="A897" t="s">
        <v>241</v>
      </c>
      <c r="B897" t="s">
        <v>218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3.06</v>
      </c>
      <c r="W897">
        <v>12.35</v>
      </c>
      <c r="X897">
        <v>0</v>
      </c>
      <c r="Y897">
        <v>0.02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 t="s">
        <v>241</v>
      </c>
      <c r="B898" t="s">
        <v>219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21.96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t="s">
        <v>232</v>
      </c>
      <c r="B899" t="s">
        <v>242</v>
      </c>
      <c r="C899">
        <v>0</v>
      </c>
      <c r="D899">
        <v>0</v>
      </c>
      <c r="E899">
        <v>0</v>
      </c>
      <c r="F899">
        <v>20.34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 t="s">
        <v>232</v>
      </c>
      <c r="B900" t="s">
        <v>243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4.8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t="s">
        <v>232</v>
      </c>
      <c r="B901" t="s">
        <v>244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232</v>
      </c>
      <c r="B902" t="s">
        <v>245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 t="s">
        <v>232</v>
      </c>
      <c r="B903" t="s">
        <v>246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t="s">
        <v>232</v>
      </c>
      <c r="B904" t="s">
        <v>247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t="s">
        <v>232</v>
      </c>
      <c r="B905" t="s">
        <v>248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232</v>
      </c>
      <c r="B906" t="s">
        <v>249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232</v>
      </c>
      <c r="B907" t="s">
        <v>250</v>
      </c>
      <c r="C907">
        <v>0</v>
      </c>
      <c r="D907">
        <v>0</v>
      </c>
      <c r="E907">
        <v>0</v>
      </c>
      <c r="F907">
        <v>48.1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18.989999999999998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 t="s">
        <v>232</v>
      </c>
      <c r="B908" t="s">
        <v>251</v>
      </c>
      <c r="C908">
        <v>0</v>
      </c>
      <c r="D908">
        <v>0</v>
      </c>
      <c r="E908">
        <v>0</v>
      </c>
      <c r="F908">
        <v>0.98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t="s">
        <v>232</v>
      </c>
      <c r="B909" t="s">
        <v>244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 t="s">
        <v>232</v>
      </c>
      <c r="B910" t="s">
        <v>247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0.99</v>
      </c>
      <c r="J910">
        <v>0</v>
      </c>
      <c r="K910">
        <v>0</v>
      </c>
      <c r="L910">
        <v>0</v>
      </c>
      <c r="M910">
        <v>0</v>
      </c>
      <c r="N910">
        <v>0.68</v>
      </c>
      <c r="O910">
        <v>2.4700000000000002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5">
      <c r="A911" t="s">
        <v>232</v>
      </c>
      <c r="B911" t="s">
        <v>248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 t="s">
        <v>232</v>
      </c>
      <c r="B912" t="s">
        <v>249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t="s">
        <v>232</v>
      </c>
      <c r="B913" t="s">
        <v>250</v>
      </c>
      <c r="C913">
        <v>0.23</v>
      </c>
      <c r="D913">
        <v>0</v>
      </c>
      <c r="E913">
        <v>0</v>
      </c>
      <c r="F913">
        <v>2.2400000000000002</v>
      </c>
      <c r="G913">
        <v>0</v>
      </c>
      <c r="H913">
        <v>0</v>
      </c>
      <c r="I913">
        <v>97.95</v>
      </c>
      <c r="J913">
        <v>0</v>
      </c>
      <c r="K913">
        <v>0</v>
      </c>
      <c r="L913">
        <v>0</v>
      </c>
      <c r="M913">
        <v>0</v>
      </c>
      <c r="N913">
        <v>67.040000000000006</v>
      </c>
      <c r="O913">
        <v>234.37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 t="s">
        <v>232</v>
      </c>
      <c r="B914" t="s">
        <v>251</v>
      </c>
      <c r="C914">
        <v>0</v>
      </c>
      <c r="D914">
        <v>0</v>
      </c>
      <c r="E914">
        <v>0</v>
      </c>
      <c r="F914">
        <v>0.05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9.8699999999999992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 t="s">
        <v>240</v>
      </c>
      <c r="B915" t="s">
        <v>242</v>
      </c>
      <c r="C915">
        <v>0</v>
      </c>
      <c r="D915">
        <v>0</v>
      </c>
      <c r="E915">
        <v>0</v>
      </c>
      <c r="F915">
        <v>2.0499999999999998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1.34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5">
      <c r="A916" t="s">
        <v>240</v>
      </c>
      <c r="B916" t="s">
        <v>243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1.34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 t="s">
        <v>240</v>
      </c>
      <c r="B917" t="s">
        <v>244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 t="s">
        <v>240</v>
      </c>
      <c r="B918" t="s">
        <v>245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t="s">
        <v>240</v>
      </c>
      <c r="B919" t="s">
        <v>246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 t="s">
        <v>240</v>
      </c>
      <c r="B920" t="s">
        <v>247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25">
      <c r="A921" t="s">
        <v>240</v>
      </c>
      <c r="B921" t="s">
        <v>248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t="s">
        <v>240</v>
      </c>
      <c r="B922" t="s">
        <v>249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240</v>
      </c>
      <c r="B923" t="s">
        <v>250</v>
      </c>
      <c r="C923">
        <v>0</v>
      </c>
      <c r="D923">
        <v>0</v>
      </c>
      <c r="E923">
        <v>0</v>
      </c>
      <c r="F923">
        <v>0.2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1.03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t="s">
        <v>240</v>
      </c>
      <c r="B924" t="s">
        <v>251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t="s">
        <v>240</v>
      </c>
      <c r="B925" t="s">
        <v>244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5">
      <c r="A926" t="s">
        <v>240</v>
      </c>
      <c r="B926" t="s">
        <v>247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0.34</v>
      </c>
      <c r="J926">
        <v>0</v>
      </c>
      <c r="K926">
        <v>0</v>
      </c>
      <c r="L926">
        <v>0</v>
      </c>
      <c r="M926">
        <v>0</v>
      </c>
      <c r="N926">
        <v>0.23</v>
      </c>
      <c r="O926">
        <v>0.85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5">
      <c r="A927" t="s">
        <v>240</v>
      </c>
      <c r="B927" t="s">
        <v>248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 t="s">
        <v>240</v>
      </c>
      <c r="B928" t="s">
        <v>249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5">
      <c r="A929" t="s">
        <v>240</v>
      </c>
      <c r="B929" t="s">
        <v>250</v>
      </c>
      <c r="C929">
        <v>3.58</v>
      </c>
      <c r="D929">
        <v>0</v>
      </c>
      <c r="E929">
        <v>0</v>
      </c>
      <c r="F929">
        <v>34.81</v>
      </c>
      <c r="G929">
        <v>0</v>
      </c>
      <c r="H929">
        <v>0</v>
      </c>
      <c r="I929">
        <v>33.68</v>
      </c>
      <c r="J929">
        <v>0</v>
      </c>
      <c r="K929">
        <v>0</v>
      </c>
      <c r="L929">
        <v>0</v>
      </c>
      <c r="M929">
        <v>0</v>
      </c>
      <c r="N929">
        <v>23.05</v>
      </c>
      <c r="O929">
        <v>80.59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5">
      <c r="A930" t="s">
        <v>240</v>
      </c>
      <c r="B930" t="s">
        <v>251</v>
      </c>
      <c r="C930">
        <v>7.0000000000000007E-2</v>
      </c>
      <c r="D930">
        <v>0</v>
      </c>
      <c r="E930">
        <v>0</v>
      </c>
      <c r="F930">
        <v>0.71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3.39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 t="s">
        <v>220</v>
      </c>
      <c r="B931" t="s">
        <v>242</v>
      </c>
      <c r="C931">
        <v>0</v>
      </c>
      <c r="D931">
        <v>0</v>
      </c>
      <c r="E931">
        <v>0</v>
      </c>
      <c r="F931">
        <v>43.21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3.99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t="s">
        <v>220</v>
      </c>
      <c r="B932" t="s">
        <v>243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3.99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 t="s">
        <v>220</v>
      </c>
      <c r="B933" t="s">
        <v>244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 t="s">
        <v>220</v>
      </c>
      <c r="B934" t="s">
        <v>245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5">
      <c r="A935" t="s">
        <v>220</v>
      </c>
      <c r="B935" t="s">
        <v>246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5">
      <c r="A936" t="s">
        <v>220</v>
      </c>
      <c r="B936" t="s">
        <v>247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0.28999999999999998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t="s">
        <v>220</v>
      </c>
      <c r="B937" t="s">
        <v>248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 t="s">
        <v>220</v>
      </c>
      <c r="B938" t="s">
        <v>249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220</v>
      </c>
      <c r="B939" t="s">
        <v>250</v>
      </c>
      <c r="C939">
        <v>0</v>
      </c>
      <c r="D939">
        <v>0</v>
      </c>
      <c r="E939">
        <v>0</v>
      </c>
      <c r="F939">
        <v>36.479999999999997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27.08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 t="s">
        <v>220</v>
      </c>
      <c r="B940" t="s">
        <v>251</v>
      </c>
      <c r="C940">
        <v>0</v>
      </c>
      <c r="D940">
        <v>0</v>
      </c>
      <c r="E940">
        <v>0</v>
      </c>
      <c r="F940">
        <v>0.74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1.1399999999999999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 t="s">
        <v>220</v>
      </c>
      <c r="B941" t="s">
        <v>244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 t="s">
        <v>220</v>
      </c>
      <c r="B942" t="s">
        <v>247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0.64</v>
      </c>
      <c r="J942">
        <v>0</v>
      </c>
      <c r="K942">
        <v>0</v>
      </c>
      <c r="L942">
        <v>0</v>
      </c>
      <c r="M942">
        <v>0</v>
      </c>
      <c r="N942">
        <v>0.44</v>
      </c>
      <c r="O942">
        <v>1.59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 t="s">
        <v>220</v>
      </c>
      <c r="B943" t="s">
        <v>248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 t="s">
        <v>220</v>
      </c>
      <c r="B944" t="s">
        <v>249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t="s">
        <v>220</v>
      </c>
      <c r="B945" t="s">
        <v>250</v>
      </c>
      <c r="C945">
        <v>0.03</v>
      </c>
      <c r="D945">
        <v>0</v>
      </c>
      <c r="E945">
        <v>0</v>
      </c>
      <c r="F945">
        <v>0.33</v>
      </c>
      <c r="G945">
        <v>0</v>
      </c>
      <c r="H945">
        <v>0</v>
      </c>
      <c r="I945">
        <v>63.31</v>
      </c>
      <c r="J945">
        <v>0</v>
      </c>
      <c r="K945">
        <v>0</v>
      </c>
      <c r="L945">
        <v>0</v>
      </c>
      <c r="M945">
        <v>0</v>
      </c>
      <c r="N945">
        <v>43.33</v>
      </c>
      <c r="O945">
        <v>151.49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5">
      <c r="A946" t="s">
        <v>220</v>
      </c>
      <c r="B946" t="s">
        <v>251</v>
      </c>
      <c r="C946">
        <v>0</v>
      </c>
      <c r="D946">
        <v>0</v>
      </c>
      <c r="E946">
        <v>0</v>
      </c>
      <c r="F946">
        <v>0.01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6.38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5">
      <c r="A947" t="s">
        <v>221</v>
      </c>
      <c r="B947" t="s">
        <v>242</v>
      </c>
      <c r="C947">
        <v>0</v>
      </c>
      <c r="D947">
        <v>0</v>
      </c>
      <c r="E947">
        <v>0</v>
      </c>
      <c r="F947">
        <v>6.57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2.7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t="s">
        <v>221</v>
      </c>
      <c r="B948" t="s">
        <v>243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t="s">
        <v>221</v>
      </c>
      <c r="B949" t="s">
        <v>244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t="s">
        <v>221</v>
      </c>
      <c r="B950" t="s">
        <v>245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 t="s">
        <v>221</v>
      </c>
      <c r="B951" t="s">
        <v>246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 t="s">
        <v>221</v>
      </c>
      <c r="B952" t="s">
        <v>247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 t="s">
        <v>221</v>
      </c>
      <c r="B953" t="s">
        <v>248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 t="s">
        <v>221</v>
      </c>
      <c r="B954" t="s">
        <v>249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 t="s">
        <v>221</v>
      </c>
      <c r="B955" t="s">
        <v>250</v>
      </c>
      <c r="C955">
        <v>0</v>
      </c>
      <c r="D955">
        <v>0</v>
      </c>
      <c r="E955">
        <v>0</v>
      </c>
      <c r="F955">
        <v>0.8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0.21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t="s">
        <v>221</v>
      </c>
      <c r="B956" t="s">
        <v>251</v>
      </c>
      <c r="C956">
        <v>0</v>
      </c>
      <c r="D956">
        <v>0</v>
      </c>
      <c r="E956">
        <v>0</v>
      </c>
      <c r="F956">
        <v>0.02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t="s">
        <v>221</v>
      </c>
      <c r="B957" t="s">
        <v>244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t="s">
        <v>221</v>
      </c>
      <c r="B958" t="s">
        <v>247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0.39</v>
      </c>
      <c r="J958">
        <v>0</v>
      </c>
      <c r="K958">
        <v>0</v>
      </c>
      <c r="L958">
        <v>0</v>
      </c>
      <c r="M958">
        <v>0</v>
      </c>
      <c r="N958">
        <v>0.27</v>
      </c>
      <c r="O958">
        <v>0.97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 t="s">
        <v>221</v>
      </c>
      <c r="B959" t="s">
        <v>248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t="s">
        <v>221</v>
      </c>
      <c r="B960" t="s">
        <v>249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25">
      <c r="A961" t="s">
        <v>221</v>
      </c>
      <c r="B961" t="s">
        <v>250</v>
      </c>
      <c r="C961">
        <v>0.01</v>
      </c>
      <c r="D961">
        <v>0</v>
      </c>
      <c r="E961">
        <v>0</v>
      </c>
      <c r="F961">
        <v>0.13</v>
      </c>
      <c r="G961">
        <v>0</v>
      </c>
      <c r="H961">
        <v>0</v>
      </c>
      <c r="I961">
        <v>38.39</v>
      </c>
      <c r="J961">
        <v>0</v>
      </c>
      <c r="K961">
        <v>0</v>
      </c>
      <c r="L961">
        <v>0</v>
      </c>
      <c r="M961">
        <v>0</v>
      </c>
      <c r="N961">
        <v>26.28</v>
      </c>
      <c r="O961">
        <v>91.86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 t="s">
        <v>221</v>
      </c>
      <c r="B962" t="s">
        <v>251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3.87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t="s">
        <v>222</v>
      </c>
      <c r="B963" t="s">
        <v>242</v>
      </c>
      <c r="C963">
        <v>0</v>
      </c>
      <c r="D963">
        <v>0</v>
      </c>
      <c r="E963">
        <v>0</v>
      </c>
      <c r="F963">
        <v>5.92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3.4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t="s">
        <v>222</v>
      </c>
      <c r="B964" t="s">
        <v>243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3.4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t="s">
        <v>222</v>
      </c>
      <c r="B965" t="s">
        <v>244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t="s">
        <v>222</v>
      </c>
      <c r="B966" t="s">
        <v>245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t="s">
        <v>222</v>
      </c>
      <c r="B967" t="s">
        <v>246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t="s">
        <v>222</v>
      </c>
      <c r="B968" t="s">
        <v>247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0.17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222</v>
      </c>
      <c r="B969" t="s">
        <v>248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t="s">
        <v>222</v>
      </c>
      <c r="B970" t="s">
        <v>249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t="s">
        <v>222</v>
      </c>
      <c r="B971" t="s">
        <v>250</v>
      </c>
      <c r="C971">
        <v>0</v>
      </c>
      <c r="D971">
        <v>0</v>
      </c>
      <c r="E971">
        <v>0</v>
      </c>
      <c r="F971">
        <v>23.36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16.32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5">
      <c r="A972" t="s">
        <v>222</v>
      </c>
      <c r="B972" t="s">
        <v>251</v>
      </c>
      <c r="C972">
        <v>0</v>
      </c>
      <c r="D972">
        <v>0</v>
      </c>
      <c r="E972">
        <v>0</v>
      </c>
      <c r="F972">
        <v>0.48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0.69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 t="s">
        <v>222</v>
      </c>
      <c r="B973" t="s">
        <v>244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 t="s">
        <v>222</v>
      </c>
      <c r="B974" t="s">
        <v>247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0.95</v>
      </c>
      <c r="J974">
        <v>0</v>
      </c>
      <c r="K974">
        <v>0</v>
      </c>
      <c r="L974">
        <v>0</v>
      </c>
      <c r="M974">
        <v>0</v>
      </c>
      <c r="N974">
        <v>0.65</v>
      </c>
      <c r="O974">
        <v>2.38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222</v>
      </c>
      <c r="B975" t="s">
        <v>248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t="s">
        <v>222</v>
      </c>
      <c r="B976" t="s">
        <v>249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 t="s">
        <v>222</v>
      </c>
      <c r="B977" t="s">
        <v>250</v>
      </c>
      <c r="C977">
        <v>0.11</v>
      </c>
      <c r="D977">
        <v>0</v>
      </c>
      <c r="E977">
        <v>0</v>
      </c>
      <c r="F977">
        <v>1.04</v>
      </c>
      <c r="G977">
        <v>0</v>
      </c>
      <c r="H977">
        <v>0</v>
      </c>
      <c r="I977">
        <v>94.53</v>
      </c>
      <c r="J977">
        <v>0</v>
      </c>
      <c r="K977">
        <v>0</v>
      </c>
      <c r="L977">
        <v>0</v>
      </c>
      <c r="M977">
        <v>0</v>
      </c>
      <c r="N977">
        <v>64.7</v>
      </c>
      <c r="O977">
        <v>226.2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t="s">
        <v>222</v>
      </c>
      <c r="B978" t="s">
        <v>251</v>
      </c>
      <c r="C978">
        <v>0</v>
      </c>
      <c r="D978">
        <v>0</v>
      </c>
      <c r="E978">
        <v>0</v>
      </c>
      <c r="F978">
        <v>0.02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9.52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t="s">
        <v>223</v>
      </c>
      <c r="B979" t="s">
        <v>242</v>
      </c>
      <c r="C979">
        <v>0</v>
      </c>
      <c r="D979">
        <v>0</v>
      </c>
      <c r="E979">
        <v>0</v>
      </c>
      <c r="F979">
        <v>48.24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8.67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t="s">
        <v>223</v>
      </c>
      <c r="B980" t="s">
        <v>243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8.67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 t="s">
        <v>223</v>
      </c>
      <c r="B981" t="s">
        <v>244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t="s">
        <v>223</v>
      </c>
      <c r="B982" t="s">
        <v>245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t="s">
        <v>223</v>
      </c>
      <c r="B983" t="s">
        <v>246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223</v>
      </c>
      <c r="B984" t="s">
        <v>247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t="s">
        <v>223</v>
      </c>
      <c r="B985" t="s">
        <v>248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t="s">
        <v>223</v>
      </c>
      <c r="B986" t="s">
        <v>249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t="s">
        <v>223</v>
      </c>
      <c r="B987" t="s">
        <v>250</v>
      </c>
      <c r="C987">
        <v>0</v>
      </c>
      <c r="D987">
        <v>0</v>
      </c>
      <c r="E987">
        <v>0</v>
      </c>
      <c r="F987">
        <v>16.260000000000002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49.14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t="s">
        <v>223</v>
      </c>
      <c r="B988" t="s">
        <v>251</v>
      </c>
      <c r="C988">
        <v>0</v>
      </c>
      <c r="D988">
        <v>0</v>
      </c>
      <c r="E988">
        <v>0</v>
      </c>
      <c r="F988">
        <v>0.33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2.0699999999999998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223</v>
      </c>
      <c r="B989" t="s">
        <v>244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t="s">
        <v>223</v>
      </c>
      <c r="B990" t="s">
        <v>247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0.92</v>
      </c>
      <c r="J990">
        <v>0</v>
      </c>
      <c r="K990">
        <v>0</v>
      </c>
      <c r="L990">
        <v>0</v>
      </c>
      <c r="M990">
        <v>0</v>
      </c>
      <c r="N990">
        <v>0.63</v>
      </c>
      <c r="O990">
        <v>2.31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223</v>
      </c>
      <c r="B991" t="s">
        <v>248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223</v>
      </c>
      <c r="B992" t="s">
        <v>249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 t="s">
        <v>223</v>
      </c>
      <c r="B993" t="s">
        <v>250</v>
      </c>
      <c r="C993">
        <v>0.17</v>
      </c>
      <c r="D993">
        <v>0</v>
      </c>
      <c r="E993">
        <v>0</v>
      </c>
      <c r="F993">
        <v>1.64</v>
      </c>
      <c r="G993">
        <v>0</v>
      </c>
      <c r="H993">
        <v>0</v>
      </c>
      <c r="I993">
        <v>91.57</v>
      </c>
      <c r="J993">
        <v>0</v>
      </c>
      <c r="K993">
        <v>0</v>
      </c>
      <c r="L993">
        <v>0</v>
      </c>
      <c r="M993">
        <v>0</v>
      </c>
      <c r="N993">
        <v>62.68</v>
      </c>
      <c r="O993">
        <v>219.12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t="s">
        <v>223</v>
      </c>
      <c r="B994" t="s">
        <v>251</v>
      </c>
      <c r="C994">
        <v>0</v>
      </c>
      <c r="D994">
        <v>0</v>
      </c>
      <c r="E994">
        <v>0</v>
      </c>
      <c r="F994">
        <v>0.03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9.23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224</v>
      </c>
      <c r="B995" t="s">
        <v>242</v>
      </c>
      <c r="C995">
        <v>0</v>
      </c>
      <c r="D995">
        <v>0</v>
      </c>
      <c r="E995">
        <v>0</v>
      </c>
      <c r="F995">
        <v>1.51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0.67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 t="s">
        <v>224</v>
      </c>
      <c r="B996" t="s">
        <v>243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0.67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224</v>
      </c>
      <c r="B997" t="s">
        <v>244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t="s">
        <v>224</v>
      </c>
      <c r="B998" t="s">
        <v>245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t="s">
        <v>224</v>
      </c>
      <c r="B999" t="s">
        <v>246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t="s">
        <v>224</v>
      </c>
      <c r="B1000" t="s">
        <v>247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224</v>
      </c>
      <c r="B1001" t="s">
        <v>248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t="s">
        <v>224</v>
      </c>
      <c r="B1002" t="s">
        <v>249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224</v>
      </c>
      <c r="B1003" t="s">
        <v>250</v>
      </c>
      <c r="C1003">
        <v>0</v>
      </c>
      <c r="D1003">
        <v>0</v>
      </c>
      <c r="E1003">
        <v>0</v>
      </c>
      <c r="F1003">
        <v>0.02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1.98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 t="s">
        <v>224</v>
      </c>
      <c r="B1004" t="s">
        <v>251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 t="s">
        <v>224</v>
      </c>
      <c r="B1005" t="s">
        <v>244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t="s">
        <v>224</v>
      </c>
      <c r="B1006" t="s">
        <v>247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0.17</v>
      </c>
      <c r="J1006">
        <v>0</v>
      </c>
      <c r="K1006">
        <v>0</v>
      </c>
      <c r="L1006">
        <v>0</v>
      </c>
      <c r="M1006">
        <v>0</v>
      </c>
      <c r="N1006">
        <v>0.12</v>
      </c>
      <c r="O1006">
        <v>0.42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224</v>
      </c>
      <c r="B1007" t="s">
        <v>248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t="s">
        <v>224</v>
      </c>
      <c r="B1008" t="s">
        <v>249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 t="s">
        <v>224</v>
      </c>
      <c r="B1009" t="s">
        <v>250</v>
      </c>
      <c r="C1009">
        <v>0.08</v>
      </c>
      <c r="D1009">
        <v>0</v>
      </c>
      <c r="E1009">
        <v>0</v>
      </c>
      <c r="F1009">
        <v>0.78</v>
      </c>
      <c r="G1009">
        <v>0</v>
      </c>
      <c r="H1009">
        <v>0</v>
      </c>
      <c r="I1009">
        <v>16.809999999999999</v>
      </c>
      <c r="J1009">
        <v>0</v>
      </c>
      <c r="K1009">
        <v>0</v>
      </c>
      <c r="L1009">
        <v>0</v>
      </c>
      <c r="M1009">
        <v>0</v>
      </c>
      <c r="N1009">
        <v>11.51</v>
      </c>
      <c r="O1009">
        <v>40.229999999999997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t="s">
        <v>224</v>
      </c>
      <c r="B1010" t="s">
        <v>251</v>
      </c>
      <c r="C1010">
        <v>0</v>
      </c>
      <c r="D1010">
        <v>0</v>
      </c>
      <c r="E1010">
        <v>0</v>
      </c>
      <c r="F1010">
        <v>0.02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1.69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225</v>
      </c>
      <c r="B1011" t="s">
        <v>242</v>
      </c>
      <c r="C1011">
        <v>0</v>
      </c>
      <c r="D1011">
        <v>0</v>
      </c>
      <c r="E1011">
        <v>0</v>
      </c>
      <c r="F1011">
        <v>2.5099999999999998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1.18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t="s">
        <v>225</v>
      </c>
      <c r="B1012" t="s">
        <v>243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1.18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 t="s">
        <v>225</v>
      </c>
      <c r="B1013" t="s">
        <v>244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 t="s">
        <v>225</v>
      </c>
      <c r="B1014" t="s">
        <v>245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 t="s">
        <v>225</v>
      </c>
      <c r="B1015" t="s">
        <v>246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 t="s">
        <v>225</v>
      </c>
      <c r="B1016" t="s">
        <v>247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t="s">
        <v>225</v>
      </c>
      <c r="B1017" t="s">
        <v>248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 t="s">
        <v>225</v>
      </c>
      <c r="B1018" t="s">
        <v>249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t="s">
        <v>225</v>
      </c>
      <c r="B1019" t="s">
        <v>250</v>
      </c>
      <c r="C1019">
        <v>0</v>
      </c>
      <c r="D1019">
        <v>0</v>
      </c>
      <c r="E1019">
        <v>0</v>
      </c>
      <c r="F1019">
        <v>0.49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3.99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t="s">
        <v>225</v>
      </c>
      <c r="B1020" t="s">
        <v>251</v>
      </c>
      <c r="C1020">
        <v>0</v>
      </c>
      <c r="D1020">
        <v>0</v>
      </c>
      <c r="E1020">
        <v>0</v>
      </c>
      <c r="F1020">
        <v>0.01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0.17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t="s">
        <v>225</v>
      </c>
      <c r="B1021" t="s">
        <v>244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 t="s">
        <v>225</v>
      </c>
      <c r="B1022" t="s">
        <v>247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0.65</v>
      </c>
      <c r="J1022">
        <v>0</v>
      </c>
      <c r="K1022">
        <v>0</v>
      </c>
      <c r="L1022">
        <v>0</v>
      </c>
      <c r="M1022">
        <v>0</v>
      </c>
      <c r="N1022">
        <v>0.45</v>
      </c>
      <c r="O1022">
        <v>1.63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 t="s">
        <v>225</v>
      </c>
      <c r="B1023" t="s">
        <v>248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 t="s">
        <v>225</v>
      </c>
      <c r="B1024" t="s">
        <v>249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t="s">
        <v>225</v>
      </c>
      <c r="B1025" t="s">
        <v>250</v>
      </c>
      <c r="C1025">
        <v>0.49</v>
      </c>
      <c r="D1025">
        <v>0</v>
      </c>
      <c r="E1025">
        <v>0</v>
      </c>
      <c r="F1025">
        <v>4.75</v>
      </c>
      <c r="G1025">
        <v>0</v>
      </c>
      <c r="H1025">
        <v>0</v>
      </c>
      <c r="I1025">
        <v>64.760000000000005</v>
      </c>
      <c r="J1025">
        <v>0</v>
      </c>
      <c r="K1025">
        <v>0</v>
      </c>
      <c r="L1025">
        <v>0</v>
      </c>
      <c r="M1025">
        <v>0</v>
      </c>
      <c r="N1025">
        <v>44.33</v>
      </c>
      <c r="O1025">
        <v>154.97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t="s">
        <v>225</v>
      </c>
      <c r="B1026" t="s">
        <v>251</v>
      </c>
      <c r="C1026">
        <v>0.01</v>
      </c>
      <c r="D1026">
        <v>0</v>
      </c>
      <c r="E1026">
        <v>0</v>
      </c>
      <c r="F1026">
        <v>0.1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6.53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226</v>
      </c>
      <c r="B1027" t="s">
        <v>242</v>
      </c>
      <c r="C1027">
        <v>0</v>
      </c>
      <c r="D1027">
        <v>0</v>
      </c>
      <c r="E1027">
        <v>0</v>
      </c>
      <c r="F1027">
        <v>13.4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1.93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t="s">
        <v>226</v>
      </c>
      <c r="B1028" t="s">
        <v>243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1.93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t="s">
        <v>226</v>
      </c>
      <c r="B1029" t="s">
        <v>244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 t="s">
        <v>226</v>
      </c>
      <c r="B1030" t="s">
        <v>245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t="s">
        <v>226</v>
      </c>
      <c r="B1031" t="s">
        <v>246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t="s">
        <v>226</v>
      </c>
      <c r="B1032" t="s">
        <v>247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0.14000000000000001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226</v>
      </c>
      <c r="B1033" t="s">
        <v>248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226</v>
      </c>
      <c r="B1034" t="s">
        <v>249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 t="s">
        <v>226</v>
      </c>
      <c r="B1035" t="s">
        <v>250</v>
      </c>
      <c r="C1035">
        <v>0</v>
      </c>
      <c r="D1035">
        <v>0</v>
      </c>
      <c r="E1035">
        <v>0</v>
      </c>
      <c r="F1035">
        <v>28.24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13.62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5">
      <c r="A1036" t="s">
        <v>226</v>
      </c>
      <c r="B1036" t="s">
        <v>251</v>
      </c>
      <c r="C1036">
        <v>0</v>
      </c>
      <c r="D1036">
        <v>0</v>
      </c>
      <c r="E1036">
        <v>0</v>
      </c>
      <c r="F1036">
        <v>0.57999999999999996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0.56999999999999995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 t="s">
        <v>226</v>
      </c>
      <c r="B1037" t="s">
        <v>244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5">
      <c r="A1038" t="s">
        <v>226</v>
      </c>
      <c r="B1038" t="s">
        <v>247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0.18</v>
      </c>
      <c r="J1038">
        <v>0</v>
      </c>
      <c r="K1038">
        <v>0</v>
      </c>
      <c r="L1038">
        <v>0</v>
      </c>
      <c r="M1038">
        <v>0</v>
      </c>
      <c r="N1038">
        <v>0.12</v>
      </c>
      <c r="O1038">
        <v>0.44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 t="s">
        <v>226</v>
      </c>
      <c r="B1039" t="s">
        <v>248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 t="s">
        <v>226</v>
      </c>
      <c r="B1040" t="s">
        <v>249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t="s">
        <v>226</v>
      </c>
      <c r="B1041" t="s">
        <v>250</v>
      </c>
      <c r="C1041">
        <v>0.03</v>
      </c>
      <c r="D1041">
        <v>0</v>
      </c>
      <c r="E1041">
        <v>0</v>
      </c>
      <c r="F1041">
        <v>0.33</v>
      </c>
      <c r="G1041">
        <v>0</v>
      </c>
      <c r="H1041">
        <v>0</v>
      </c>
      <c r="I1041">
        <v>17.36</v>
      </c>
      <c r="J1041">
        <v>0</v>
      </c>
      <c r="K1041">
        <v>0</v>
      </c>
      <c r="L1041">
        <v>0</v>
      </c>
      <c r="M1041">
        <v>0</v>
      </c>
      <c r="N1041">
        <v>11.88</v>
      </c>
      <c r="O1041">
        <v>41.54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 t="s">
        <v>226</v>
      </c>
      <c r="B1042" t="s">
        <v>251</v>
      </c>
      <c r="C1042">
        <v>0</v>
      </c>
      <c r="D1042">
        <v>0</v>
      </c>
      <c r="E1042">
        <v>0</v>
      </c>
      <c r="F1042">
        <v>0.01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1.75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 t="s">
        <v>227</v>
      </c>
      <c r="B1043" t="s">
        <v>242</v>
      </c>
      <c r="C1043">
        <v>0</v>
      </c>
      <c r="D1043">
        <v>0</v>
      </c>
      <c r="E1043">
        <v>0</v>
      </c>
      <c r="F1043">
        <v>21.56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2.89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t="s">
        <v>227</v>
      </c>
      <c r="B1044" t="s">
        <v>243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2.89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 t="s">
        <v>227</v>
      </c>
      <c r="B1045" t="s">
        <v>244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 t="s">
        <v>227</v>
      </c>
      <c r="B1046" t="s">
        <v>245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 t="s">
        <v>227</v>
      </c>
      <c r="B1047" t="s">
        <v>246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227</v>
      </c>
      <c r="B1048" t="s">
        <v>247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0.19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5">
      <c r="A1049" t="s">
        <v>227</v>
      </c>
      <c r="B1049" t="s">
        <v>248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5">
      <c r="A1050" t="s">
        <v>227</v>
      </c>
      <c r="B1050" t="s">
        <v>249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 t="s">
        <v>227</v>
      </c>
      <c r="B1051" t="s">
        <v>250</v>
      </c>
      <c r="C1051">
        <v>0</v>
      </c>
      <c r="D1051">
        <v>0</v>
      </c>
      <c r="E1051">
        <v>0</v>
      </c>
      <c r="F1051">
        <v>27.04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17.829999999999998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5">
      <c r="A1052" t="s">
        <v>227</v>
      </c>
      <c r="B1052" t="s">
        <v>251</v>
      </c>
      <c r="C1052">
        <v>0</v>
      </c>
      <c r="D1052">
        <v>0</v>
      </c>
      <c r="E1052">
        <v>0</v>
      </c>
      <c r="F1052">
        <v>0.55000000000000004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0.75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5">
      <c r="A1053" t="s">
        <v>227</v>
      </c>
      <c r="B1053" t="s">
        <v>244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 t="s">
        <v>227</v>
      </c>
      <c r="B1054" t="s">
        <v>247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0.76</v>
      </c>
      <c r="J1054">
        <v>0</v>
      </c>
      <c r="K1054">
        <v>0</v>
      </c>
      <c r="L1054">
        <v>0</v>
      </c>
      <c r="M1054">
        <v>0</v>
      </c>
      <c r="N1054">
        <v>0.52</v>
      </c>
      <c r="O1054">
        <v>1.9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 t="s">
        <v>227</v>
      </c>
      <c r="B1055" t="s">
        <v>248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 t="s">
        <v>227</v>
      </c>
      <c r="B1056" t="s">
        <v>249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 t="s">
        <v>227</v>
      </c>
      <c r="B1057" t="s">
        <v>250</v>
      </c>
      <c r="C1057">
        <v>0.04</v>
      </c>
      <c r="D1057">
        <v>0</v>
      </c>
      <c r="E1057">
        <v>0</v>
      </c>
      <c r="F1057">
        <v>0.43</v>
      </c>
      <c r="G1057">
        <v>0</v>
      </c>
      <c r="H1057">
        <v>0</v>
      </c>
      <c r="I1057">
        <v>75.53</v>
      </c>
      <c r="J1057">
        <v>0</v>
      </c>
      <c r="K1057">
        <v>0</v>
      </c>
      <c r="L1057">
        <v>0</v>
      </c>
      <c r="M1057">
        <v>0</v>
      </c>
      <c r="N1057">
        <v>51.7</v>
      </c>
      <c r="O1057">
        <v>180.73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 t="s">
        <v>227</v>
      </c>
      <c r="B1058" t="s">
        <v>251</v>
      </c>
      <c r="C1058">
        <v>0</v>
      </c>
      <c r="D1058">
        <v>0</v>
      </c>
      <c r="E1058">
        <v>0</v>
      </c>
      <c r="F1058">
        <v>0.01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7.61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t="s">
        <v>228</v>
      </c>
      <c r="B1059" t="s">
        <v>242</v>
      </c>
      <c r="C1059">
        <v>0</v>
      </c>
      <c r="D1059">
        <v>0</v>
      </c>
      <c r="E1059">
        <v>0</v>
      </c>
      <c r="F1059">
        <v>20.96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6.09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 t="s">
        <v>228</v>
      </c>
      <c r="B1060" t="s">
        <v>243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6.09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t="s">
        <v>228</v>
      </c>
      <c r="B1061" t="s">
        <v>244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 t="s">
        <v>228</v>
      </c>
      <c r="B1062" t="s">
        <v>245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228</v>
      </c>
      <c r="B1063" t="s">
        <v>246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5">
      <c r="A1064" t="s">
        <v>228</v>
      </c>
      <c r="B1064" t="s">
        <v>247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 t="s">
        <v>228</v>
      </c>
      <c r="B1065" t="s">
        <v>248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 t="s">
        <v>228</v>
      </c>
      <c r="B1066" t="s">
        <v>249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5">
      <c r="A1067" t="s">
        <v>228</v>
      </c>
      <c r="B1067" t="s">
        <v>250</v>
      </c>
      <c r="C1067">
        <v>0</v>
      </c>
      <c r="D1067">
        <v>0</v>
      </c>
      <c r="E1067">
        <v>0</v>
      </c>
      <c r="F1067">
        <v>33.590000000000003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18.79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 t="s">
        <v>228</v>
      </c>
      <c r="B1068" t="s">
        <v>251</v>
      </c>
      <c r="C1068">
        <v>0</v>
      </c>
      <c r="D1068">
        <v>0</v>
      </c>
      <c r="E1068">
        <v>0</v>
      </c>
      <c r="F1068">
        <v>0.69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0.79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5">
      <c r="A1069" t="s">
        <v>228</v>
      </c>
      <c r="B1069" t="s">
        <v>244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228</v>
      </c>
      <c r="B1070" t="s">
        <v>247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0.66</v>
      </c>
      <c r="J1070">
        <v>0</v>
      </c>
      <c r="K1070">
        <v>0</v>
      </c>
      <c r="L1070">
        <v>0</v>
      </c>
      <c r="M1070">
        <v>0</v>
      </c>
      <c r="N1070">
        <v>0.45</v>
      </c>
      <c r="O1070">
        <v>1.65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228</v>
      </c>
      <c r="B1071" t="s">
        <v>248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5">
      <c r="A1072" t="s">
        <v>228</v>
      </c>
      <c r="B1072" t="s">
        <v>249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5">
      <c r="A1073" t="s">
        <v>228</v>
      </c>
      <c r="B1073" t="s">
        <v>250</v>
      </c>
      <c r="C1073">
        <v>0.06</v>
      </c>
      <c r="D1073">
        <v>0</v>
      </c>
      <c r="E1073">
        <v>0</v>
      </c>
      <c r="F1073">
        <v>0.57999999999999996</v>
      </c>
      <c r="G1073">
        <v>0</v>
      </c>
      <c r="H1073">
        <v>0</v>
      </c>
      <c r="I1073">
        <v>65.62</v>
      </c>
      <c r="J1073">
        <v>0</v>
      </c>
      <c r="K1073">
        <v>0</v>
      </c>
      <c r="L1073">
        <v>0</v>
      </c>
      <c r="M1073">
        <v>0</v>
      </c>
      <c r="N1073">
        <v>44.92</v>
      </c>
      <c r="O1073">
        <v>157.03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5">
      <c r="A1074" t="s">
        <v>228</v>
      </c>
      <c r="B1074" t="s">
        <v>251</v>
      </c>
      <c r="C1074">
        <v>0</v>
      </c>
      <c r="D1074">
        <v>0</v>
      </c>
      <c r="E1074">
        <v>0</v>
      </c>
      <c r="F1074">
        <v>0.01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6.61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 t="s">
        <v>182</v>
      </c>
      <c r="B1075" t="s">
        <v>242</v>
      </c>
      <c r="C1075">
        <v>0</v>
      </c>
      <c r="D1075">
        <v>0</v>
      </c>
      <c r="E1075">
        <v>0</v>
      </c>
      <c r="F1075">
        <v>2.97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 t="s">
        <v>182</v>
      </c>
      <c r="B1076" t="s">
        <v>243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1.99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182</v>
      </c>
      <c r="B1077" t="s">
        <v>244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 t="s">
        <v>182</v>
      </c>
      <c r="B1078" t="s">
        <v>245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 t="s">
        <v>182</v>
      </c>
      <c r="B1079" t="s">
        <v>246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 t="s">
        <v>182</v>
      </c>
      <c r="B1080" t="s">
        <v>247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 t="s">
        <v>182</v>
      </c>
      <c r="B1081" t="s">
        <v>248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t="s">
        <v>182</v>
      </c>
      <c r="B1082" t="s">
        <v>249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182</v>
      </c>
      <c r="B1083" t="s">
        <v>250</v>
      </c>
      <c r="C1083">
        <v>0</v>
      </c>
      <c r="D1083">
        <v>0</v>
      </c>
      <c r="E1083">
        <v>0</v>
      </c>
      <c r="F1083">
        <v>1.01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4.84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 t="s">
        <v>182</v>
      </c>
      <c r="B1084" t="s">
        <v>251</v>
      </c>
      <c r="C1084">
        <v>0</v>
      </c>
      <c r="D1084">
        <v>0</v>
      </c>
      <c r="E1084">
        <v>0</v>
      </c>
      <c r="F1084">
        <v>0.02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 t="s">
        <v>182</v>
      </c>
      <c r="B1085" t="s">
        <v>244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5">
      <c r="A1086" t="s">
        <v>182</v>
      </c>
      <c r="B1086" t="s">
        <v>247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1.35</v>
      </c>
      <c r="J1086">
        <v>0</v>
      </c>
      <c r="K1086">
        <v>0</v>
      </c>
      <c r="L1086">
        <v>0</v>
      </c>
      <c r="M1086">
        <v>0</v>
      </c>
      <c r="N1086">
        <v>0.92</v>
      </c>
      <c r="O1086">
        <v>3.36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5">
      <c r="A1087" t="s">
        <v>182</v>
      </c>
      <c r="B1087" t="s">
        <v>248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5">
      <c r="A1088" t="s">
        <v>182</v>
      </c>
      <c r="B1088" t="s">
        <v>249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5">
      <c r="A1089" t="s">
        <v>182</v>
      </c>
      <c r="B1089" t="s">
        <v>250</v>
      </c>
      <c r="C1089">
        <v>0.61</v>
      </c>
      <c r="D1089">
        <v>0</v>
      </c>
      <c r="E1089">
        <v>0</v>
      </c>
      <c r="F1089">
        <v>5.92</v>
      </c>
      <c r="G1089">
        <v>0</v>
      </c>
      <c r="H1089">
        <v>0</v>
      </c>
      <c r="I1089">
        <v>133.44</v>
      </c>
      <c r="J1089">
        <v>0</v>
      </c>
      <c r="K1089">
        <v>0</v>
      </c>
      <c r="L1089">
        <v>0</v>
      </c>
      <c r="M1089">
        <v>0</v>
      </c>
      <c r="N1089">
        <v>91.33</v>
      </c>
      <c r="O1089">
        <v>319.3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5">
      <c r="A1090" t="s">
        <v>182</v>
      </c>
      <c r="B1090" t="s">
        <v>251</v>
      </c>
      <c r="C1090">
        <v>0.01</v>
      </c>
      <c r="D1090">
        <v>0</v>
      </c>
      <c r="E1090">
        <v>0</v>
      </c>
      <c r="F1090">
        <v>0.12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13.44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t="s">
        <v>241</v>
      </c>
      <c r="B1091" t="s">
        <v>242</v>
      </c>
      <c r="C1091">
        <v>0</v>
      </c>
      <c r="D1091">
        <v>0</v>
      </c>
      <c r="E1091">
        <v>0</v>
      </c>
      <c r="F1091">
        <v>20.43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7.53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5">
      <c r="A1092" t="s">
        <v>241</v>
      </c>
      <c r="B1092" t="s">
        <v>243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7.53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5">
      <c r="A1093" t="s">
        <v>241</v>
      </c>
      <c r="B1093" t="s">
        <v>244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25">
      <c r="A1094" t="s">
        <v>241</v>
      </c>
      <c r="B1094" t="s">
        <v>245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241</v>
      </c>
      <c r="B1095" t="s">
        <v>246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 t="s">
        <v>241</v>
      </c>
      <c r="B1096" t="s">
        <v>247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0.76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 t="s">
        <v>241</v>
      </c>
      <c r="B1097" t="s">
        <v>248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 t="s">
        <v>241</v>
      </c>
      <c r="B1098" t="s">
        <v>249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25">
      <c r="A1099" t="s">
        <v>241</v>
      </c>
      <c r="B1099" t="s">
        <v>250</v>
      </c>
      <c r="C1099">
        <v>0</v>
      </c>
      <c r="D1099">
        <v>0</v>
      </c>
      <c r="E1099">
        <v>0</v>
      </c>
      <c r="F1099">
        <v>18.91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72.06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5">
      <c r="A1100" t="s">
        <v>241</v>
      </c>
      <c r="B1100" t="s">
        <v>251</v>
      </c>
      <c r="C1100">
        <v>0</v>
      </c>
      <c r="D1100">
        <v>0</v>
      </c>
      <c r="E1100">
        <v>0</v>
      </c>
      <c r="F1100">
        <v>0.39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3.03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25">
      <c r="A1101" t="s">
        <v>241</v>
      </c>
      <c r="B1101" t="s">
        <v>244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5">
      <c r="A1102" t="s">
        <v>241</v>
      </c>
      <c r="B1102" t="s">
        <v>247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2.1</v>
      </c>
      <c r="J1102">
        <v>0</v>
      </c>
      <c r="K1102">
        <v>0</v>
      </c>
      <c r="L1102">
        <v>0</v>
      </c>
      <c r="M1102">
        <v>0</v>
      </c>
      <c r="N1102">
        <v>1.43</v>
      </c>
      <c r="O1102">
        <v>5.23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5">
      <c r="A1103" t="s">
        <v>241</v>
      </c>
      <c r="B1103" t="s">
        <v>248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5">
      <c r="A1104" t="s">
        <v>241</v>
      </c>
      <c r="B1104" t="s">
        <v>249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5">
      <c r="A1105" t="s">
        <v>241</v>
      </c>
      <c r="B1105" t="s">
        <v>250</v>
      </c>
      <c r="C1105">
        <v>0.26</v>
      </c>
      <c r="D1105">
        <v>0</v>
      </c>
      <c r="E1105">
        <v>0</v>
      </c>
      <c r="F1105">
        <v>2.56</v>
      </c>
      <c r="G1105">
        <v>0</v>
      </c>
      <c r="H1105">
        <v>0</v>
      </c>
      <c r="I1105">
        <v>207.49</v>
      </c>
      <c r="J1105">
        <v>0</v>
      </c>
      <c r="K1105">
        <v>0</v>
      </c>
      <c r="L1105">
        <v>0</v>
      </c>
      <c r="M1105">
        <v>0</v>
      </c>
      <c r="N1105">
        <v>142.02000000000001</v>
      </c>
      <c r="O1105">
        <v>496.51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5">
      <c r="A1106" t="s">
        <v>241</v>
      </c>
      <c r="B1106" t="s">
        <v>251</v>
      </c>
      <c r="C1106">
        <v>0.01</v>
      </c>
      <c r="D1106">
        <v>0</v>
      </c>
      <c r="E1106">
        <v>0</v>
      </c>
      <c r="F1106">
        <v>0.05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20.91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 t="s">
        <v>230</v>
      </c>
      <c r="B1107" t="s">
        <v>242</v>
      </c>
      <c r="C1107">
        <v>0</v>
      </c>
      <c r="D1107">
        <v>0</v>
      </c>
      <c r="E1107">
        <v>0</v>
      </c>
      <c r="F1107">
        <v>3.84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0.52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 t="s">
        <v>230</v>
      </c>
      <c r="B1108" t="s">
        <v>243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0.52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 t="s">
        <v>230</v>
      </c>
      <c r="B1109" t="s">
        <v>244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5">
      <c r="A1110" t="s">
        <v>230</v>
      </c>
      <c r="B1110" t="s">
        <v>245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5">
      <c r="A1111" t="s">
        <v>230</v>
      </c>
      <c r="B1111" t="s">
        <v>246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 t="s">
        <v>230</v>
      </c>
      <c r="B1112" t="s">
        <v>247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 t="s">
        <v>230</v>
      </c>
      <c r="B1113" t="s">
        <v>248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5">
      <c r="A1114" t="s">
        <v>230</v>
      </c>
      <c r="B1114" t="s">
        <v>249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5">
      <c r="A1115" t="s">
        <v>230</v>
      </c>
      <c r="B1115" t="s">
        <v>250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0.64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5">
      <c r="A1116" t="s">
        <v>230</v>
      </c>
      <c r="B1116" t="s">
        <v>251</v>
      </c>
      <c r="C1116">
        <v>0</v>
      </c>
      <c r="D1116">
        <v>0</v>
      </c>
      <c r="E1116">
        <v>0</v>
      </c>
      <c r="F1116">
        <v>0.02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5">
      <c r="A1117" t="s">
        <v>230</v>
      </c>
      <c r="B1117" t="s">
        <v>244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5">
      <c r="A1118" t="s">
        <v>230</v>
      </c>
      <c r="B1118" t="s">
        <v>247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0.08</v>
      </c>
      <c r="J1118">
        <v>0</v>
      </c>
      <c r="K1118">
        <v>0</v>
      </c>
      <c r="L1118">
        <v>0</v>
      </c>
      <c r="M1118">
        <v>0</v>
      </c>
      <c r="N1118">
        <v>0.06</v>
      </c>
      <c r="O1118">
        <v>0.21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230</v>
      </c>
      <c r="B1119" t="s">
        <v>248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25">
      <c r="A1120" t="s">
        <v>230</v>
      </c>
      <c r="B1120" t="s">
        <v>249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5">
      <c r="A1121" t="s">
        <v>230</v>
      </c>
      <c r="B1121" t="s">
        <v>250</v>
      </c>
      <c r="C1121">
        <v>0</v>
      </c>
      <c r="D1121">
        <v>0</v>
      </c>
      <c r="E1121">
        <v>0</v>
      </c>
      <c r="F1121">
        <v>0.04</v>
      </c>
      <c r="G1121">
        <v>0</v>
      </c>
      <c r="H1121">
        <v>0</v>
      </c>
      <c r="I1121">
        <v>8.41</v>
      </c>
      <c r="J1121">
        <v>0</v>
      </c>
      <c r="K1121">
        <v>0</v>
      </c>
      <c r="L1121">
        <v>0</v>
      </c>
      <c r="M1121">
        <v>0</v>
      </c>
      <c r="N1121">
        <v>5.75</v>
      </c>
      <c r="O1121">
        <v>20.11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5">
      <c r="A1122" t="s">
        <v>230</v>
      </c>
      <c r="B1122" t="s">
        <v>251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0.85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5">
      <c r="A1123" t="s">
        <v>231</v>
      </c>
      <c r="B1123" t="s">
        <v>242</v>
      </c>
      <c r="C1123">
        <v>0</v>
      </c>
      <c r="D1123">
        <v>0</v>
      </c>
      <c r="E1123">
        <v>0</v>
      </c>
      <c r="F1123">
        <v>9.91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4.93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5">
      <c r="A1124" t="s">
        <v>231</v>
      </c>
      <c r="B1124" t="s">
        <v>243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4.93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5">
      <c r="A1125" t="s">
        <v>231</v>
      </c>
      <c r="B1125" t="s">
        <v>244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5">
      <c r="A1126" t="s">
        <v>231</v>
      </c>
      <c r="B1126" t="s">
        <v>245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5">
      <c r="A1127" t="s">
        <v>231</v>
      </c>
      <c r="B1127" t="s">
        <v>246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 t="s">
        <v>231</v>
      </c>
      <c r="B1128" t="s">
        <v>247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 t="s">
        <v>231</v>
      </c>
      <c r="B1129" t="s">
        <v>248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t="s">
        <v>231</v>
      </c>
      <c r="B1130" t="s">
        <v>249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231</v>
      </c>
      <c r="B1131" t="s">
        <v>250</v>
      </c>
      <c r="C1131">
        <v>0</v>
      </c>
      <c r="D1131">
        <v>0</v>
      </c>
      <c r="E1131">
        <v>0</v>
      </c>
      <c r="F1131">
        <v>3.69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7.83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5">
      <c r="A1132" t="s">
        <v>231</v>
      </c>
      <c r="B1132" t="s">
        <v>251</v>
      </c>
      <c r="C1132">
        <v>0</v>
      </c>
      <c r="D1132">
        <v>0</v>
      </c>
      <c r="E1132">
        <v>0</v>
      </c>
      <c r="F1132">
        <v>0.08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0.33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t="s">
        <v>231</v>
      </c>
      <c r="B1133" t="s">
        <v>244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5">
      <c r="A1134" t="s">
        <v>231</v>
      </c>
      <c r="B1134" t="s">
        <v>247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1.1000000000000001</v>
      </c>
      <c r="J1134">
        <v>0</v>
      </c>
      <c r="K1134">
        <v>0</v>
      </c>
      <c r="L1134">
        <v>0</v>
      </c>
      <c r="M1134">
        <v>0</v>
      </c>
      <c r="N1134">
        <v>0.75</v>
      </c>
      <c r="O1134">
        <v>2.75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231</v>
      </c>
      <c r="B1135" t="s">
        <v>248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5">
      <c r="A1136" t="s">
        <v>231</v>
      </c>
      <c r="B1136" t="s">
        <v>249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5">
      <c r="A1137" t="s">
        <v>231</v>
      </c>
      <c r="B1137" t="s">
        <v>250</v>
      </c>
      <c r="C1137">
        <v>5.0599999999999996</v>
      </c>
      <c r="D1137">
        <v>0</v>
      </c>
      <c r="E1137">
        <v>0</v>
      </c>
      <c r="F1137">
        <v>49.22</v>
      </c>
      <c r="G1137">
        <v>0</v>
      </c>
      <c r="H1137">
        <v>0</v>
      </c>
      <c r="I1137">
        <v>109.16</v>
      </c>
      <c r="J1137">
        <v>0</v>
      </c>
      <c r="K1137">
        <v>0</v>
      </c>
      <c r="L1137">
        <v>0</v>
      </c>
      <c r="M1137">
        <v>0</v>
      </c>
      <c r="N1137">
        <v>74.72</v>
      </c>
      <c r="O1137">
        <v>261.22000000000003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 t="s">
        <v>231</v>
      </c>
      <c r="B1138" t="s">
        <v>251</v>
      </c>
      <c r="C1138">
        <v>0.1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 t="s">
        <v>229</v>
      </c>
      <c r="B1139" t="s">
        <v>242</v>
      </c>
      <c r="C1139">
        <v>0</v>
      </c>
      <c r="D1139">
        <v>0</v>
      </c>
      <c r="E1139">
        <v>0</v>
      </c>
      <c r="F1139">
        <v>2.08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1.01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5">
      <c r="A1140" t="s">
        <v>229</v>
      </c>
      <c r="B1140" t="s">
        <v>243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1.01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5">
      <c r="A1141" t="s">
        <v>229</v>
      </c>
      <c r="B1141" t="s">
        <v>244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5">
      <c r="A1142" t="s">
        <v>229</v>
      </c>
      <c r="B1142" t="s">
        <v>245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5">
      <c r="A1143" t="s">
        <v>229</v>
      </c>
      <c r="B1143" t="s">
        <v>246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 t="s">
        <v>229</v>
      </c>
      <c r="B1144" t="s">
        <v>247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0.03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5">
      <c r="A1145" t="s">
        <v>229</v>
      </c>
      <c r="B1145" t="s">
        <v>248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5">
      <c r="A1146" t="s">
        <v>229</v>
      </c>
      <c r="B1146" t="s">
        <v>249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 t="s">
        <v>229</v>
      </c>
      <c r="B1147" t="s">
        <v>250</v>
      </c>
      <c r="C1147">
        <v>0</v>
      </c>
      <c r="D1147">
        <v>0</v>
      </c>
      <c r="E1147">
        <v>0</v>
      </c>
      <c r="F1147">
        <v>4.6900000000000004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3.17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 t="s">
        <v>229</v>
      </c>
      <c r="B1148" t="s">
        <v>251</v>
      </c>
      <c r="C1148">
        <v>0</v>
      </c>
      <c r="D1148">
        <v>0</v>
      </c>
      <c r="E1148">
        <v>0</v>
      </c>
      <c r="F1148">
        <v>0.1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0.13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 t="s">
        <v>229</v>
      </c>
      <c r="B1149" t="s">
        <v>244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5">
      <c r="A1150" t="s">
        <v>229</v>
      </c>
      <c r="B1150" t="s">
        <v>247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0.38</v>
      </c>
      <c r="J1150">
        <v>0</v>
      </c>
      <c r="K1150">
        <v>0</v>
      </c>
      <c r="L1150">
        <v>0</v>
      </c>
      <c r="M1150">
        <v>0</v>
      </c>
      <c r="N1150">
        <v>0.26</v>
      </c>
      <c r="O1150">
        <v>0.96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5">
      <c r="A1151" t="s">
        <v>229</v>
      </c>
      <c r="B1151" t="s">
        <v>248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 t="s">
        <v>229</v>
      </c>
      <c r="B1152" t="s">
        <v>249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 t="s">
        <v>229</v>
      </c>
      <c r="B1153" t="s">
        <v>250</v>
      </c>
      <c r="C1153">
        <v>0.41</v>
      </c>
      <c r="D1153">
        <v>0</v>
      </c>
      <c r="E1153">
        <v>0</v>
      </c>
      <c r="F1153">
        <v>4.01</v>
      </c>
      <c r="G1153">
        <v>0</v>
      </c>
      <c r="H1153">
        <v>0</v>
      </c>
      <c r="I1153">
        <v>38.07</v>
      </c>
      <c r="J1153">
        <v>0</v>
      </c>
      <c r="K1153">
        <v>0</v>
      </c>
      <c r="L1153">
        <v>0</v>
      </c>
      <c r="M1153">
        <v>0</v>
      </c>
      <c r="N1153">
        <v>26.06</v>
      </c>
      <c r="O1153">
        <v>91.1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5">
      <c r="A1154" t="s">
        <v>229</v>
      </c>
      <c r="B1154" t="s">
        <v>251</v>
      </c>
      <c r="C1154">
        <v>0.01</v>
      </c>
      <c r="D1154">
        <v>0</v>
      </c>
      <c r="E1154">
        <v>0</v>
      </c>
      <c r="F1154">
        <v>0.08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3.84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5">
      <c r="A1155" t="s">
        <v>234</v>
      </c>
      <c r="B1155" t="s">
        <v>242</v>
      </c>
      <c r="C1155">
        <v>0</v>
      </c>
      <c r="D1155">
        <v>0</v>
      </c>
      <c r="E1155">
        <v>0</v>
      </c>
      <c r="F1155">
        <v>20.43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2.77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234</v>
      </c>
      <c r="B1156" t="s">
        <v>243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2.77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5">
      <c r="A1157" t="s">
        <v>234</v>
      </c>
      <c r="B1157" t="s">
        <v>245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5">
      <c r="A1158" t="s">
        <v>234</v>
      </c>
      <c r="B1158" t="s">
        <v>246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 t="s">
        <v>234</v>
      </c>
      <c r="B1159" t="s">
        <v>248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t="s">
        <v>234</v>
      </c>
      <c r="B1160" t="s">
        <v>249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t="s">
        <v>234</v>
      </c>
      <c r="B1161" t="s">
        <v>250</v>
      </c>
      <c r="C1161">
        <v>0</v>
      </c>
      <c r="D1161">
        <v>0</v>
      </c>
      <c r="E1161">
        <v>0</v>
      </c>
      <c r="F1161">
        <v>0.12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5">
      <c r="A1162" t="s">
        <v>234</v>
      </c>
      <c r="B1162" t="s">
        <v>251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5">
      <c r="A1163" t="s">
        <v>234</v>
      </c>
      <c r="B1163" t="s">
        <v>244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5">
      <c r="A1164" t="s">
        <v>234</v>
      </c>
      <c r="B1164" t="s">
        <v>247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0.01</v>
      </c>
      <c r="J1164">
        <v>0</v>
      </c>
      <c r="K1164">
        <v>0</v>
      </c>
      <c r="L1164">
        <v>0</v>
      </c>
      <c r="M1164">
        <v>0</v>
      </c>
      <c r="N1164">
        <v>0.01</v>
      </c>
      <c r="O1164">
        <v>0.03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 t="s">
        <v>234</v>
      </c>
      <c r="B1165" t="s">
        <v>248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t="s">
        <v>234</v>
      </c>
      <c r="B1166" t="s">
        <v>249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234</v>
      </c>
      <c r="B1167" t="s">
        <v>250</v>
      </c>
      <c r="C1167">
        <v>0.01</v>
      </c>
      <c r="D1167">
        <v>0</v>
      </c>
      <c r="E1167">
        <v>0</v>
      </c>
      <c r="F1167">
        <v>0.12</v>
      </c>
      <c r="G1167">
        <v>0</v>
      </c>
      <c r="H1167">
        <v>0</v>
      </c>
      <c r="I1167">
        <v>1.32</v>
      </c>
      <c r="J1167">
        <v>0</v>
      </c>
      <c r="K1167">
        <v>0</v>
      </c>
      <c r="L1167">
        <v>0</v>
      </c>
      <c r="M1167">
        <v>0</v>
      </c>
      <c r="N1167">
        <v>0.9</v>
      </c>
      <c r="O1167">
        <v>3.16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 t="s">
        <v>234</v>
      </c>
      <c r="B1168" t="s">
        <v>251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0.13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5">
      <c r="A1169" t="s">
        <v>235</v>
      </c>
      <c r="B1169" t="s">
        <v>242</v>
      </c>
      <c r="C1169">
        <v>0</v>
      </c>
      <c r="D1169">
        <v>0</v>
      </c>
      <c r="E1169">
        <v>0</v>
      </c>
      <c r="F1169">
        <v>3.25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 t="s">
        <v>235</v>
      </c>
      <c r="B1170" t="s">
        <v>243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0.15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 t="s">
        <v>235</v>
      </c>
      <c r="B1171" t="s">
        <v>245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 t="s">
        <v>235</v>
      </c>
      <c r="B1172" t="s">
        <v>246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235</v>
      </c>
      <c r="B1173" t="s">
        <v>248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5">
      <c r="A1174" t="s">
        <v>235</v>
      </c>
      <c r="B1174" t="s">
        <v>249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t="s">
        <v>235</v>
      </c>
      <c r="B1175" t="s">
        <v>250</v>
      </c>
      <c r="C1175">
        <v>0</v>
      </c>
      <c r="D1175">
        <v>0</v>
      </c>
      <c r="E1175">
        <v>0</v>
      </c>
      <c r="F1175">
        <v>0.02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5">
      <c r="A1176" t="s">
        <v>235</v>
      </c>
      <c r="B1176" t="s">
        <v>251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235</v>
      </c>
      <c r="B1177" t="s">
        <v>244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t="s">
        <v>235</v>
      </c>
      <c r="B1178" t="s">
        <v>247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0.01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5">
      <c r="A1179" t="s">
        <v>235</v>
      </c>
      <c r="B1179" t="s">
        <v>248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 t="s">
        <v>235</v>
      </c>
      <c r="B1180" t="s">
        <v>249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t="s">
        <v>235</v>
      </c>
      <c r="B1181" t="s">
        <v>250</v>
      </c>
      <c r="C1181">
        <v>0</v>
      </c>
      <c r="D1181">
        <v>0</v>
      </c>
      <c r="E1181">
        <v>0</v>
      </c>
      <c r="F1181">
        <v>0.01</v>
      </c>
      <c r="G1181">
        <v>0</v>
      </c>
      <c r="H1181">
        <v>0</v>
      </c>
      <c r="I1181">
        <v>0.56000000000000005</v>
      </c>
      <c r="J1181">
        <v>0</v>
      </c>
      <c r="K1181">
        <v>0</v>
      </c>
      <c r="L1181">
        <v>0</v>
      </c>
      <c r="M1181">
        <v>0</v>
      </c>
      <c r="N1181">
        <v>0.38</v>
      </c>
      <c r="O1181">
        <v>1.34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 t="s">
        <v>235</v>
      </c>
      <c r="B1182" t="s">
        <v>251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5">
      <c r="A1183" t="s">
        <v>236</v>
      </c>
      <c r="B1183" t="s">
        <v>242</v>
      </c>
      <c r="C1183">
        <v>0</v>
      </c>
      <c r="D1183">
        <v>0</v>
      </c>
      <c r="E1183">
        <v>0</v>
      </c>
      <c r="F1183">
        <v>7.1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4.3499999999999996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5">
      <c r="A1184" t="s">
        <v>236</v>
      </c>
      <c r="B1184" t="s">
        <v>243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4.3499999999999996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 t="s">
        <v>236</v>
      </c>
      <c r="B1185" t="s">
        <v>244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5">
      <c r="A1186" t="s">
        <v>236</v>
      </c>
      <c r="B1186" t="s">
        <v>245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236</v>
      </c>
      <c r="B1187" t="s">
        <v>246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236</v>
      </c>
      <c r="B1188" t="s">
        <v>247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0.16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 t="s">
        <v>236</v>
      </c>
      <c r="B1189" t="s">
        <v>248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 t="s">
        <v>236</v>
      </c>
      <c r="B1190" t="s">
        <v>249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 t="s">
        <v>236</v>
      </c>
      <c r="B1191" t="s">
        <v>250</v>
      </c>
      <c r="C1191">
        <v>0</v>
      </c>
      <c r="D1191">
        <v>0</v>
      </c>
      <c r="E1191">
        <v>0</v>
      </c>
      <c r="F1191">
        <v>39.700000000000003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15.03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 t="s">
        <v>236</v>
      </c>
      <c r="B1192" t="s">
        <v>251</v>
      </c>
      <c r="C1192">
        <v>0</v>
      </c>
      <c r="D1192">
        <v>0</v>
      </c>
      <c r="E1192">
        <v>0</v>
      </c>
      <c r="F1192">
        <v>0.81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0.63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 t="s">
        <v>236</v>
      </c>
      <c r="B1193" t="s">
        <v>244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t="s">
        <v>236</v>
      </c>
      <c r="B1194" t="s">
        <v>247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0.51</v>
      </c>
      <c r="J1194">
        <v>0</v>
      </c>
      <c r="K1194">
        <v>0</v>
      </c>
      <c r="L1194">
        <v>0</v>
      </c>
      <c r="M1194">
        <v>0</v>
      </c>
      <c r="N1194">
        <v>0.35</v>
      </c>
      <c r="O1194">
        <v>1.27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t="s">
        <v>236</v>
      </c>
      <c r="B1195" t="s">
        <v>248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236</v>
      </c>
      <c r="B1196" t="s">
        <v>249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5">
      <c r="A1197" t="s">
        <v>236</v>
      </c>
      <c r="B1197" t="s">
        <v>250</v>
      </c>
      <c r="C1197">
        <v>0.18</v>
      </c>
      <c r="D1197">
        <v>0</v>
      </c>
      <c r="E1197">
        <v>0</v>
      </c>
      <c r="F1197">
        <v>1.71</v>
      </c>
      <c r="G1197">
        <v>0</v>
      </c>
      <c r="H1197">
        <v>0</v>
      </c>
      <c r="I1197">
        <v>50.47</v>
      </c>
      <c r="J1197">
        <v>0</v>
      </c>
      <c r="K1197">
        <v>0</v>
      </c>
      <c r="L1197">
        <v>0</v>
      </c>
      <c r="M1197">
        <v>0</v>
      </c>
      <c r="N1197">
        <v>34.549999999999997</v>
      </c>
      <c r="O1197">
        <v>120.77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 t="s">
        <v>236</v>
      </c>
      <c r="B1198" t="s">
        <v>251</v>
      </c>
      <c r="C1198">
        <v>0</v>
      </c>
      <c r="D1198">
        <v>0</v>
      </c>
      <c r="E1198">
        <v>0</v>
      </c>
      <c r="F1198">
        <v>0.03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5.09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 t="s">
        <v>237</v>
      </c>
      <c r="B1199" t="s">
        <v>242</v>
      </c>
      <c r="C1199">
        <v>0</v>
      </c>
      <c r="D1199">
        <v>0</v>
      </c>
      <c r="E1199">
        <v>0</v>
      </c>
      <c r="F1199">
        <v>8.35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1.49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 t="s">
        <v>237</v>
      </c>
      <c r="B1200" t="s">
        <v>243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237</v>
      </c>
      <c r="B1201" t="s">
        <v>244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 t="s">
        <v>237</v>
      </c>
      <c r="B1202" t="s">
        <v>245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t="s">
        <v>237</v>
      </c>
      <c r="B1203" t="s">
        <v>246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237</v>
      </c>
      <c r="B1204" t="s">
        <v>247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0.11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237</v>
      </c>
      <c r="B1205" t="s">
        <v>248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 t="s">
        <v>237</v>
      </c>
      <c r="B1206" t="s">
        <v>249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t="s">
        <v>237</v>
      </c>
      <c r="B1207" t="s">
        <v>250</v>
      </c>
      <c r="C1207">
        <v>0</v>
      </c>
      <c r="D1207">
        <v>0</v>
      </c>
      <c r="E1207">
        <v>0</v>
      </c>
      <c r="F1207">
        <v>22.26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10.88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 t="s">
        <v>237</v>
      </c>
      <c r="B1208" t="s">
        <v>251</v>
      </c>
      <c r="C1208">
        <v>0</v>
      </c>
      <c r="D1208">
        <v>0</v>
      </c>
      <c r="E1208">
        <v>0</v>
      </c>
      <c r="F1208">
        <v>0.45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0.46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t="s">
        <v>237</v>
      </c>
      <c r="B1209" t="s">
        <v>244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t="s">
        <v>237</v>
      </c>
      <c r="B1210" t="s">
        <v>247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0.21</v>
      </c>
      <c r="J1210">
        <v>0</v>
      </c>
      <c r="K1210">
        <v>0</v>
      </c>
      <c r="L1210">
        <v>0</v>
      </c>
      <c r="M1210">
        <v>0</v>
      </c>
      <c r="N1210">
        <v>0.14000000000000001</v>
      </c>
      <c r="O1210">
        <v>0.51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5">
      <c r="A1211" t="s">
        <v>237</v>
      </c>
      <c r="B1211" t="s">
        <v>248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237</v>
      </c>
      <c r="B1212" t="s">
        <v>249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237</v>
      </c>
      <c r="B1213" t="s">
        <v>250</v>
      </c>
      <c r="C1213">
        <v>0.02</v>
      </c>
      <c r="D1213">
        <v>0</v>
      </c>
      <c r="E1213">
        <v>0</v>
      </c>
      <c r="F1213">
        <v>0.16</v>
      </c>
      <c r="G1213">
        <v>0</v>
      </c>
      <c r="H1213">
        <v>0</v>
      </c>
      <c r="I1213">
        <v>20.32</v>
      </c>
      <c r="J1213">
        <v>0</v>
      </c>
      <c r="K1213">
        <v>0</v>
      </c>
      <c r="L1213">
        <v>0</v>
      </c>
      <c r="M1213">
        <v>0</v>
      </c>
      <c r="N1213">
        <v>13.91</v>
      </c>
      <c r="O1213">
        <v>48.62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237</v>
      </c>
      <c r="B1214" t="s">
        <v>251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2.0499999999999998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238</v>
      </c>
      <c r="B1215" t="s">
        <v>242</v>
      </c>
      <c r="C1215">
        <v>0</v>
      </c>
      <c r="D1215">
        <v>0</v>
      </c>
      <c r="E1215">
        <v>0</v>
      </c>
      <c r="F1215">
        <v>4.4000000000000004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0.12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t="s">
        <v>238</v>
      </c>
      <c r="B1216" t="s">
        <v>243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0.12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238</v>
      </c>
      <c r="B1217" t="s">
        <v>247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238</v>
      </c>
      <c r="B1218" t="s">
        <v>250</v>
      </c>
      <c r="C1218">
        <v>0</v>
      </c>
      <c r="D1218">
        <v>0</v>
      </c>
      <c r="E1218">
        <v>0</v>
      </c>
      <c r="F1218">
        <v>0.09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5">
      <c r="A1219" t="s">
        <v>238</v>
      </c>
      <c r="B1219" t="s">
        <v>251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 t="s">
        <v>238</v>
      </c>
      <c r="B1220" t="s">
        <v>247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7.0000000000000007E-2</v>
      </c>
      <c r="J1220">
        <v>0</v>
      </c>
      <c r="K1220">
        <v>0</v>
      </c>
      <c r="L1220">
        <v>0</v>
      </c>
      <c r="M1220">
        <v>0</v>
      </c>
      <c r="N1220">
        <v>0.05</v>
      </c>
      <c r="O1220">
        <v>0.17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 t="s">
        <v>238</v>
      </c>
      <c r="B1221" t="s">
        <v>250</v>
      </c>
      <c r="C1221">
        <v>0</v>
      </c>
      <c r="D1221">
        <v>0</v>
      </c>
      <c r="E1221">
        <v>0</v>
      </c>
      <c r="F1221">
        <v>0.01</v>
      </c>
      <c r="G1221">
        <v>0</v>
      </c>
      <c r="H1221">
        <v>0</v>
      </c>
      <c r="I1221">
        <v>6.88</v>
      </c>
      <c r="J1221">
        <v>0</v>
      </c>
      <c r="K1221">
        <v>0</v>
      </c>
      <c r="L1221">
        <v>0</v>
      </c>
      <c r="M1221">
        <v>0</v>
      </c>
      <c r="N1221">
        <v>4.71</v>
      </c>
      <c r="O1221">
        <v>16.46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t="s">
        <v>238</v>
      </c>
      <c r="B1222" t="s">
        <v>251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0.69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5">
      <c r="A1223" t="s">
        <v>239</v>
      </c>
      <c r="B1223" t="s">
        <v>242</v>
      </c>
      <c r="C1223">
        <v>0</v>
      </c>
      <c r="D1223">
        <v>0</v>
      </c>
      <c r="E1223">
        <v>0</v>
      </c>
      <c r="F1223">
        <v>4.84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0.57999999999999996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5">
      <c r="A1224" t="s">
        <v>239</v>
      </c>
      <c r="B1224" t="s">
        <v>243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0.57999999999999996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t="s">
        <v>239</v>
      </c>
      <c r="B1225" t="s">
        <v>244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5">
      <c r="A1226" t="s">
        <v>239</v>
      </c>
      <c r="B1226" t="s">
        <v>245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t="s">
        <v>239</v>
      </c>
      <c r="B1227" t="s">
        <v>246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5">
      <c r="A1228" t="s">
        <v>239</v>
      </c>
      <c r="B1228" t="s">
        <v>247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 t="s">
        <v>239</v>
      </c>
      <c r="B1229" t="s">
        <v>248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5">
      <c r="A1230" t="s">
        <v>239</v>
      </c>
      <c r="B1230" t="s">
        <v>249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5">
      <c r="A1231" t="s">
        <v>239</v>
      </c>
      <c r="B1231" t="s">
        <v>250</v>
      </c>
      <c r="C1231">
        <v>0</v>
      </c>
      <c r="D1231">
        <v>0</v>
      </c>
      <c r="E1231">
        <v>0</v>
      </c>
      <c r="F1231">
        <v>0.65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0.68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5">
      <c r="A1232" t="s">
        <v>239</v>
      </c>
      <c r="B1232" t="s">
        <v>251</v>
      </c>
      <c r="C1232">
        <v>0</v>
      </c>
      <c r="D1232">
        <v>0</v>
      </c>
      <c r="E1232">
        <v>0</v>
      </c>
      <c r="F1232">
        <v>0.01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5">
      <c r="A1233" t="s">
        <v>239</v>
      </c>
      <c r="B1233" t="s">
        <v>244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5">
      <c r="A1234" t="s">
        <v>239</v>
      </c>
      <c r="B1234" t="s">
        <v>247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0.11</v>
      </c>
      <c r="J1234">
        <v>0</v>
      </c>
      <c r="K1234">
        <v>0</v>
      </c>
      <c r="L1234">
        <v>0</v>
      </c>
      <c r="M1234">
        <v>0</v>
      </c>
      <c r="N1234">
        <v>7.0000000000000007E-2</v>
      </c>
      <c r="O1234">
        <v>0.26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5">
      <c r="A1235" t="s">
        <v>239</v>
      </c>
      <c r="B1235" t="s">
        <v>248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5">
      <c r="A1236" t="s">
        <v>239</v>
      </c>
      <c r="B1236" t="s">
        <v>249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5">
      <c r="A1237" t="s">
        <v>239</v>
      </c>
      <c r="B1237" t="s">
        <v>250</v>
      </c>
      <c r="C1237">
        <v>0</v>
      </c>
      <c r="D1237">
        <v>0</v>
      </c>
      <c r="E1237">
        <v>0</v>
      </c>
      <c r="F1237">
        <v>0.02</v>
      </c>
      <c r="G1237">
        <v>0</v>
      </c>
      <c r="H1237">
        <v>0</v>
      </c>
      <c r="I1237">
        <v>10.48</v>
      </c>
      <c r="J1237">
        <v>0</v>
      </c>
      <c r="K1237">
        <v>0</v>
      </c>
      <c r="L1237">
        <v>0</v>
      </c>
      <c r="M1237">
        <v>0</v>
      </c>
      <c r="N1237">
        <v>7.17</v>
      </c>
      <c r="O1237">
        <v>25.08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5">
      <c r="A1238" t="s">
        <v>239</v>
      </c>
      <c r="B1238" t="s">
        <v>251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1.06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5">
      <c r="A1239" t="s">
        <v>233</v>
      </c>
      <c r="B1239" t="s">
        <v>242</v>
      </c>
      <c r="C1239">
        <v>0</v>
      </c>
      <c r="D1239">
        <v>0</v>
      </c>
      <c r="E1239">
        <v>0</v>
      </c>
      <c r="F1239">
        <v>0.33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0.74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233</v>
      </c>
      <c r="B1240" t="s">
        <v>243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0.74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5">
      <c r="A1241" t="s">
        <v>233</v>
      </c>
      <c r="B1241" t="s">
        <v>244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5">
      <c r="A1242" t="s">
        <v>233</v>
      </c>
      <c r="B1242" t="s">
        <v>245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5">
      <c r="A1243" t="s">
        <v>233</v>
      </c>
      <c r="B1243" t="s">
        <v>246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5">
      <c r="A1244" t="s">
        <v>233</v>
      </c>
      <c r="B1244" t="s">
        <v>247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5">
      <c r="A1245" t="s">
        <v>233</v>
      </c>
      <c r="B1245" t="s">
        <v>248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5">
      <c r="A1246" t="s">
        <v>233</v>
      </c>
      <c r="B1246" t="s">
        <v>249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5">
      <c r="A1247" t="s">
        <v>233</v>
      </c>
      <c r="B1247" t="s">
        <v>250</v>
      </c>
      <c r="C1247">
        <v>0</v>
      </c>
      <c r="D1247">
        <v>0</v>
      </c>
      <c r="E1247">
        <v>0</v>
      </c>
      <c r="F1247">
        <v>0.02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2.6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5">
      <c r="A1248" t="s">
        <v>233</v>
      </c>
      <c r="B1248" t="s">
        <v>251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5">
      <c r="A1249" t="s">
        <v>233</v>
      </c>
      <c r="B1249" t="s">
        <v>244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5">
      <c r="A1250" t="s">
        <v>233</v>
      </c>
      <c r="B1250" t="s">
        <v>247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</v>
      </c>
      <c r="J1250">
        <v>0</v>
      </c>
      <c r="K1250">
        <v>0</v>
      </c>
      <c r="L1250">
        <v>0</v>
      </c>
      <c r="M1250">
        <v>0</v>
      </c>
      <c r="N1250">
        <v>0.28000000000000003</v>
      </c>
      <c r="O1250">
        <v>1.01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5">
      <c r="A1251" t="s">
        <v>233</v>
      </c>
      <c r="B1251" t="s">
        <v>248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5">
      <c r="A1252" t="s">
        <v>233</v>
      </c>
      <c r="B1252" t="s">
        <v>249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 t="s">
        <v>233</v>
      </c>
      <c r="B1253" t="s">
        <v>250</v>
      </c>
      <c r="C1253">
        <v>0.02</v>
      </c>
      <c r="D1253">
        <v>0</v>
      </c>
      <c r="E1253">
        <v>0</v>
      </c>
      <c r="F1253">
        <v>0.21</v>
      </c>
      <c r="G1253">
        <v>0</v>
      </c>
      <c r="H1253">
        <v>0</v>
      </c>
      <c r="I1253">
        <v>40.07</v>
      </c>
      <c r="J1253">
        <v>0</v>
      </c>
      <c r="K1253">
        <v>0</v>
      </c>
      <c r="L1253">
        <v>0</v>
      </c>
      <c r="M1253">
        <v>0</v>
      </c>
      <c r="N1253">
        <v>27.42</v>
      </c>
      <c r="O1253">
        <v>95.88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5">
      <c r="A1254" t="s">
        <v>233</v>
      </c>
      <c r="B1254" t="s">
        <v>251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4.04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</sheetData>
  <autoFilter ref="A1:AJ125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4"/>
  <sheetViews>
    <sheetView workbookViewId="0">
      <selection activeCell="E32" sqref="E32"/>
    </sheetView>
  </sheetViews>
  <sheetFormatPr defaultRowHeight="15" x14ac:dyDescent="0.25"/>
  <cols>
    <col min="1" max="1" width="47.28515625" customWidth="1"/>
    <col min="2" max="2" width="31.42578125" customWidth="1"/>
    <col min="3" max="3" width="41.5703125" customWidth="1"/>
    <col min="4" max="6" width="23.5703125" customWidth="1"/>
    <col min="7" max="7" width="35.7109375" customWidth="1"/>
    <col min="8" max="8" width="26.42578125" customWidth="1"/>
    <col min="9" max="9" width="14.7109375" customWidth="1"/>
    <col min="10" max="10" width="13.42578125" customWidth="1"/>
    <col min="11" max="11" width="26" customWidth="1"/>
    <col min="12" max="12" width="15.28515625" customWidth="1"/>
    <col min="13" max="13" width="12.140625" customWidth="1"/>
    <col min="14" max="14" width="16.5703125" customWidth="1"/>
    <col min="15" max="15" width="18.140625" customWidth="1"/>
    <col min="16" max="16" width="33.5703125" customWidth="1"/>
    <col min="17" max="17" width="28.42578125" customWidth="1"/>
    <col min="18" max="18" width="20" customWidth="1"/>
    <col min="19" max="19" width="35.5703125" customWidth="1"/>
    <col min="20" max="20" width="20" customWidth="1"/>
    <col min="21" max="21" width="13.28515625" bestFit="1" customWidth="1"/>
    <col min="22" max="22" width="15.5703125" bestFit="1" customWidth="1"/>
    <col min="23" max="23" width="11" bestFit="1" customWidth="1"/>
    <col min="24" max="24" width="34.42578125" bestFit="1" customWidth="1"/>
    <col min="25" max="25" width="16.28515625" bestFit="1" customWidth="1"/>
    <col min="26" max="26" width="42.7109375" bestFit="1" customWidth="1"/>
    <col min="27" max="27" width="18.5703125" bestFit="1" customWidth="1"/>
    <col min="28" max="28" width="24.5703125" bestFit="1" customWidth="1"/>
    <col min="29" max="29" width="24" bestFit="1" customWidth="1"/>
    <col min="30" max="30" width="19.7109375" bestFit="1" customWidth="1"/>
    <col min="31" max="31" width="12.42578125" bestFit="1" customWidth="1"/>
    <col min="32" max="32" width="12.85546875" bestFit="1" customWidth="1"/>
    <col min="33" max="33" width="14.5703125" bestFit="1" customWidth="1"/>
    <col min="34" max="34" width="16.42578125" bestFit="1" customWidth="1"/>
    <col min="35" max="35" width="29.140625" bestFit="1" customWidth="1"/>
  </cols>
  <sheetData>
    <row r="2" spans="1:35" x14ac:dyDescent="0.25"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 t="s">
        <v>165</v>
      </c>
      <c r="S2" t="s">
        <v>166</v>
      </c>
      <c r="T2" t="s">
        <v>167</v>
      </c>
      <c r="U2" t="s">
        <v>168</v>
      </c>
      <c r="V2" t="s">
        <v>169</v>
      </c>
      <c r="W2" t="s">
        <v>170</v>
      </c>
      <c r="X2" t="s">
        <v>171</v>
      </c>
      <c r="Y2" t="s">
        <v>172</v>
      </c>
      <c r="Z2" t="s">
        <v>173</v>
      </c>
      <c r="AA2" t="s">
        <v>174</v>
      </c>
      <c r="AB2" t="s">
        <v>175</v>
      </c>
      <c r="AC2" t="s">
        <v>176</v>
      </c>
      <c r="AD2" t="s">
        <v>177</v>
      </c>
      <c r="AE2" t="s">
        <v>178</v>
      </c>
      <c r="AF2" t="s">
        <v>179</v>
      </c>
      <c r="AG2" t="s">
        <v>180</v>
      </c>
      <c r="AH2" t="s">
        <v>13</v>
      </c>
      <c r="AI2" t="s">
        <v>181</v>
      </c>
    </row>
    <row r="3" spans="1:35" x14ac:dyDescent="0.25">
      <c r="A3" s="73" t="s">
        <v>252</v>
      </c>
      <c r="B3" t="s">
        <v>253</v>
      </c>
      <c r="C3" t="s">
        <v>254</v>
      </c>
      <c r="D3" t="s">
        <v>255</v>
      </c>
      <c r="E3" t="s">
        <v>256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263</v>
      </c>
      <c r="M3" t="s">
        <v>264</v>
      </c>
      <c r="N3" t="s">
        <v>265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  <c r="V3" t="s">
        <v>273</v>
      </c>
      <c r="W3" t="s">
        <v>274</v>
      </c>
      <c r="X3" t="s">
        <v>275</v>
      </c>
      <c r="Y3" t="s">
        <v>276</v>
      </c>
      <c r="Z3" t="s">
        <v>277</v>
      </c>
      <c r="AA3" t="s">
        <v>278</v>
      </c>
      <c r="AB3" t="s">
        <v>279</v>
      </c>
      <c r="AC3" t="s">
        <v>280</v>
      </c>
      <c r="AD3" t="s">
        <v>281</v>
      </c>
      <c r="AE3" t="s">
        <v>282</v>
      </c>
      <c r="AF3" t="s">
        <v>283</v>
      </c>
      <c r="AG3" t="s">
        <v>284</v>
      </c>
      <c r="AH3" t="s">
        <v>285</v>
      </c>
      <c r="AI3" t="s">
        <v>286</v>
      </c>
    </row>
    <row r="4" spans="1:35" x14ac:dyDescent="0.25">
      <c r="A4" s="4" t="s">
        <v>242</v>
      </c>
      <c r="B4" s="72">
        <v>0</v>
      </c>
      <c r="C4" s="72">
        <v>0</v>
      </c>
      <c r="D4" s="72">
        <v>0</v>
      </c>
      <c r="E4" s="72">
        <v>274.2</v>
      </c>
      <c r="F4" s="72">
        <v>0</v>
      </c>
      <c r="G4" s="72">
        <v>0</v>
      </c>
      <c r="H4" s="72">
        <v>0</v>
      </c>
      <c r="I4" s="72">
        <v>0</v>
      </c>
      <c r="J4" s="72">
        <v>0</v>
      </c>
      <c r="K4" s="72">
        <v>0</v>
      </c>
      <c r="L4" s="72">
        <v>0</v>
      </c>
      <c r="M4" s="72">
        <v>0</v>
      </c>
      <c r="N4" s="72">
        <v>63.84</v>
      </c>
      <c r="O4" s="72">
        <v>0</v>
      </c>
      <c r="P4" s="72">
        <v>0</v>
      </c>
      <c r="Q4" s="72">
        <v>0</v>
      </c>
      <c r="R4" s="72">
        <v>0</v>
      </c>
      <c r="S4" s="72">
        <v>0</v>
      </c>
      <c r="T4" s="72">
        <v>0</v>
      </c>
      <c r="U4" s="72">
        <v>0</v>
      </c>
      <c r="V4" s="72">
        <v>0</v>
      </c>
      <c r="W4" s="72">
        <v>0</v>
      </c>
      <c r="X4" s="72">
        <v>0</v>
      </c>
      <c r="Y4" s="72">
        <v>0</v>
      </c>
      <c r="Z4" s="72">
        <v>0</v>
      </c>
      <c r="AA4" s="72">
        <v>0</v>
      </c>
      <c r="AB4" s="72">
        <v>0</v>
      </c>
      <c r="AC4" s="72">
        <v>0</v>
      </c>
      <c r="AD4" s="72">
        <v>0</v>
      </c>
      <c r="AE4" s="72">
        <v>0</v>
      </c>
      <c r="AF4" s="72">
        <v>0</v>
      </c>
      <c r="AG4" s="72">
        <v>0</v>
      </c>
      <c r="AH4" s="72">
        <v>0</v>
      </c>
      <c r="AI4" s="72">
        <v>0</v>
      </c>
    </row>
    <row r="5" spans="1:35" x14ac:dyDescent="0.25">
      <c r="A5" s="4" t="s">
        <v>243</v>
      </c>
      <c r="B5" s="72">
        <v>0</v>
      </c>
      <c r="C5" s="72">
        <v>0</v>
      </c>
      <c r="D5" s="72">
        <v>0</v>
      </c>
      <c r="E5" s="72">
        <v>0</v>
      </c>
      <c r="F5" s="72">
        <v>0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63.84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  <c r="AB5" s="72">
        <v>0</v>
      </c>
      <c r="AC5" s="72">
        <v>0</v>
      </c>
      <c r="AD5" s="72">
        <v>0</v>
      </c>
      <c r="AE5" s="72">
        <v>0</v>
      </c>
      <c r="AF5" s="72">
        <v>0</v>
      </c>
      <c r="AG5" s="72">
        <v>0</v>
      </c>
      <c r="AH5" s="72">
        <v>0</v>
      </c>
      <c r="AI5" s="72">
        <v>0</v>
      </c>
    </row>
    <row r="6" spans="1:35" x14ac:dyDescent="0.25">
      <c r="A6" s="4" t="s">
        <v>244</v>
      </c>
      <c r="B6" s="72">
        <v>0</v>
      </c>
      <c r="C6" s="72">
        <v>0</v>
      </c>
      <c r="D6" s="72">
        <v>0</v>
      </c>
      <c r="E6" s="72">
        <v>0</v>
      </c>
      <c r="F6" s="72">
        <v>0</v>
      </c>
      <c r="G6" s="72">
        <v>0</v>
      </c>
      <c r="H6" s="72">
        <v>0</v>
      </c>
      <c r="I6" s="72">
        <v>0</v>
      </c>
      <c r="J6" s="72">
        <v>0</v>
      </c>
      <c r="K6" s="72">
        <v>0</v>
      </c>
      <c r="L6" s="72">
        <v>0</v>
      </c>
      <c r="M6" s="72">
        <v>0</v>
      </c>
      <c r="N6" s="72">
        <v>0</v>
      </c>
      <c r="O6" s="72">
        <v>0</v>
      </c>
      <c r="P6" s="72">
        <v>0</v>
      </c>
      <c r="Q6" s="72">
        <v>0</v>
      </c>
      <c r="R6" s="72">
        <v>0</v>
      </c>
      <c r="S6" s="72">
        <v>0</v>
      </c>
      <c r="T6" s="72">
        <v>0</v>
      </c>
      <c r="U6" s="72">
        <v>0</v>
      </c>
      <c r="V6" s="72">
        <v>0</v>
      </c>
      <c r="W6" s="72">
        <v>0</v>
      </c>
      <c r="X6" s="72">
        <v>0</v>
      </c>
      <c r="Y6" s="72">
        <v>0</v>
      </c>
      <c r="Z6" s="72">
        <v>0</v>
      </c>
      <c r="AA6" s="72">
        <v>0</v>
      </c>
      <c r="AB6" s="72">
        <v>0</v>
      </c>
      <c r="AC6" s="72">
        <v>0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</row>
    <row r="7" spans="1:35" x14ac:dyDescent="0.25">
      <c r="A7" s="4" t="s">
        <v>245</v>
      </c>
      <c r="B7" s="72">
        <v>0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72">
        <v>0</v>
      </c>
      <c r="N7" s="72">
        <v>0</v>
      </c>
      <c r="O7" s="72">
        <v>0</v>
      </c>
      <c r="P7" s="72">
        <v>0</v>
      </c>
      <c r="Q7" s="72">
        <v>0</v>
      </c>
      <c r="R7" s="72">
        <v>0</v>
      </c>
      <c r="S7" s="72">
        <v>0</v>
      </c>
      <c r="T7" s="72">
        <v>0</v>
      </c>
      <c r="U7" s="72">
        <v>0</v>
      </c>
      <c r="V7" s="72">
        <v>0</v>
      </c>
      <c r="W7" s="72">
        <v>0</v>
      </c>
      <c r="X7" s="72">
        <v>0</v>
      </c>
      <c r="Y7" s="72">
        <v>0</v>
      </c>
      <c r="Z7" s="72">
        <v>0</v>
      </c>
      <c r="AA7" s="72">
        <v>0</v>
      </c>
      <c r="AB7" s="72">
        <v>0</v>
      </c>
      <c r="AC7" s="72">
        <v>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</row>
    <row r="8" spans="1:35" x14ac:dyDescent="0.25">
      <c r="A8" s="4" t="s">
        <v>246</v>
      </c>
      <c r="B8" s="72">
        <v>0</v>
      </c>
      <c r="C8" s="72">
        <v>0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>
        <v>0</v>
      </c>
      <c r="K8" s="72">
        <v>0</v>
      </c>
      <c r="L8" s="72">
        <v>0</v>
      </c>
      <c r="M8" s="72">
        <v>0</v>
      </c>
      <c r="N8" s="72">
        <v>0</v>
      </c>
      <c r="O8" s="72">
        <v>0</v>
      </c>
      <c r="P8" s="72">
        <v>0</v>
      </c>
      <c r="Q8" s="72">
        <v>0</v>
      </c>
      <c r="R8" s="72">
        <v>0</v>
      </c>
      <c r="S8" s="72">
        <v>0</v>
      </c>
      <c r="T8" s="72">
        <v>0</v>
      </c>
      <c r="U8" s="72">
        <v>0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>
        <v>0</v>
      </c>
      <c r="AB8" s="72">
        <v>0</v>
      </c>
      <c r="AC8" s="72">
        <v>0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</row>
    <row r="9" spans="1:35" x14ac:dyDescent="0.25">
      <c r="A9" s="4" t="s">
        <v>247</v>
      </c>
      <c r="B9" s="72">
        <v>0</v>
      </c>
      <c r="C9" s="72">
        <v>0</v>
      </c>
      <c r="D9" s="72">
        <v>0</v>
      </c>
      <c r="E9" s="72">
        <v>0</v>
      </c>
      <c r="F9" s="72">
        <v>0</v>
      </c>
      <c r="G9" s="72">
        <v>0</v>
      </c>
      <c r="H9" s="72">
        <v>12.98</v>
      </c>
      <c r="I9" s="72">
        <v>0</v>
      </c>
      <c r="J9" s="72">
        <v>0</v>
      </c>
      <c r="K9" s="72">
        <v>0</v>
      </c>
      <c r="L9" s="72">
        <v>0</v>
      </c>
      <c r="M9" s="72">
        <v>8.8800000000000008</v>
      </c>
      <c r="N9" s="72">
        <v>35.409999999999997</v>
      </c>
      <c r="O9" s="72">
        <v>0</v>
      </c>
      <c r="P9" s="72">
        <v>0</v>
      </c>
      <c r="Q9" s="72">
        <v>0</v>
      </c>
      <c r="R9" s="72">
        <v>0</v>
      </c>
      <c r="S9" s="72">
        <v>0</v>
      </c>
      <c r="T9" s="72">
        <v>0</v>
      </c>
      <c r="U9" s="72">
        <v>0</v>
      </c>
      <c r="V9" s="72">
        <v>0</v>
      </c>
      <c r="W9" s="72">
        <v>0</v>
      </c>
      <c r="X9" s="72">
        <v>0</v>
      </c>
      <c r="Y9" s="72">
        <v>0</v>
      </c>
      <c r="Z9" s="72">
        <v>0</v>
      </c>
      <c r="AA9" s="72">
        <v>0</v>
      </c>
      <c r="AB9" s="72">
        <v>0</v>
      </c>
      <c r="AC9" s="72">
        <v>0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</row>
    <row r="10" spans="1:35" x14ac:dyDescent="0.25">
      <c r="A10" s="4" t="s">
        <v>248</v>
      </c>
      <c r="B10" s="72">
        <v>0</v>
      </c>
      <c r="C10" s="72">
        <v>0</v>
      </c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  <c r="S10" s="72">
        <v>0</v>
      </c>
      <c r="T10" s="72">
        <v>0</v>
      </c>
      <c r="U10" s="72">
        <v>0</v>
      </c>
      <c r="V10" s="72">
        <v>0</v>
      </c>
      <c r="W10" s="72">
        <v>0</v>
      </c>
      <c r="X10" s="72">
        <v>0</v>
      </c>
      <c r="Y10" s="72">
        <v>0</v>
      </c>
      <c r="Z10" s="72">
        <v>0</v>
      </c>
      <c r="AA10" s="72">
        <v>0</v>
      </c>
      <c r="AB10" s="72">
        <v>0</v>
      </c>
      <c r="AC10" s="72">
        <v>0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</row>
    <row r="11" spans="1:35" x14ac:dyDescent="0.25">
      <c r="A11" s="4" t="s">
        <v>249</v>
      </c>
      <c r="B11" s="72">
        <v>0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  <c r="V11" s="72">
        <v>0</v>
      </c>
      <c r="W11" s="72">
        <v>0</v>
      </c>
      <c r="X11" s="72">
        <v>0</v>
      </c>
      <c r="Y11" s="72">
        <v>0</v>
      </c>
      <c r="Z11" s="72">
        <v>0</v>
      </c>
      <c r="AA11" s="72">
        <v>0</v>
      </c>
      <c r="AB11" s="72">
        <v>0</v>
      </c>
      <c r="AC11" s="72">
        <v>0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</row>
    <row r="12" spans="1:35" x14ac:dyDescent="0.25">
      <c r="A12" s="4" t="s">
        <v>250</v>
      </c>
      <c r="B12" s="72">
        <v>11.4</v>
      </c>
      <c r="C12" s="72">
        <v>0</v>
      </c>
      <c r="D12" s="72">
        <v>0</v>
      </c>
      <c r="E12" s="72">
        <v>417.79000000000013</v>
      </c>
      <c r="F12" s="72">
        <v>0</v>
      </c>
      <c r="G12" s="72">
        <v>0</v>
      </c>
      <c r="H12" s="72">
        <v>1286.18</v>
      </c>
      <c r="I12" s="72">
        <v>0</v>
      </c>
      <c r="J12" s="72">
        <v>0</v>
      </c>
      <c r="K12" s="72">
        <v>0</v>
      </c>
      <c r="L12" s="72">
        <v>0</v>
      </c>
      <c r="M12" s="72">
        <v>880.34</v>
      </c>
      <c r="N12" s="72">
        <v>3365.1899999999991</v>
      </c>
      <c r="O12" s="72">
        <v>0</v>
      </c>
      <c r="P12" s="72">
        <v>0</v>
      </c>
      <c r="Q12" s="72">
        <v>0</v>
      </c>
      <c r="R12" s="72">
        <v>0</v>
      </c>
      <c r="S12" s="72">
        <v>0</v>
      </c>
      <c r="T12" s="72">
        <v>0</v>
      </c>
      <c r="U12" s="72">
        <v>0</v>
      </c>
      <c r="V12" s="72">
        <v>0</v>
      </c>
      <c r="W12" s="72">
        <v>0</v>
      </c>
      <c r="X12" s="72">
        <v>0</v>
      </c>
      <c r="Y12" s="72">
        <v>0</v>
      </c>
      <c r="Z12" s="72">
        <v>0</v>
      </c>
      <c r="AA12" s="72">
        <v>0</v>
      </c>
      <c r="AB12" s="72">
        <v>0</v>
      </c>
      <c r="AC12" s="72">
        <v>0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</row>
    <row r="13" spans="1:35" x14ac:dyDescent="0.25">
      <c r="A13" s="4" t="s">
        <v>251</v>
      </c>
      <c r="B13" s="72">
        <v>0.21000000000000002</v>
      </c>
      <c r="C13" s="72">
        <v>0</v>
      </c>
      <c r="D13" s="72">
        <v>0</v>
      </c>
      <c r="E13" s="72">
        <v>8.509999999999998</v>
      </c>
      <c r="F13" s="72">
        <v>0</v>
      </c>
      <c r="G13" s="72">
        <v>0</v>
      </c>
      <c r="H13" s="72">
        <v>0</v>
      </c>
      <c r="I13" s="72">
        <v>0</v>
      </c>
      <c r="J13" s="72">
        <v>0</v>
      </c>
      <c r="K13" s="72">
        <v>0</v>
      </c>
      <c r="L13" s="72">
        <v>0</v>
      </c>
      <c r="M13" s="72">
        <v>0</v>
      </c>
      <c r="N13" s="72">
        <v>141.70000000000002</v>
      </c>
      <c r="O13" s="72">
        <v>0</v>
      </c>
      <c r="P13" s="72">
        <v>0</v>
      </c>
      <c r="Q13" s="72">
        <v>0</v>
      </c>
      <c r="R13" s="72">
        <v>0</v>
      </c>
      <c r="S13" s="72">
        <v>0</v>
      </c>
      <c r="T13" s="72">
        <v>0</v>
      </c>
      <c r="U13" s="72">
        <v>0</v>
      </c>
      <c r="V13" s="72">
        <v>0</v>
      </c>
      <c r="W13" s="72">
        <v>0</v>
      </c>
      <c r="X13" s="72">
        <v>0</v>
      </c>
      <c r="Y13" s="72">
        <v>0</v>
      </c>
      <c r="Z13" s="72">
        <v>0</v>
      </c>
      <c r="AA13" s="72">
        <v>0</v>
      </c>
      <c r="AB13" s="72">
        <v>0</v>
      </c>
      <c r="AC13" s="72">
        <v>0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</row>
    <row r="14" spans="1:35" x14ac:dyDescent="0.25">
      <c r="A14" s="4" t="s">
        <v>287</v>
      </c>
      <c r="B14" s="72">
        <v>11.610000000000001</v>
      </c>
      <c r="C14" s="72">
        <v>0</v>
      </c>
      <c r="D14" s="72">
        <v>0</v>
      </c>
      <c r="E14" s="72">
        <v>700.50000000000011</v>
      </c>
      <c r="F14" s="72">
        <v>0</v>
      </c>
      <c r="G14" s="72">
        <v>0</v>
      </c>
      <c r="H14" s="72">
        <v>1299.1600000000001</v>
      </c>
      <c r="I14" s="72">
        <v>0</v>
      </c>
      <c r="J14" s="72">
        <v>0</v>
      </c>
      <c r="K14" s="72">
        <v>0</v>
      </c>
      <c r="L14" s="72">
        <v>0</v>
      </c>
      <c r="M14" s="72">
        <v>889.22</v>
      </c>
      <c r="N14" s="72">
        <v>3669.9799999999991</v>
      </c>
      <c r="O14" s="72">
        <v>0</v>
      </c>
      <c r="P14" s="72">
        <v>0</v>
      </c>
      <c r="Q14" s="72">
        <v>0</v>
      </c>
      <c r="R14" s="72">
        <v>0</v>
      </c>
      <c r="S14" s="72">
        <v>0</v>
      </c>
      <c r="T14" s="72">
        <v>0</v>
      </c>
      <c r="U14" s="72">
        <v>0</v>
      </c>
      <c r="V14" s="72">
        <v>0</v>
      </c>
      <c r="W14" s="72">
        <v>0</v>
      </c>
      <c r="X14" s="72">
        <v>0</v>
      </c>
      <c r="Y14" s="72">
        <v>0</v>
      </c>
      <c r="Z14" s="72">
        <v>0</v>
      </c>
      <c r="AA14" s="72">
        <v>0</v>
      </c>
      <c r="AB14" s="72">
        <v>0</v>
      </c>
      <c r="AC14" s="72">
        <v>0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tabSelected="1" topLeftCell="T25" workbookViewId="0">
      <selection activeCell="AI62" sqref="AI62"/>
    </sheetView>
  </sheetViews>
  <sheetFormatPr defaultRowHeight="15" x14ac:dyDescent="0.25"/>
  <cols>
    <col min="1" max="1" width="36.28515625" customWidth="1"/>
    <col min="2" max="2" width="16" customWidth="1"/>
    <col min="3" max="3" width="16.42578125" customWidth="1"/>
    <col min="4" max="34" width="12.5703125" bestFit="1" customWidth="1"/>
    <col min="35" max="35" width="12.85546875" bestFit="1" customWidth="1"/>
    <col min="36" max="39" width="12.5703125" bestFit="1" customWidth="1"/>
  </cols>
  <sheetData>
    <row r="1" spans="1:37" x14ac:dyDescent="0.25">
      <c r="A1" s="1" t="s">
        <v>288</v>
      </c>
    </row>
    <row r="3" spans="1:37" x14ac:dyDescent="0.25">
      <c r="B3">
        <v>2015</v>
      </c>
      <c r="C3">
        <v>2016</v>
      </c>
      <c r="D3">
        <v>2017</v>
      </c>
      <c r="E3">
        <v>2018</v>
      </c>
      <c r="F3">
        <v>2019</v>
      </c>
      <c r="G3">
        <v>2020</v>
      </c>
      <c r="H3">
        <v>2021</v>
      </c>
      <c r="I3">
        <v>2022</v>
      </c>
      <c r="J3">
        <v>2023</v>
      </c>
      <c r="K3">
        <v>2024</v>
      </c>
      <c r="L3">
        <v>2025</v>
      </c>
      <c r="M3">
        <v>2026</v>
      </c>
      <c r="N3">
        <v>2027</v>
      </c>
      <c r="O3">
        <v>2028</v>
      </c>
      <c r="P3">
        <v>2029</v>
      </c>
      <c r="Q3">
        <v>2030</v>
      </c>
      <c r="R3">
        <v>2031</v>
      </c>
      <c r="S3">
        <v>2032</v>
      </c>
      <c r="T3">
        <v>2033</v>
      </c>
      <c r="U3">
        <v>2034</v>
      </c>
      <c r="V3">
        <v>2035</v>
      </c>
      <c r="W3">
        <v>2036</v>
      </c>
      <c r="X3">
        <v>2037</v>
      </c>
      <c r="Y3">
        <v>2038</v>
      </c>
      <c r="Z3">
        <v>2039</v>
      </c>
      <c r="AA3">
        <v>2040</v>
      </c>
      <c r="AB3">
        <v>2041</v>
      </c>
      <c r="AC3">
        <v>2042</v>
      </c>
      <c r="AD3">
        <v>2043</v>
      </c>
      <c r="AE3">
        <v>2044</v>
      </c>
      <c r="AF3">
        <v>2045</v>
      </c>
      <c r="AG3">
        <v>2046</v>
      </c>
      <c r="AH3">
        <v>2047</v>
      </c>
      <c r="AI3">
        <v>2048</v>
      </c>
      <c r="AJ3">
        <v>2049</v>
      </c>
      <c r="AK3">
        <v>2050</v>
      </c>
    </row>
    <row r="4" spans="1:37" x14ac:dyDescent="0.25">
      <c r="A4" t="s">
        <v>100</v>
      </c>
      <c r="B4" s="43">
        <f>'Building Projections'!E13</f>
        <v>0.31867284624919351</v>
      </c>
      <c r="C4" s="43">
        <f>'Building Projections'!F13</f>
        <v>0.32444033424269647</v>
      </c>
      <c r="D4" s="43">
        <f>'Building Projections'!G13</f>
        <v>0.32999999999999868</v>
      </c>
      <c r="E4" s="43">
        <f>'Building Projections'!H13</f>
        <v>0.33649903439991879</v>
      </c>
      <c r="F4" s="43">
        <f>'Building Projections'!I13</f>
        <v>0.34273330393777307</v>
      </c>
      <c r="G4" s="43">
        <f>'Building Projections'!J13</f>
        <v>0.34871866505132693</v>
      </c>
      <c r="H4" s="43">
        <f>'Building Projections'!K13</f>
        <v>0.35446973279686822</v>
      </c>
      <c r="I4" s="43">
        <f>'Building Projections'!L13</f>
        <v>0.35999999999999821</v>
      </c>
      <c r="J4" s="43">
        <f>'Building Projections'!M13</f>
        <v>0.36641367831913574</v>
      </c>
      <c r="K4" s="43">
        <f>'Building Projections'!N13</f>
        <v>0.37261000310130316</v>
      </c>
      <c r="L4" s="43">
        <f>'Building Projections'!O13</f>
        <v>0.37859983910916634</v>
      </c>
      <c r="M4" s="43">
        <f>'Building Projections'!P13</f>
        <v>0.38439333884985388</v>
      </c>
      <c r="N4" s="43">
        <f>'Building Projections'!Q13</f>
        <v>0.39000000000000096</v>
      </c>
      <c r="O4" s="43">
        <f>'Building Projections'!R13</f>
        <v>0.39644333674112542</v>
      </c>
      <c r="P4" s="43">
        <f>'Building Projections'!S13</f>
        <v>0.40265294369789173</v>
      </c>
      <c r="Q4" s="43">
        <f>'Building Projections'!T13</f>
        <v>0.40864131201351273</v>
      </c>
      <c r="R4" s="43">
        <f>'Building Projections'!U13</f>
        <v>0.41442005832975104</v>
      </c>
      <c r="S4" s="43">
        <f>'Building Projections'!V13</f>
        <v>0.42000000000000165</v>
      </c>
      <c r="T4" s="43">
        <f>'Building Projections'!W13</f>
        <v>0.4263663083379256</v>
      </c>
      <c r="U4" s="43">
        <f>'Building Projections'!X13</f>
        <v>0.43254120221998515</v>
      </c>
      <c r="V4" s="43">
        <f>'Building Projections'!Y13</f>
        <v>0.4385331866149958</v>
      </c>
      <c r="W4" s="43">
        <f>'Building Projections'!Z13</f>
        <v>0.44435026998588334</v>
      </c>
      <c r="X4" s="43">
        <f>'Building Projections'!AA13</f>
        <v>0.45000000000000062</v>
      </c>
      <c r="Y4" s="43">
        <f>'Building Projections'!AB13</f>
        <v>0.45639486674964025</v>
      </c>
      <c r="Z4" s="43">
        <f>'Building Projections'!AC13</f>
        <v>0.46258271287697272</v>
      </c>
      <c r="AA4" s="43">
        <f>'Building Projections'!AD13</f>
        <v>0.46857343105311927</v>
      </c>
      <c r="AB4" s="43">
        <f>'Building Projections'!AE13</f>
        <v>0.47437629352452504</v>
      </c>
      <c r="AC4" s="43">
        <f>'Building Projections'!AF13</f>
        <v>0.48000000000000193</v>
      </c>
      <c r="AD4" s="43">
        <f>'Building Projections'!AG13</f>
        <v>0.4863277361613465</v>
      </c>
      <c r="AE4" s="43">
        <f>'Building Projections'!AH13</f>
        <v>0.49248498149314984</v>
      </c>
      <c r="AF4" s="43">
        <f>'Building Projections'!AI13</f>
        <v>0.49847853481182736</v>
      </c>
      <c r="AG4" s="43">
        <f>'Building Projections'!AJ13</f>
        <v>0.50431483817930534</v>
      </c>
      <c r="AH4" s="43">
        <f>'Building Projections'!AK13</f>
        <v>0.50999999999999934</v>
      </c>
      <c r="AI4" s="43">
        <f>'Building Projections'!AL13</f>
        <v>0.51553981634634816</v>
      </c>
      <c r="AJ4" s="43">
        <f>'Building Projections'!AM13</f>
        <v>0.52093979066935214</v>
      </c>
      <c r="AK4" s="43">
        <f>'Building Projections'!AN13</f>
        <v>0.52620515203507245</v>
      </c>
    </row>
    <row r="5" spans="1:37" x14ac:dyDescent="0.25">
      <c r="A5" t="s">
        <v>101</v>
      </c>
      <c r="B5" s="43">
        <f>'Building Projections'!E14</f>
        <v>0.68132715375080644</v>
      </c>
      <c r="C5" s="43">
        <f>'Building Projections'!F14</f>
        <v>0.67555966575730353</v>
      </c>
      <c r="D5" s="43">
        <f>'Building Projections'!G14</f>
        <v>0.67000000000000137</v>
      </c>
      <c r="E5" s="43">
        <f>'Building Projections'!H14</f>
        <v>0.66350096560008121</v>
      </c>
      <c r="F5" s="43">
        <f>'Building Projections'!I14</f>
        <v>0.65726669606222698</v>
      </c>
      <c r="G5" s="43">
        <f>'Building Projections'!J14</f>
        <v>0.65128133494867302</v>
      </c>
      <c r="H5" s="43">
        <f>'Building Projections'!K14</f>
        <v>0.64553026720313178</v>
      </c>
      <c r="I5" s="43">
        <f>'Building Projections'!L14</f>
        <v>0.64000000000000179</v>
      </c>
      <c r="J5" s="43">
        <f>'Building Projections'!M14</f>
        <v>0.63358632168086426</v>
      </c>
      <c r="K5" s="43">
        <f>'Building Projections'!N14</f>
        <v>0.62738999689869679</v>
      </c>
      <c r="L5" s="43">
        <f>'Building Projections'!O14</f>
        <v>0.62140016089083372</v>
      </c>
      <c r="M5" s="43">
        <f>'Building Projections'!P14</f>
        <v>0.61560666115014617</v>
      </c>
      <c r="N5" s="43">
        <f>'Building Projections'!Q14</f>
        <v>0.6099999999999991</v>
      </c>
      <c r="O5" s="43">
        <f>'Building Projections'!R14</f>
        <v>0.60355666325887458</v>
      </c>
      <c r="P5" s="43">
        <f>'Building Projections'!S14</f>
        <v>0.59734705630210827</v>
      </c>
      <c r="Q5" s="43">
        <f>'Building Projections'!T14</f>
        <v>0.59135868798648727</v>
      </c>
      <c r="R5" s="43">
        <f>'Building Projections'!U14</f>
        <v>0.58557994167024896</v>
      </c>
      <c r="S5" s="43">
        <f>'Building Projections'!V14</f>
        <v>0.57999999999999841</v>
      </c>
      <c r="T5" s="43">
        <f>'Building Projections'!W14</f>
        <v>0.57363369166207445</v>
      </c>
      <c r="U5" s="43">
        <f>'Building Projections'!X14</f>
        <v>0.56745879778001485</v>
      </c>
      <c r="V5" s="43">
        <f>'Building Projections'!Y14</f>
        <v>0.56146681338500426</v>
      </c>
      <c r="W5" s="43">
        <f>'Building Projections'!Z14</f>
        <v>0.55564973001411666</v>
      </c>
      <c r="X5" s="43">
        <f>'Building Projections'!AA14</f>
        <v>0.54999999999999938</v>
      </c>
      <c r="Y5" s="43">
        <f>'Building Projections'!AB14</f>
        <v>0.54360513325035975</v>
      </c>
      <c r="Z5" s="43">
        <f>'Building Projections'!AC14</f>
        <v>0.53741728712302728</v>
      </c>
      <c r="AA5" s="43">
        <f>'Building Projections'!AD14</f>
        <v>0.53142656894688067</v>
      </c>
      <c r="AB5" s="43">
        <f>'Building Projections'!AE14</f>
        <v>0.52562370647547496</v>
      </c>
      <c r="AC5" s="43">
        <f>'Building Projections'!AF14</f>
        <v>0.51999999999999813</v>
      </c>
      <c r="AD5" s="43">
        <f>'Building Projections'!AG14</f>
        <v>0.5136722638386535</v>
      </c>
      <c r="AE5" s="43">
        <f>'Building Projections'!AH14</f>
        <v>0.5075150185068501</v>
      </c>
      <c r="AF5" s="43">
        <f>'Building Projections'!AI14</f>
        <v>0.50152146518817264</v>
      </c>
      <c r="AG5" s="43">
        <f>'Building Projections'!AJ14</f>
        <v>0.49568516182069472</v>
      </c>
      <c r="AH5" s="43">
        <f>'Building Projections'!AK14</f>
        <v>0.4900000000000006</v>
      </c>
      <c r="AI5" s="43">
        <f>'Building Projections'!AL14</f>
        <v>0.48446018365365184</v>
      </c>
      <c r="AJ5" s="43">
        <f>'Building Projections'!AM14</f>
        <v>0.47906020933064786</v>
      </c>
      <c r="AK5" s="43">
        <f>'Building Projections'!AN14</f>
        <v>0.47379484796492755</v>
      </c>
    </row>
    <row r="7" spans="1:37" x14ac:dyDescent="0.25">
      <c r="A7" s="1" t="s">
        <v>291</v>
      </c>
    </row>
    <row r="8" spans="1:37" x14ac:dyDescent="0.25">
      <c r="B8">
        <v>2015</v>
      </c>
    </row>
    <row r="9" spans="1:37" x14ac:dyDescent="0.25">
      <c r="A9" t="s">
        <v>8</v>
      </c>
    </row>
    <row r="10" spans="1:37" x14ac:dyDescent="0.25">
      <c r="A10" t="s">
        <v>292</v>
      </c>
      <c r="B10">
        <f>SUM('Summed Activity Data'!N4:N5)</f>
        <v>127.68</v>
      </c>
    </row>
    <row r="11" spans="1:37" x14ac:dyDescent="0.25">
      <c r="A11" t="s">
        <v>293</v>
      </c>
      <c r="B11">
        <v>0</v>
      </c>
    </row>
    <row r="12" spans="1:37" x14ac:dyDescent="0.25">
      <c r="A12" t="s">
        <v>294</v>
      </c>
    </row>
    <row r="13" spans="1:37" x14ac:dyDescent="0.25">
      <c r="A13" t="s">
        <v>292</v>
      </c>
      <c r="B13">
        <f>SUM('Summed Activity Data'!H6:H11,'Summed Activity Data'!H13,'Summed Activity Data'!M6:M11,'Summed Activity Data'!M13,'Summed Activity Data'!N6:N11,'Summed Activity Data'!N13)</f>
        <v>198.97000000000003</v>
      </c>
    </row>
    <row r="14" spans="1:37" x14ac:dyDescent="0.25">
      <c r="A14" t="s">
        <v>293</v>
      </c>
      <c r="B14">
        <f>SUM('Summed Activity Data'!H12:N12)</f>
        <v>5531.7099999999991</v>
      </c>
    </row>
    <row r="16" spans="1:37" x14ac:dyDescent="0.25">
      <c r="A16" s="74" t="s">
        <v>302</v>
      </c>
    </row>
    <row r="18" spans="1:12" x14ac:dyDescent="0.25">
      <c r="A18" t="s">
        <v>303</v>
      </c>
      <c r="B18" t="s">
        <v>57</v>
      </c>
      <c r="C18" t="s">
        <v>304</v>
      </c>
      <c r="E18">
        <v>2012</v>
      </c>
      <c r="F18">
        <v>2017</v>
      </c>
      <c r="G18">
        <v>2022</v>
      </c>
      <c r="H18">
        <v>2027</v>
      </c>
      <c r="I18">
        <v>2032</v>
      </c>
      <c r="J18">
        <v>2037</v>
      </c>
      <c r="K18">
        <v>2042</v>
      </c>
      <c r="L18">
        <v>2047</v>
      </c>
    </row>
    <row r="19" spans="1:12" x14ac:dyDescent="0.25">
      <c r="A19" t="s">
        <v>23</v>
      </c>
      <c r="B19" t="s">
        <v>170</v>
      </c>
      <c r="C19" t="s">
        <v>305</v>
      </c>
      <c r="E19">
        <v>0.69063372263579004</v>
      </c>
      <c r="F19">
        <v>0.68</v>
      </c>
      <c r="G19">
        <v>0.66</v>
      </c>
      <c r="H19">
        <v>0.65</v>
      </c>
      <c r="I19">
        <v>0.59</v>
      </c>
      <c r="J19">
        <v>0.57999999999999996</v>
      </c>
      <c r="K19">
        <v>0.57000000000000006</v>
      </c>
      <c r="L19">
        <v>0.56000000000000005</v>
      </c>
    </row>
    <row r="20" spans="1:12" x14ac:dyDescent="0.25">
      <c r="A20" t="s">
        <v>23</v>
      </c>
      <c r="B20" t="s">
        <v>13</v>
      </c>
      <c r="C20" t="s">
        <v>305</v>
      </c>
      <c r="E20">
        <v>8.0274156176023114E-6</v>
      </c>
      <c r="F20">
        <v>3.1351351351351399E-2</v>
      </c>
      <c r="G20">
        <v>0.05</v>
      </c>
      <c r="H20">
        <v>6.2702702702702701E-2</v>
      </c>
      <c r="I20">
        <v>7.05405405405405E-2</v>
      </c>
      <c r="J20">
        <v>7.8378378378378397E-2</v>
      </c>
      <c r="K20">
        <v>9.7189189189189201E-2</v>
      </c>
      <c r="L20">
        <v>0.117567567567568</v>
      </c>
    </row>
    <row r="21" spans="1:12" x14ac:dyDescent="0.25">
      <c r="A21" t="s">
        <v>23</v>
      </c>
      <c r="B21" t="s">
        <v>306</v>
      </c>
      <c r="C21" t="s">
        <v>305</v>
      </c>
      <c r="E21">
        <v>8.5266444942411201E-3</v>
      </c>
      <c r="F21">
        <v>6.7300000000000013E-2</v>
      </c>
      <c r="G21">
        <v>0.14432</v>
      </c>
      <c r="H21">
        <v>0.19364799999999999</v>
      </c>
      <c r="I21">
        <v>0.22</v>
      </c>
      <c r="J21">
        <v>0.25</v>
      </c>
      <c r="K21">
        <v>0.3</v>
      </c>
      <c r="L21">
        <v>0.32</v>
      </c>
    </row>
    <row r="22" spans="1:12" x14ac:dyDescent="0.25">
      <c r="A22" t="s">
        <v>23</v>
      </c>
      <c r="B22" t="s">
        <v>307</v>
      </c>
      <c r="C22" t="s">
        <v>305</v>
      </c>
      <c r="E22">
        <v>0.22553470329546102</v>
      </c>
      <c r="F22">
        <v>0.1899972972972972</v>
      </c>
      <c r="G22">
        <v>0.13000432432432418</v>
      </c>
      <c r="H22">
        <v>9.3649297297297318E-2</v>
      </c>
      <c r="I22">
        <v>0.11945945945945957</v>
      </c>
      <c r="J22">
        <v>9.1621621621621685E-2</v>
      </c>
      <c r="K22">
        <v>3.281081081081072E-2</v>
      </c>
      <c r="L22">
        <v>2.4324324324318525E-3</v>
      </c>
    </row>
    <row r="23" spans="1:12" x14ac:dyDescent="0.25">
      <c r="A23" t="s">
        <v>23</v>
      </c>
      <c r="B23" t="s">
        <v>308</v>
      </c>
      <c r="C23" t="s">
        <v>305</v>
      </c>
      <c r="E23">
        <v>2.64439319653509E-2</v>
      </c>
      <c r="F23">
        <v>7.8378378378378393E-3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23</v>
      </c>
      <c r="B24" t="s">
        <v>309</v>
      </c>
      <c r="C24" t="s">
        <v>305</v>
      </c>
      <c r="E24">
        <v>6.2146012825124802E-2</v>
      </c>
      <c r="F24">
        <v>2.3513513513513499E-2</v>
      </c>
      <c r="G24">
        <v>1.5675675675675699E-2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23</v>
      </c>
      <c r="B25" t="s">
        <v>157</v>
      </c>
      <c r="C25" t="s">
        <v>305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23</v>
      </c>
      <c r="B26" t="s">
        <v>11</v>
      </c>
      <c r="E26">
        <v>1.0132930426315854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8" spans="1:12" x14ac:dyDescent="0.25">
      <c r="A28" t="s">
        <v>22</v>
      </c>
      <c r="B28" t="s">
        <v>170</v>
      </c>
      <c r="C28" t="s">
        <v>305</v>
      </c>
      <c r="E28">
        <v>0.130951612469662</v>
      </c>
      <c r="F28">
        <v>0.141081081081081</v>
      </c>
      <c r="G28">
        <v>0.25</v>
      </c>
      <c r="H28">
        <v>0.29810999999999999</v>
      </c>
      <c r="I28">
        <v>0.32</v>
      </c>
      <c r="J28">
        <v>0.34</v>
      </c>
      <c r="K28">
        <v>0.35000000000000003</v>
      </c>
      <c r="L28">
        <v>0.35000000000000003</v>
      </c>
    </row>
    <row r="29" spans="1:12" x14ac:dyDescent="0.25">
      <c r="A29" t="s">
        <v>22</v>
      </c>
      <c r="B29" t="s">
        <v>13</v>
      </c>
      <c r="C29" t="s">
        <v>305</v>
      </c>
      <c r="E29">
        <v>1.3903891703159099E-3</v>
      </c>
      <c r="F29">
        <v>1.5675675675675699E-2</v>
      </c>
      <c r="G29">
        <v>3.9189189189189198E-2</v>
      </c>
      <c r="H29">
        <v>7.8378378378378397E-2</v>
      </c>
      <c r="I29">
        <v>0.10864865</v>
      </c>
      <c r="J29">
        <v>0.12540540540540501</v>
      </c>
      <c r="K29">
        <v>0.14000000000000001</v>
      </c>
      <c r="L29">
        <v>0.15</v>
      </c>
    </row>
    <row r="30" spans="1:12" x14ac:dyDescent="0.25">
      <c r="A30" t="s">
        <v>22</v>
      </c>
      <c r="B30" t="s">
        <v>306</v>
      </c>
      <c r="C30" t="s">
        <v>305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7.8378378378378393E-3</v>
      </c>
    </row>
    <row r="31" spans="1:12" x14ac:dyDescent="0.25">
      <c r="A31" t="s">
        <v>22</v>
      </c>
      <c r="B31" t="s">
        <v>307</v>
      </c>
      <c r="C31" t="s">
        <v>305</v>
      </c>
      <c r="E31">
        <v>0.84886066660313209</v>
      </c>
      <c r="F31">
        <v>0.83540540540540542</v>
      </c>
      <c r="G31">
        <v>0.69513513513513514</v>
      </c>
      <c r="H31">
        <v>0.59999810810810805</v>
      </c>
      <c r="I31">
        <v>0.53999999864864856</v>
      </c>
      <c r="J31">
        <v>0.49540540540540579</v>
      </c>
      <c r="K31">
        <v>0.46297297297297291</v>
      </c>
      <c r="L31">
        <v>0.43729729729729727</v>
      </c>
    </row>
    <row r="32" spans="1:12" x14ac:dyDescent="0.25">
      <c r="A32" t="s">
        <v>22</v>
      </c>
      <c r="B32" t="s">
        <v>308</v>
      </c>
      <c r="C32" t="s">
        <v>305</v>
      </c>
      <c r="E32">
        <v>7.5063610078244308E-3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37" x14ac:dyDescent="0.25">
      <c r="A33" t="s">
        <v>22</v>
      </c>
      <c r="B33" t="s">
        <v>309</v>
      </c>
      <c r="C33" t="s">
        <v>305</v>
      </c>
      <c r="E33">
        <v>5.9332637107535205E-3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7" x14ac:dyDescent="0.25">
      <c r="A34" t="s">
        <v>22</v>
      </c>
      <c r="B34" t="s">
        <v>157</v>
      </c>
      <c r="C34" t="s">
        <v>305</v>
      </c>
      <c r="E34">
        <v>4.0000000000000001E-3</v>
      </c>
      <c r="F34">
        <v>7.8378378378378393E-3</v>
      </c>
      <c r="G34">
        <v>1.5675675675675699E-2</v>
      </c>
      <c r="H34">
        <v>2.3513513513513499E-2</v>
      </c>
      <c r="I34">
        <v>3.1351351351351399E-2</v>
      </c>
      <c r="J34">
        <v>3.9189189189189198E-2</v>
      </c>
      <c r="K34">
        <v>4.7027027027026998E-2</v>
      </c>
      <c r="L34">
        <v>5.4864864864864901E-2</v>
      </c>
    </row>
    <row r="35" spans="1:37" x14ac:dyDescent="0.25">
      <c r="A35" t="s">
        <v>22</v>
      </c>
      <c r="B35" t="s">
        <v>11</v>
      </c>
      <c r="E35">
        <v>0.99864229296168794</v>
      </c>
      <c r="F35">
        <v>1</v>
      </c>
      <c r="G35">
        <v>1</v>
      </c>
      <c r="H35">
        <v>0.99999999999999989</v>
      </c>
      <c r="I35">
        <v>0.99999999999999989</v>
      </c>
      <c r="J35">
        <v>1</v>
      </c>
      <c r="K35">
        <v>1</v>
      </c>
      <c r="L35">
        <v>1</v>
      </c>
    </row>
    <row r="37" spans="1:37" x14ac:dyDescent="0.25">
      <c r="A37" s="1" t="s">
        <v>300</v>
      </c>
      <c r="B37">
        <v>2015</v>
      </c>
      <c r="C37">
        <v>2016</v>
      </c>
      <c r="D37">
        <v>2017</v>
      </c>
      <c r="E37">
        <v>2018</v>
      </c>
      <c r="F37">
        <v>2019</v>
      </c>
      <c r="G37">
        <v>2020</v>
      </c>
      <c r="H37">
        <v>2021</v>
      </c>
      <c r="I37">
        <v>2022</v>
      </c>
      <c r="J37">
        <v>2023</v>
      </c>
      <c r="K37">
        <v>2024</v>
      </c>
      <c r="L37">
        <v>2025</v>
      </c>
      <c r="M37">
        <v>2026</v>
      </c>
      <c r="N37">
        <v>2027</v>
      </c>
      <c r="O37">
        <v>2028</v>
      </c>
      <c r="P37">
        <v>2029</v>
      </c>
      <c r="Q37">
        <v>2030</v>
      </c>
      <c r="R37">
        <v>2031</v>
      </c>
      <c r="S37">
        <v>2032</v>
      </c>
      <c r="T37">
        <v>2033</v>
      </c>
      <c r="U37">
        <v>2034</v>
      </c>
      <c r="V37">
        <v>2035</v>
      </c>
      <c r="W37">
        <v>2036</v>
      </c>
      <c r="X37">
        <v>2037</v>
      </c>
      <c r="Y37">
        <v>2038</v>
      </c>
      <c r="Z37">
        <v>2039</v>
      </c>
      <c r="AA37">
        <v>2040</v>
      </c>
      <c r="AB37">
        <v>2041</v>
      </c>
      <c r="AC37">
        <v>2042</v>
      </c>
      <c r="AD37">
        <v>2043</v>
      </c>
      <c r="AE37">
        <v>2044</v>
      </c>
      <c r="AF37">
        <v>2045</v>
      </c>
      <c r="AG37">
        <v>2046</v>
      </c>
      <c r="AH37">
        <v>2047</v>
      </c>
      <c r="AI37">
        <v>2048</v>
      </c>
      <c r="AJ37">
        <v>2049</v>
      </c>
      <c r="AK37">
        <v>2050</v>
      </c>
    </row>
    <row r="38" spans="1:37" x14ac:dyDescent="0.25">
      <c r="A38" t="s">
        <v>295</v>
      </c>
      <c r="B38">
        <f>B10*BTU_per_PJ</f>
        <v>121017289881600</v>
      </c>
      <c r="C38">
        <f>$B38*'Building Projections'!F$29/'Building Projections'!$E$29</f>
        <v>126321872631730.16</v>
      </c>
      <c r="D38">
        <f>$B38*'Building Projections'!G$29/'Building Projections'!$E$29</f>
        <v>131626455381860.33</v>
      </c>
      <c r="E38">
        <f>$B38*'Building Projections'!H$29/'Building Projections'!$E$29</f>
        <v>140837217978923.28</v>
      </c>
      <c r="F38">
        <f>$B38*'Building Projections'!I$29/'Building Projections'!$E$29</f>
        <v>150047980575983.75</v>
      </c>
      <c r="G38">
        <f>$B38*'Building Projections'!J$29/'Building Projections'!$E$29</f>
        <v>159258743173046.72</v>
      </c>
      <c r="H38">
        <f>$B38*'Building Projections'!K$29/'Building Projections'!$E$29</f>
        <v>168469505770109.69</v>
      </c>
      <c r="I38">
        <f>$B38*'Building Projections'!L$29/'Building Projections'!$E$29</f>
        <v>177680268367172.63</v>
      </c>
      <c r="J38">
        <f>$B38*'Building Projections'!M$29/'Building Projections'!$E$29</f>
        <v>193751072270429.25</v>
      </c>
      <c r="K38">
        <f>$B38*'Building Projections'!N$29/'Building Projections'!$E$29</f>
        <v>209821876173685.91</v>
      </c>
      <c r="L38">
        <f>$B38*'Building Projections'!O$29/'Building Projections'!$E$29</f>
        <v>225892680076942.5</v>
      </c>
      <c r="M38">
        <f>$B38*'Building Projections'!P$29/'Building Projections'!$E$29</f>
        <v>241963483980204.09</v>
      </c>
      <c r="N38">
        <f>$B38*'Building Projections'!Q$29/'Building Projections'!$E$29</f>
        <v>258034287883460.69</v>
      </c>
      <c r="O38">
        <f>$B38*'Building Projections'!R$29/'Building Projections'!$E$29</f>
        <v>286906767885022.75</v>
      </c>
      <c r="P38">
        <f>$B38*'Building Projections'!S$29/'Building Projections'!$E$29</f>
        <v>315779247886589.81</v>
      </c>
      <c r="Q38">
        <f>$B38*'Building Projections'!T$29/'Building Projections'!$E$29</f>
        <v>344651727888156.81</v>
      </c>
      <c r="R38">
        <f>$B38*'Building Projections'!U$29/'Building Projections'!$E$29</f>
        <v>373524207889713.88</v>
      </c>
      <c r="S38">
        <f>$B38*'Building Projections'!V$29/'Building Projections'!$E$29</f>
        <v>402396687891280.88</v>
      </c>
      <c r="T38">
        <f>$B38*'Building Projections'!W$29/'Building Projections'!$E$29</f>
        <v>453719445185882.5</v>
      </c>
      <c r="U38">
        <f>$B38*'Building Projections'!X$29/'Building Projections'!$E$29</f>
        <v>505042202480494.13</v>
      </c>
      <c r="V38">
        <f>$B38*'Building Projections'!Y$29/'Building Projections'!$E$29</f>
        <v>556364959775105.69</v>
      </c>
      <c r="W38">
        <f>$B38*'Building Projections'!Z$29/'Building Projections'!$E$29</f>
        <v>607687717069697.38</v>
      </c>
      <c r="X38">
        <f>$B38*'Building Projections'!AA$29/'Building Projections'!$E$29</f>
        <v>659010474364309</v>
      </c>
      <c r="Y38">
        <f>$B38*'Building Projections'!AB$29/'Building Projections'!$E$29</f>
        <v>725192095037671.13</v>
      </c>
      <c r="Z38">
        <f>$B38*'Building Projections'!AC$29/'Building Projections'!$E$29</f>
        <v>791373715711033.38</v>
      </c>
      <c r="AA38">
        <f>$B38*'Building Projections'!AD$29/'Building Projections'!$E$29</f>
        <v>857555336384415.5</v>
      </c>
      <c r="AB38">
        <f>$B38*'Building Projections'!AE$29/'Building Projections'!$E$29</f>
        <v>923736957057777.75</v>
      </c>
      <c r="AC38">
        <f>$B38*'Building Projections'!AF$29/'Building Projections'!$E$29</f>
        <v>989918577731139.88</v>
      </c>
      <c r="AD38">
        <f>$B38*'Building Projections'!AG$29/'Building Projections'!$E$29</f>
        <v>1072297563716758.3</v>
      </c>
      <c r="AE38">
        <f>$B38*'Building Projections'!AH$29/'Building Projections'!$E$29</f>
        <v>1154676549702376.5</v>
      </c>
      <c r="AF38">
        <f>$B38*'Building Projections'!AI$29/'Building Projections'!$E$29</f>
        <v>1237055535687995.3</v>
      </c>
      <c r="AG38">
        <f>$B38*'Building Projections'!AJ$29/'Building Projections'!$E$29</f>
        <v>1319434521673613.5</v>
      </c>
      <c r="AH38">
        <f>$B38*'Building Projections'!AK$29/'Building Projections'!$E$29</f>
        <v>1401813507659251.8</v>
      </c>
      <c r="AI38">
        <f>$B38*'Building Projections'!AL$29/'Building Projections'!$E$29</f>
        <v>1484192493644870.3</v>
      </c>
      <c r="AJ38">
        <f>$B38*'Building Projections'!AM$29/'Building Projections'!$E$29</f>
        <v>1566571479630488.8</v>
      </c>
      <c r="AK38">
        <f>$B38*'Building Projections'!AN$29/'Building Projections'!$E$29</f>
        <v>1648950465616127</v>
      </c>
    </row>
    <row r="39" spans="1:37" x14ac:dyDescent="0.25">
      <c r="A39" t="s">
        <v>296</v>
      </c>
      <c r="B39">
        <f>B13*B4*BTU_per_PJ</f>
        <v>60097610984087.953</v>
      </c>
      <c r="C39">
        <f>$B39*'Building Projections'!F$10/'Building Projections'!$E$10</f>
        <v>62328848838583.93</v>
      </c>
      <c r="D39">
        <f>$B39*'Building Projections'!G$10/'Building Projections'!$E$10</f>
        <v>64560086693079.234</v>
      </c>
      <c r="E39">
        <f>$B39*'Building Projections'!H$10/'Building Projections'!$E$10</f>
        <v>67229444418068.602</v>
      </c>
      <c r="F39">
        <f>$B39*'Building Projections'!I$10/'Building Projections'!$E$10</f>
        <v>69898802143057.961</v>
      </c>
      <c r="G39">
        <f>$B39*'Building Projections'!J$10/'Building Projections'!$E$10</f>
        <v>72568159868047.328</v>
      </c>
      <c r="H39">
        <f>$B39*'Building Projections'!K$10/'Building Projections'!$E$10</f>
        <v>75237517593036.688</v>
      </c>
      <c r="I39">
        <f>$B39*'Building Projections'!L$10/'Building Projections'!$E$10</f>
        <v>77906875318025.391</v>
      </c>
      <c r="J39">
        <f>$B39*'Building Projections'!M$10/'Building Projections'!$E$10</f>
        <v>80685591527358.109</v>
      </c>
      <c r="K39">
        <f>$B39*'Building Projections'!N$10/'Building Projections'!$E$10</f>
        <v>83464307736690.156</v>
      </c>
      <c r="L39">
        <f>$B39*'Building Projections'!O$10/'Building Projections'!$E$10</f>
        <v>86243023946021.547</v>
      </c>
      <c r="M39">
        <f>$B39*'Building Projections'!P$10/'Building Projections'!$E$10</f>
        <v>89021740155353.609</v>
      </c>
      <c r="N39">
        <f>$B39*'Building Projections'!Q$10/'Building Projections'!$E$10</f>
        <v>91800456364685.016</v>
      </c>
      <c r="O39">
        <f>$B39*'Building Projections'!R$10/'Building Projections'!$E$10</f>
        <v>95073355902292.266</v>
      </c>
      <c r="P39">
        <f>$B39*'Building Projections'!S$10/'Building Projections'!$E$10</f>
        <v>98346255439900.172</v>
      </c>
      <c r="Q39">
        <f>$B39*'Building Projections'!T$10/'Building Projections'!$E$10</f>
        <v>101619154977506.75</v>
      </c>
      <c r="R39">
        <f>$B39*'Building Projections'!U$10/'Building Projections'!$E$10</f>
        <v>104892054515113.36</v>
      </c>
      <c r="S39">
        <f>$B39*'Building Projections'!V$10/'Building Projections'!$E$10</f>
        <v>108164954052721.25</v>
      </c>
      <c r="T39">
        <f>$B39*'Building Projections'!W$10/'Building Projections'!$E$10</f>
        <v>111506410449761.22</v>
      </c>
      <c r="U39">
        <f>$B39*'Building Projections'!X$10/'Building Projections'!$E$10</f>
        <v>114847866846802.48</v>
      </c>
      <c r="V39">
        <f>$B39*'Building Projections'!Y$10/'Building Projections'!$E$10</f>
        <v>118189323243845.08</v>
      </c>
      <c r="W39">
        <f>$B39*'Building Projections'!Z$10/'Building Projections'!$E$10</f>
        <v>121530779640886.36</v>
      </c>
      <c r="X39">
        <f>$B39*'Building Projections'!AA$10/'Building Projections'!$E$10</f>
        <v>124872236037927.61</v>
      </c>
      <c r="Y39">
        <f>$B39*'Building Projections'!AB$10/'Building Projections'!$E$10</f>
        <v>128765319922132.72</v>
      </c>
      <c r="Z39">
        <f>$B39*'Building Projections'!AC$10/'Building Projections'!$E$10</f>
        <v>132658403806337.83</v>
      </c>
      <c r="AA39">
        <f>$B39*'Building Projections'!AD$10/'Building Projections'!$E$10</f>
        <v>136551487690542.92</v>
      </c>
      <c r="AB39">
        <f>$B39*'Building Projections'!AE$10/'Building Projections'!$E$10</f>
        <v>140444571574749.33</v>
      </c>
      <c r="AC39">
        <f>$B39*'Building Projections'!AF$10/'Building Projections'!$E$10</f>
        <v>144337655458954.44</v>
      </c>
      <c r="AD39">
        <f>$B39*'Building Projections'!AG$10/'Building Projections'!$E$10</f>
        <v>148265087151420.75</v>
      </c>
      <c r="AE39">
        <f>$B39*'Building Projections'!AH$10/'Building Projections'!$E$10</f>
        <v>152192518843888.38</v>
      </c>
      <c r="AF39">
        <f>$B39*'Building Projections'!AI$10/'Building Projections'!$E$10</f>
        <v>156119950536354.72</v>
      </c>
      <c r="AG39">
        <f>$B39*'Building Projections'!AJ$10/'Building Projections'!$E$10</f>
        <v>160047382228822.34</v>
      </c>
      <c r="AH39">
        <f>$B39*'Building Projections'!AK$10/'Building Projections'!$E$10</f>
        <v>163974813921288.69</v>
      </c>
      <c r="AI39">
        <f>$B39*'Building Projections'!AL$10/'Building Projections'!$E$10</f>
        <v>167902245613756.31</v>
      </c>
      <c r="AJ39">
        <f>$B39*'Building Projections'!AM$10/'Building Projections'!$E$10</f>
        <v>171829677306223.94</v>
      </c>
      <c r="AK39">
        <f>$B39*'Building Projections'!AN$10/'Building Projections'!$E$10</f>
        <v>175757108998690.25</v>
      </c>
    </row>
    <row r="40" spans="1:37" x14ac:dyDescent="0.25">
      <c r="A40" t="s">
        <v>297</v>
      </c>
      <c r="B40">
        <f>B14*B4*BTU_per_PJ</f>
        <v>1670817488348942.3</v>
      </c>
      <c r="C40">
        <f>$B40*'Building Projections'!F$10/'Building Projections'!$E$10</f>
        <v>1732849758299658</v>
      </c>
      <c r="D40">
        <f>$B40*'Building Projections'!G$10/'Building Projections'!$E$10</f>
        <v>1794882028250355.3</v>
      </c>
      <c r="E40">
        <f>$B40*'Building Projections'!H$10/'Building Projections'!$E$10</f>
        <v>1869094788067920.3</v>
      </c>
      <c r="F40">
        <f>$B40*'Building Projections'!I$10/'Building Projections'!$E$10</f>
        <v>1943307547885485.3</v>
      </c>
      <c r="G40">
        <f>$B40*'Building Projections'!J$10/'Building Projections'!$E$10</f>
        <v>2017520307703050.3</v>
      </c>
      <c r="H40">
        <f>$B40*'Building Projections'!K$10/'Building Projections'!$E$10</f>
        <v>2091733067520615.3</v>
      </c>
      <c r="I40">
        <f>$B40*'Building Projections'!L$10/'Building Projections'!$E$10</f>
        <v>2165945827338162</v>
      </c>
      <c r="J40">
        <f>$B40*'Building Projections'!M$10/'Building Projections'!$E$10</f>
        <v>2243198942090777.3</v>
      </c>
      <c r="K40">
        <f>$B40*'Building Projections'!N$10/'Building Projections'!$E$10</f>
        <v>2320452056843374</v>
      </c>
      <c r="L40">
        <f>$B40*'Building Projections'!O$10/'Building Projections'!$E$10</f>
        <v>2397705171595952.5</v>
      </c>
      <c r="M40">
        <f>$B40*'Building Projections'!P$10/'Building Projections'!$E$10</f>
        <v>2474958286348549.5</v>
      </c>
      <c r="N40">
        <f>$B40*'Building Projections'!Q$10/'Building Projections'!$E$10</f>
        <v>2552211401101128.5</v>
      </c>
      <c r="O40">
        <f>$B40*'Building Projections'!R$10/'Building Projections'!$E$10</f>
        <v>2643203666775237</v>
      </c>
      <c r="P40">
        <f>$B40*'Building Projections'!S$10/'Building Projections'!$E$10</f>
        <v>2734195932449363.5</v>
      </c>
      <c r="Q40">
        <f>$B40*'Building Projections'!T$10/'Building Projections'!$E$10</f>
        <v>2825188198123454.5</v>
      </c>
      <c r="R40">
        <f>$B40*'Building Projections'!U$10/'Building Projections'!$E$10</f>
        <v>2916180463797545</v>
      </c>
      <c r="S40">
        <f>$B40*'Building Projections'!V$10/'Building Projections'!$E$10</f>
        <v>3007172729471671.5</v>
      </c>
      <c r="T40">
        <f>$B40*'Building Projections'!W$10/'Building Projections'!$E$10</f>
        <v>3100070994366228</v>
      </c>
      <c r="U40">
        <f>$B40*'Building Projections'!X$10/'Building Projections'!$E$10</f>
        <v>3192969259260821</v>
      </c>
      <c r="V40">
        <f>$B40*'Building Projections'!Y$10/'Building Projections'!$E$10</f>
        <v>3285867524155450.5</v>
      </c>
      <c r="W40">
        <f>$B40*'Building Projections'!Z$10/'Building Projections'!$E$10</f>
        <v>3378765789050043.5</v>
      </c>
      <c r="X40">
        <f>$B40*'Building Projections'!AA$10/'Building Projections'!$E$10</f>
        <v>3471664053944636</v>
      </c>
      <c r="Y40">
        <f>$B40*'Building Projections'!AB$10/'Building Projections'!$E$10</f>
        <v>3579898516693273</v>
      </c>
      <c r="Z40">
        <f>$B40*'Building Projections'!AC$10/'Building Projections'!$E$10</f>
        <v>3688132979441909.5</v>
      </c>
      <c r="AA40">
        <f>$B40*'Building Projections'!AD$10/'Building Projections'!$E$10</f>
        <v>3796367442190545.5</v>
      </c>
      <c r="AB40">
        <f>$B40*'Building Projections'!AE$10/'Building Projections'!$E$10</f>
        <v>3904601904939218.5</v>
      </c>
      <c r="AC40">
        <f>$B40*'Building Projections'!AF$10/'Building Projections'!$E$10</f>
        <v>4012836367687855</v>
      </c>
      <c r="AD40">
        <f>$B40*'Building Projections'!AG$10/'Building Projections'!$E$10</f>
        <v>4122025758890211</v>
      </c>
      <c r="AE40">
        <f>$B40*'Building Projections'!AH$10/'Building Projections'!$E$10</f>
        <v>4231215150092604</v>
      </c>
      <c r="AF40">
        <f>$B40*'Building Projections'!AI$10/'Building Projections'!$E$10</f>
        <v>4340404541294961</v>
      </c>
      <c r="AG40">
        <f>$B40*'Building Projections'!AJ$10/'Building Projections'!$E$10</f>
        <v>4449593932497354</v>
      </c>
      <c r="AH40">
        <f>$B40*'Building Projections'!AK$10/'Building Projections'!$E$10</f>
        <v>4558783323699710</v>
      </c>
      <c r="AI40">
        <f>$B40*'Building Projections'!AL$10/'Building Projections'!$E$10</f>
        <v>4667972714902103</v>
      </c>
      <c r="AJ40">
        <f>$B40*'Building Projections'!AM$10/'Building Projections'!$E$10</f>
        <v>4777162106104496</v>
      </c>
      <c r="AK40">
        <f>$B40*'Building Projections'!AN$10/'Building Projections'!$E$10</f>
        <v>4886351497306853</v>
      </c>
    </row>
    <row r="41" spans="1:37" x14ac:dyDescent="0.25">
      <c r="A41" t="s">
        <v>298</v>
      </c>
      <c r="B41">
        <f>B13*B5*BTU_per_PJ</f>
        <v>128489561382312.06</v>
      </c>
      <c r="C41">
        <f>$B41*'Building Projections'!F$11/'Building Projections'!$E$11</f>
        <v>129783050515948.98</v>
      </c>
      <c r="D41">
        <f>$B41*'Building Projections'!G$11/'Building Projections'!$E$11</f>
        <v>131076539649585.91</v>
      </c>
      <c r="E41">
        <f>$B41*'Building Projections'!H$11/'Building Projections'!$E$11</f>
        <v>132561454054966.73</v>
      </c>
      <c r="F41">
        <f>$B41*'Building Projections'!I$11/'Building Projections'!$E$11</f>
        <v>134046368460347.56</v>
      </c>
      <c r="G41">
        <f>$B41*'Building Projections'!J$11/'Building Projections'!$E$11</f>
        <v>135531282865728.39</v>
      </c>
      <c r="H41">
        <f>$B41*'Building Projections'!K$11/'Building Projections'!$E$11</f>
        <v>137016197271109.86</v>
      </c>
      <c r="I41">
        <f>$B41*'Building Projections'!L$11/'Building Projections'!$E$11</f>
        <v>138501111676490.67</v>
      </c>
      <c r="J41">
        <f>$B41*'Building Projections'!M$11/'Building Projections'!$E$11</f>
        <v>139517955178349.97</v>
      </c>
      <c r="K41">
        <f>$B41*'Building Projections'!N$11/'Building Projections'!$E$11</f>
        <v>140534798680209.61</v>
      </c>
      <c r="L41">
        <f>$B41*'Building Projections'!O$11/'Building Projections'!$E$11</f>
        <v>141551642182069.56</v>
      </c>
      <c r="M41">
        <f>$B41*'Building Projections'!P$11/'Building Projections'!$E$11</f>
        <v>142568485683929.19</v>
      </c>
      <c r="N41">
        <f>$B41*'Building Projections'!Q$11/'Building Projections'!$E$11</f>
        <v>143585329185788.78</v>
      </c>
      <c r="O41">
        <f>$B41*'Building Projections'!R$11/'Building Projections'!$E$11</f>
        <v>144742393515573.38</v>
      </c>
      <c r="P41">
        <f>$B41*'Building Projections'!S$11/'Building Projections'!$E$11</f>
        <v>145899457845357.25</v>
      </c>
      <c r="Q41">
        <f>$B41*'Building Projections'!T$11/'Building Projections'!$E$11</f>
        <v>147056522175141.16</v>
      </c>
      <c r="R41">
        <f>$B41*'Building Projections'!U$11/'Building Projections'!$E$11</f>
        <v>148213586504925.06</v>
      </c>
      <c r="S41">
        <f>$B41*'Building Projections'!V$11/'Building Projections'!$E$11</f>
        <v>149370650834709.31</v>
      </c>
      <c r="T41">
        <f>$B41*'Building Projections'!W$11/'Building Projections'!$E$11</f>
        <v>150020845032593.78</v>
      </c>
      <c r="U41">
        <f>$B41*'Building Projections'!X$11/'Building Projections'!$E$11</f>
        <v>150671039230478.59</v>
      </c>
      <c r="V41">
        <f>$B41*'Building Projections'!Y$11/'Building Projections'!$E$11</f>
        <v>151321233428363.56</v>
      </c>
      <c r="W41">
        <f>$B41*'Building Projections'!Z$11/'Building Projections'!$E$11</f>
        <v>151971427626248.38</v>
      </c>
      <c r="X41">
        <f>$B41*'Building Projections'!AA$11/'Building Projections'!$E$11</f>
        <v>152621621824133.34</v>
      </c>
      <c r="Y41">
        <f>$B41*'Building Projections'!AB$11/'Building Projections'!$E$11</f>
        <v>153370456142080.03</v>
      </c>
      <c r="Z41">
        <f>$B41*'Building Projections'!AC$11/'Building Projections'!$E$11</f>
        <v>154119290460026.38</v>
      </c>
      <c r="AA41">
        <f>$B41*'Building Projections'!AD$11/'Building Projections'!$E$11</f>
        <v>154868124777973.06</v>
      </c>
      <c r="AB41">
        <f>$B41*'Building Projections'!AE$11/'Building Projections'!$E$11</f>
        <v>155616959095919.41</v>
      </c>
      <c r="AC41">
        <f>$B41*'Building Projections'!AF$11/'Building Projections'!$E$11</f>
        <v>156365793413866.09</v>
      </c>
      <c r="AD41">
        <f>$B41*'Building Projections'!AG$11/'Building Projections'!$E$11</f>
        <v>156601520543418.97</v>
      </c>
      <c r="AE41">
        <f>$B41*'Building Projections'!AH$11/'Building Projections'!$E$11</f>
        <v>156837247672971.94</v>
      </c>
      <c r="AF41">
        <f>$B41*'Building Projections'!AI$11/'Building Projections'!$E$11</f>
        <v>157072974802524.81</v>
      </c>
      <c r="AG41">
        <f>$B41*'Building Projections'!AJ$11/'Building Projections'!$E$11</f>
        <v>157308701932077.78</v>
      </c>
      <c r="AH41">
        <f>$B41*'Building Projections'!AK$11/'Building Projections'!$E$11</f>
        <v>157544429061630.69</v>
      </c>
      <c r="AI41">
        <f>$B41*'Building Projections'!AL$11/'Building Projections'!$E$11</f>
        <v>157780156191183.66</v>
      </c>
      <c r="AJ41">
        <f>$B41*'Building Projections'!AM$11/'Building Projections'!$E$11</f>
        <v>158015883320736.59</v>
      </c>
      <c r="AK41">
        <f>$B41*'Building Projections'!AN$11/'Building Projections'!$E$11</f>
        <v>158251610450289.5</v>
      </c>
    </row>
    <row r="42" spans="1:37" x14ac:dyDescent="0.25">
      <c r="A42" t="s">
        <v>299</v>
      </c>
      <c r="B42">
        <f>B14*B5*BTU_per_PJ</f>
        <v>3572231952526256.5</v>
      </c>
      <c r="C42">
        <f>$B42*'Building Projections'!F$11/'Building Projections'!$E$11</f>
        <v>3608193186759712</v>
      </c>
      <c r="D42">
        <f>$B42*'Building Projections'!G$11/'Building Projections'!$E$11</f>
        <v>3644154420993167.5</v>
      </c>
      <c r="E42">
        <f>$B42*'Building Projections'!H$11/'Building Projections'!$E$11</f>
        <v>3685437608736994</v>
      </c>
      <c r="F42">
        <f>$B42*'Building Projections'!I$11/'Building Projections'!$E$11</f>
        <v>3726720796480821.5</v>
      </c>
      <c r="G42">
        <f>$B42*'Building Projections'!J$11/'Building Projections'!$E$11</f>
        <v>3768003984224648</v>
      </c>
      <c r="H42">
        <f>$B42*'Building Projections'!K$11/'Building Projections'!$E$11</f>
        <v>3809287171968492</v>
      </c>
      <c r="I42">
        <f>$B42*'Building Projections'!L$11/'Building Projections'!$E$11</f>
        <v>3850570359712318.5</v>
      </c>
      <c r="J42">
        <f>$B42*'Building Projections'!M$11/'Building Projections'!$E$11</f>
        <v>3878840367088657</v>
      </c>
      <c r="K42">
        <f>$B42*'Building Projections'!N$11/'Building Projections'!$E$11</f>
        <v>3907110374465004.5</v>
      </c>
      <c r="L42">
        <f>$B42*'Building Projections'!O$11/'Building Projections'!$E$11</f>
        <v>3935380381841361.5</v>
      </c>
      <c r="M42">
        <f>$B42*'Building Projections'!P$11/'Building Projections'!$E$11</f>
        <v>3963650389217709.5</v>
      </c>
      <c r="N42">
        <f>$B42*'Building Projections'!Q$11/'Building Projections'!$E$11</f>
        <v>3991920396594057</v>
      </c>
      <c r="O42">
        <f>$B42*'Building Projections'!R$11/'Building Projections'!$E$11</f>
        <v>4024088785415047.5</v>
      </c>
      <c r="P42">
        <f>$B42*'Building Projections'!S$11/'Building Projections'!$E$11</f>
        <v>4056257174236020.5</v>
      </c>
      <c r="Q42">
        <f>$B42*'Building Projections'!T$11/'Building Projections'!$E$11</f>
        <v>4088425563056993</v>
      </c>
      <c r="R42">
        <f>$B42*'Building Projections'!U$11/'Building Projections'!$E$11</f>
        <v>4120593951877965.5</v>
      </c>
      <c r="S42">
        <f>$B42*'Building Projections'!V$11/'Building Projections'!$E$11</f>
        <v>4152762340698947.5</v>
      </c>
      <c r="T42">
        <f>$B42*'Building Projections'!W$11/'Building Projections'!$E$11</f>
        <v>4170838863523391</v>
      </c>
      <c r="U42">
        <f>$B42*'Building Projections'!X$11/'Building Projections'!$E$11</f>
        <v>4188915386347843.5</v>
      </c>
      <c r="V42">
        <f>$B42*'Building Projections'!Y$11/'Building Projections'!$E$11</f>
        <v>4206991909172301.5</v>
      </c>
      <c r="W42">
        <f>$B42*'Building Projections'!Z$11/'Building Projections'!$E$11</f>
        <v>4225068431996754</v>
      </c>
      <c r="X42">
        <f>$B42*'Building Projections'!AA$11/'Building Projections'!$E$11</f>
        <v>4243144954821211.5</v>
      </c>
      <c r="Y42">
        <f>$B42*'Building Projections'!AB$11/'Building Projections'!$E$11</f>
        <v>4263963843522668.5</v>
      </c>
      <c r="Z42">
        <f>$B42*'Building Projections'!AC$11/'Building Projections'!$E$11</f>
        <v>4284782732224116</v>
      </c>
      <c r="AA42">
        <f>$B42*'Building Projections'!AD$11/'Building Projections'!$E$11</f>
        <v>4305601620925572</v>
      </c>
      <c r="AB42">
        <f>$B42*'Building Projections'!AE$11/'Building Projections'!$E$11</f>
        <v>4326420509627020</v>
      </c>
      <c r="AC42">
        <f>$B42*'Building Projections'!AF$11/'Building Projections'!$E$11</f>
        <v>4347239398328477</v>
      </c>
      <c r="AD42">
        <f>$B42*'Building Projections'!AG$11/'Building Projections'!$E$11</f>
        <v>4353793020079589</v>
      </c>
      <c r="AE42">
        <f>$B42*'Building Projections'!AH$11/'Building Projections'!$E$11</f>
        <v>4360346641830705.5</v>
      </c>
      <c r="AF42">
        <f>$B42*'Building Projections'!AI$11/'Building Projections'!$E$11</f>
        <v>4366900263581818.5</v>
      </c>
      <c r="AG42">
        <f>$B42*'Building Projections'!AJ$11/'Building Projections'!$E$11</f>
        <v>4373453885332933.5</v>
      </c>
      <c r="AH42">
        <f>$B42*'Building Projections'!AK$11/'Building Projections'!$E$11</f>
        <v>4380007507084047</v>
      </c>
      <c r="AI42">
        <f>$B42*'Building Projections'!AL$11/'Building Projections'!$E$11</f>
        <v>4386561128835162</v>
      </c>
      <c r="AJ42">
        <f>$B42*'Building Projections'!AM$11/'Building Projections'!$E$11</f>
        <v>4393114750586277.5</v>
      </c>
      <c r="AK42">
        <f>$B42*'Building Projections'!AN$11/'Building Projections'!$E$11</f>
        <v>4399668372337390.5</v>
      </c>
    </row>
    <row r="44" spans="1:37" x14ac:dyDescent="0.25">
      <c r="A44" s="1" t="s">
        <v>310</v>
      </c>
      <c r="B44">
        <v>2015</v>
      </c>
      <c r="C44">
        <v>2016</v>
      </c>
      <c r="D44">
        <v>2017</v>
      </c>
      <c r="E44">
        <v>2018</v>
      </c>
      <c r="F44">
        <v>2019</v>
      </c>
      <c r="G44">
        <v>2020</v>
      </c>
      <c r="H44">
        <v>2021</v>
      </c>
      <c r="I44">
        <v>2022</v>
      </c>
      <c r="J44">
        <v>2023</v>
      </c>
      <c r="K44">
        <v>2024</v>
      </c>
      <c r="L44">
        <v>2025</v>
      </c>
      <c r="M44">
        <v>2026</v>
      </c>
      <c r="N44">
        <v>2027</v>
      </c>
      <c r="O44">
        <v>2028</v>
      </c>
      <c r="P44">
        <v>2029</v>
      </c>
      <c r="Q44">
        <v>2030</v>
      </c>
      <c r="R44">
        <v>2031</v>
      </c>
      <c r="S44">
        <v>2032</v>
      </c>
      <c r="T44">
        <v>2033</v>
      </c>
      <c r="U44">
        <v>2034</v>
      </c>
      <c r="V44">
        <v>2035</v>
      </c>
      <c r="W44">
        <v>2036</v>
      </c>
      <c r="X44">
        <v>2037</v>
      </c>
      <c r="Y44">
        <v>2038</v>
      </c>
      <c r="Z44">
        <v>2039</v>
      </c>
      <c r="AA44">
        <v>2040</v>
      </c>
      <c r="AB44">
        <v>2041</v>
      </c>
      <c r="AC44">
        <v>2042</v>
      </c>
      <c r="AD44">
        <v>2043</v>
      </c>
      <c r="AE44">
        <v>2044</v>
      </c>
      <c r="AF44">
        <v>2045</v>
      </c>
      <c r="AG44">
        <v>2046</v>
      </c>
      <c r="AH44">
        <v>2047</v>
      </c>
      <c r="AI44">
        <v>2048</v>
      </c>
      <c r="AJ44">
        <v>2049</v>
      </c>
      <c r="AK44">
        <v>2050</v>
      </c>
    </row>
    <row r="45" spans="1:37" x14ac:dyDescent="0.25">
      <c r="A45" t="s">
        <v>295</v>
      </c>
      <c r="B45">
        <f>B38</f>
        <v>121017289881600</v>
      </c>
      <c r="C45">
        <f t="shared" ref="B45:AK48" si="0">C38</f>
        <v>126321872631730.16</v>
      </c>
      <c r="D45">
        <f t="shared" si="0"/>
        <v>131626455381860.33</v>
      </c>
      <c r="E45">
        <f t="shared" si="0"/>
        <v>140837217978923.28</v>
      </c>
      <c r="F45">
        <f t="shared" si="0"/>
        <v>150047980575983.75</v>
      </c>
      <c r="G45">
        <f t="shared" si="0"/>
        <v>159258743173046.72</v>
      </c>
      <c r="H45">
        <f t="shared" si="0"/>
        <v>168469505770109.69</v>
      </c>
      <c r="I45">
        <f t="shared" si="0"/>
        <v>177680268367172.63</v>
      </c>
      <c r="J45">
        <f t="shared" si="0"/>
        <v>193751072270429.25</v>
      </c>
      <c r="K45">
        <f t="shared" si="0"/>
        <v>209821876173685.91</v>
      </c>
      <c r="L45">
        <f t="shared" si="0"/>
        <v>225892680076942.5</v>
      </c>
      <c r="M45">
        <f t="shared" si="0"/>
        <v>241963483980204.09</v>
      </c>
      <c r="N45">
        <f t="shared" si="0"/>
        <v>258034287883460.69</v>
      </c>
      <c r="O45">
        <f t="shared" si="0"/>
        <v>286906767885022.75</v>
      </c>
      <c r="P45">
        <f t="shared" si="0"/>
        <v>315779247886589.81</v>
      </c>
      <c r="Q45">
        <f t="shared" si="0"/>
        <v>344651727888156.81</v>
      </c>
      <c r="R45">
        <f t="shared" si="0"/>
        <v>373524207889713.88</v>
      </c>
      <c r="S45">
        <f t="shared" si="0"/>
        <v>402396687891280.88</v>
      </c>
      <c r="T45">
        <f t="shared" si="0"/>
        <v>453719445185882.5</v>
      </c>
      <c r="U45">
        <f t="shared" si="0"/>
        <v>505042202480494.13</v>
      </c>
      <c r="V45">
        <f t="shared" si="0"/>
        <v>556364959775105.69</v>
      </c>
      <c r="W45">
        <f t="shared" si="0"/>
        <v>607687717069697.38</v>
      </c>
      <c r="X45">
        <f t="shared" si="0"/>
        <v>659010474364309</v>
      </c>
      <c r="Y45">
        <f t="shared" si="0"/>
        <v>725192095037671.13</v>
      </c>
      <c r="Z45">
        <f t="shared" si="0"/>
        <v>791373715711033.38</v>
      </c>
      <c r="AA45">
        <f t="shared" si="0"/>
        <v>857555336384415.5</v>
      </c>
      <c r="AB45">
        <f t="shared" si="0"/>
        <v>923736957057777.75</v>
      </c>
      <c r="AC45">
        <f t="shared" si="0"/>
        <v>989918577731139.88</v>
      </c>
      <c r="AD45">
        <f t="shared" si="0"/>
        <v>1072297563716758.3</v>
      </c>
      <c r="AE45">
        <f t="shared" si="0"/>
        <v>1154676549702376.5</v>
      </c>
      <c r="AF45">
        <f t="shared" si="0"/>
        <v>1237055535687995.3</v>
      </c>
      <c r="AG45">
        <f t="shared" si="0"/>
        <v>1319434521673613.5</v>
      </c>
      <c r="AH45">
        <f t="shared" si="0"/>
        <v>1401813507659251.8</v>
      </c>
      <c r="AI45">
        <f t="shared" si="0"/>
        <v>1484192493644870.3</v>
      </c>
      <c r="AJ45">
        <f t="shared" si="0"/>
        <v>1566571479630488.8</v>
      </c>
      <c r="AK45">
        <f t="shared" si="0"/>
        <v>1648950465616127</v>
      </c>
    </row>
    <row r="46" spans="1:37" x14ac:dyDescent="0.25">
      <c r="A46" t="s">
        <v>296</v>
      </c>
      <c r="B46">
        <f t="shared" ref="B46:Q46" si="1">B39</f>
        <v>60097610984087.953</v>
      </c>
      <c r="C46">
        <f t="shared" si="1"/>
        <v>62328848838583.93</v>
      </c>
      <c r="D46">
        <f t="shared" si="1"/>
        <v>64560086693079.234</v>
      </c>
      <c r="E46">
        <f t="shared" si="1"/>
        <v>67229444418068.602</v>
      </c>
      <c r="F46">
        <f t="shared" si="1"/>
        <v>69898802143057.961</v>
      </c>
      <c r="G46">
        <f t="shared" si="1"/>
        <v>72568159868047.328</v>
      </c>
      <c r="H46">
        <f t="shared" si="1"/>
        <v>75237517593036.688</v>
      </c>
      <c r="I46">
        <f t="shared" si="1"/>
        <v>77906875318025.391</v>
      </c>
      <c r="J46">
        <f t="shared" si="1"/>
        <v>80685591527358.109</v>
      </c>
      <c r="K46">
        <f t="shared" si="1"/>
        <v>83464307736690.156</v>
      </c>
      <c r="L46">
        <f t="shared" si="1"/>
        <v>86243023946021.547</v>
      </c>
      <c r="M46">
        <f t="shared" si="1"/>
        <v>89021740155353.609</v>
      </c>
      <c r="N46">
        <f t="shared" si="1"/>
        <v>91800456364685.016</v>
      </c>
      <c r="O46">
        <f t="shared" si="1"/>
        <v>95073355902292.266</v>
      </c>
      <c r="P46">
        <f t="shared" si="1"/>
        <v>98346255439900.172</v>
      </c>
      <c r="Q46">
        <f t="shared" si="1"/>
        <v>101619154977506.75</v>
      </c>
      <c r="R46">
        <f t="shared" si="0"/>
        <v>104892054515113.36</v>
      </c>
      <c r="S46">
        <f t="shared" si="0"/>
        <v>108164954052721.25</v>
      </c>
      <c r="T46">
        <f t="shared" si="0"/>
        <v>111506410449761.22</v>
      </c>
      <c r="U46">
        <f t="shared" si="0"/>
        <v>114847866846802.48</v>
      </c>
      <c r="V46">
        <f t="shared" si="0"/>
        <v>118189323243845.08</v>
      </c>
      <c r="W46">
        <f t="shared" si="0"/>
        <v>121530779640886.36</v>
      </c>
      <c r="X46">
        <f t="shared" si="0"/>
        <v>124872236037927.61</v>
      </c>
      <c r="Y46">
        <f t="shared" si="0"/>
        <v>128765319922132.72</v>
      </c>
      <c r="Z46">
        <f t="shared" si="0"/>
        <v>132658403806337.83</v>
      </c>
      <c r="AA46">
        <f t="shared" si="0"/>
        <v>136551487690542.92</v>
      </c>
      <c r="AB46">
        <f t="shared" si="0"/>
        <v>140444571574749.33</v>
      </c>
      <c r="AC46">
        <f t="shared" si="0"/>
        <v>144337655458954.44</v>
      </c>
      <c r="AD46">
        <f t="shared" si="0"/>
        <v>148265087151420.75</v>
      </c>
      <c r="AE46">
        <f t="shared" si="0"/>
        <v>152192518843888.38</v>
      </c>
      <c r="AF46">
        <f t="shared" si="0"/>
        <v>156119950536354.72</v>
      </c>
      <c r="AG46">
        <f t="shared" si="0"/>
        <v>160047382228822.34</v>
      </c>
      <c r="AH46">
        <f t="shared" si="0"/>
        <v>163974813921288.69</v>
      </c>
      <c r="AI46">
        <f t="shared" si="0"/>
        <v>167902245613756.31</v>
      </c>
      <c r="AJ46">
        <f t="shared" si="0"/>
        <v>171829677306223.94</v>
      </c>
      <c r="AK46">
        <f t="shared" si="0"/>
        <v>175757108998690.25</v>
      </c>
    </row>
    <row r="47" spans="1:37" x14ac:dyDescent="0.25">
      <c r="A47" t="s">
        <v>297</v>
      </c>
      <c r="B47">
        <f>$B$40*B$4/TREND($E$22:$F$22,$E$18:$F$18,$B$44)*TREND(CHOOSE(ROUNDUP((COUNT($B$44:B$44)+2)/5,0),$E$22:$F$22,$F$22:$G$22,$G$22:$H$22,$H$22:$I$22,$I$22:$J$22,$J$22:$K$22,$K$22:$L$22),CHOOSE(ROUNDUP((COUNT($B$44:B$44)+2)/5,0),$E$18:$F$18,$F$18:$G$18,$G$18:$H$18,$H$18:$I$18,$I$18:$J$18,$J$18:$K$18,$K$18:$L$18),B$37)</f>
        <v>532444164575086.13</v>
      </c>
      <c r="C47">
        <f>$B$40*C$4/TREND($E$22:$F$22,$E$18:$F$18,$B$44)*TREND(CHOOSE(ROUNDUP((COUNT($B$44:C$44)+2)/5,0),$E$22:$F$22,$F$22:$G$22,$G$22:$H$22,$H$22:$I$22,$I$22:$J$22,$J$22:$K$22,$K$22:$L$22),CHOOSE(ROUNDUP((COUNT($B$44:C$44)+2)/5,0),$E$18:$F$18,$F$18:$G$18,$G$18:$H$18,$H$18:$I$18,$I$18:$J$18,$J$18:$K$18,$K$18:$L$18),C$37)</f>
        <v>523213805430526.31</v>
      </c>
      <c r="D47">
        <f>$B$40*D$4/TREND($E$22:$F$22,$E$18:$F$18,$B$44)*TREND(CHOOSE(ROUNDUP((COUNT($B$44:D$44)+2)/5,0),$E$22:$F$22,$F$22:$G$22,$G$22:$H$22,$H$22:$I$22,$I$22:$J$22,$J$22:$K$22,$K$22:$L$22),CHOOSE(ROUNDUP((COUNT($B$44:D$44)+2)/5,0),$E$18:$F$18,$F$18:$G$18,$G$18:$H$18,$H$18:$I$18,$I$18:$J$18,$J$18:$K$18,$K$18:$L$18),D$37)</f>
        <v>512989604476087.44</v>
      </c>
      <c r="E47">
        <f>$B$40*E$4/TREND($E$22:$F$22,$E$18:$F$18,$B$44)*TREND(CHOOSE(ROUNDUP((COUNT($B$44:E$44)+2)/5,0),$E$22:$F$22,$F$22:$G$22,$G$22:$H$22,$H$22:$I$22,$I$22:$J$22,$J$22:$K$22,$K$22:$L$22),CHOOSE(ROUNDUP((COUNT($B$44:E$44)+2)/5,0),$E$18:$F$18,$F$18:$G$18,$G$18:$H$18,$H$18:$I$18,$I$18:$J$18,$J$18:$K$18,$K$18:$L$18),E$37)</f>
        <v>490058425953838.69</v>
      </c>
      <c r="F47">
        <f>$B$40*F$4/TREND($E$22:$F$22,$E$18:$F$18,$B$44)*TREND(CHOOSE(ROUNDUP((COUNT($B$44:F$44)+2)/5,0),$E$22:$F$22,$F$22:$G$22,$G$22:$H$22,$H$22:$I$22,$I$22:$J$22,$J$22:$K$22,$K$22:$L$22),CHOOSE(ROUNDUP((COUNT($B$44:F$44)+2)/5,0),$E$18:$F$18,$F$18:$G$18,$G$18:$H$18,$H$18:$I$18,$I$18:$J$18,$J$18:$K$18,$K$18:$L$18),F$37)</f>
        <v>465491633688208.19</v>
      </c>
      <c r="G47">
        <f>$B$40*G$4/TREND($E$22:$F$22,$E$18:$F$18,$B$44)*TREND(CHOOSE(ROUNDUP((COUNT($B$44:G$44)+2)/5,0),$E$22:$F$22,$F$22:$G$22,$G$22:$H$22,$H$22:$I$22,$I$22:$J$22,$J$22:$K$22,$K$22:$L$22),CHOOSE(ROUNDUP((COUNT($B$44:G$44)+2)/5,0),$E$18:$F$18,$F$18:$G$18,$G$18:$H$18,$H$18:$I$18,$I$18:$J$18,$J$18:$K$18,$K$18:$L$18),G$37)</f>
        <v>439387182548789.13</v>
      </c>
      <c r="H47">
        <f>$B$40*H$4/TREND($E$22:$F$22,$E$18:$F$18,$B$44)*TREND(CHOOSE(ROUNDUP((COUNT($B$44:H$44)+2)/5,0),$E$22:$F$22,$F$22:$G$22,$G$22:$H$22,$H$22:$I$22,$I$22:$J$22,$J$22:$K$22,$K$22:$L$22),CHOOSE(ROUNDUP((COUNT($B$44:H$44)+2)/5,0),$E$18:$F$18,$F$18:$G$18,$G$18:$H$18,$H$18:$I$18,$I$18:$J$18,$J$18:$K$18,$K$18:$L$18),H$37)</f>
        <v>411835358635998.13</v>
      </c>
      <c r="I47">
        <f>$B$40*I$4/TREND($E$22:$F$22,$E$18:$F$18,$B$44)*TREND(CHOOSE(ROUNDUP((COUNT($B$44:I$44)+2)/5,0),$E$22:$F$22,$F$22:$G$22,$G$22:$H$22,$H$22:$I$22,$I$22:$J$22,$J$22:$K$22,$K$22:$L$22),CHOOSE(ROUNDUP((COUNT($B$44:I$44)+2)/5,0),$E$18:$F$18,$F$18:$G$18,$G$18:$H$18,$H$18:$I$18,$I$18:$J$18,$J$18:$K$18,$K$18:$L$18),I$37)</f>
        <v>382919515348083.81</v>
      </c>
      <c r="J47">
        <f>$B$40*J$4/TREND($E$22:$F$22,$E$18:$F$18,$B$44)*TREND(CHOOSE(ROUNDUP((COUNT($B$44:J$44)+2)/5,0),$E$22:$F$22,$F$22:$G$22,$G$22:$H$22,$H$22:$I$22,$I$22:$J$22,$J$22:$K$22,$K$22:$L$22),CHOOSE(ROUNDUP((COUNT($B$44:J$44)+2)/5,0),$E$18:$F$18,$F$18:$G$18,$G$18:$H$18,$H$18:$I$18,$I$18:$J$18,$J$18:$K$18,$K$18:$L$18),J$37)</f>
        <v>367943688273312.63</v>
      </c>
      <c r="K47">
        <f>$B$40*K$4/TREND($E$22:$F$22,$E$18:$F$18,$B$44)*TREND(CHOOSE(ROUNDUP((COUNT($B$44:K$44)+2)/5,0),$E$22:$F$22,$F$22:$G$22,$G$22:$H$22,$H$22:$I$22,$I$22:$J$22,$J$22:$K$22,$K$22:$L$22),CHOOSE(ROUNDUP((COUNT($B$44:K$44)+2)/5,0),$E$18:$F$18,$F$18:$G$18,$G$18:$H$18,$H$18:$I$18,$I$18:$J$18,$J$18:$K$18,$K$18:$L$18),K$37)</f>
        <v>351999434960898.94</v>
      </c>
      <c r="L47">
        <f>$B$40*L$4/TREND($E$22:$F$22,$E$18:$F$18,$B$44)*TREND(CHOOSE(ROUNDUP((COUNT($B$44:L$44)+2)/5,0),$E$22:$F$22,$F$22:$G$22,$G$22:$H$22,$H$22:$I$22,$I$22:$J$22,$J$22:$K$22,$K$22:$L$22),CHOOSE(ROUNDUP((COUNT($B$44:L$44)+2)/5,0),$E$18:$F$18,$F$18:$G$18,$G$18:$H$18,$H$18:$I$18,$I$18:$J$18,$J$18:$K$18,$K$18:$L$18),L$37)</f>
        <v>335135163738493.69</v>
      </c>
      <c r="M47">
        <f>$B$40*M$4/TREND($E$22:$F$22,$E$18:$F$18,$B$44)*TREND(CHOOSE(ROUNDUP((COUNT($B$44:M$44)+2)/5,0),$E$22:$F$22,$F$22:$G$22,$G$22:$H$22,$H$22:$I$22,$I$22:$J$22,$J$22:$K$22,$K$22:$L$22),CHOOSE(ROUNDUP((COUNT($B$44:M$44)+2)/5,0),$E$18:$F$18,$F$18:$G$18,$G$18:$H$18,$H$18:$I$18,$I$18:$J$18,$J$18:$K$18,$K$18:$L$18),M$37)</f>
        <v>317396109454415.94</v>
      </c>
      <c r="N47">
        <f>$B$40*N$4/TREND($E$22:$F$22,$E$18:$F$18,$B$44)*TREND(CHOOSE(ROUNDUP((COUNT($B$44:N$44)+2)/5,0),$E$22:$F$22,$F$22:$G$22,$G$22:$H$22,$H$22:$I$22,$I$22:$J$22,$J$22:$K$22,$K$22:$L$22),CHOOSE(ROUNDUP((COUNT($B$44:N$44)+2)/5,0),$E$18:$F$18,$F$18:$G$18,$G$18:$H$18,$H$18:$I$18,$I$18:$J$18,$J$18:$K$18,$K$18:$L$18),N$37)</f>
        <v>298824589337000.56</v>
      </c>
      <c r="O47">
        <f>$B$40*O$4/TREND($E$22:$F$22,$E$18:$F$18,$B$44)*TREND(CHOOSE(ROUNDUP((COUNT($B$44:O$44)+2)/5,0),$E$22:$F$22,$F$22:$G$22,$G$22:$H$22,$H$22:$I$22,$I$22:$J$22,$J$22:$K$22,$K$22:$L$22),CHOOSE(ROUNDUP((COUNT($B$44:O$44)+2)/5,0),$E$18:$F$18,$F$18:$G$18,$G$18:$H$18,$H$18:$I$18,$I$18:$J$18,$J$18:$K$18,$K$18:$L$18),O$37)</f>
        <v>320505191013566.13</v>
      </c>
      <c r="P47">
        <f>$B$40*P$4/TREND($E$22:$F$22,$E$18:$F$18,$B$44)*TREND(CHOOSE(ROUNDUP((COUNT($B$44:P$44)+2)/5,0),$E$22:$F$22,$F$22:$G$22,$G$22:$H$22,$H$22:$I$22,$I$22:$J$22,$J$22:$K$22,$K$22:$L$22),CHOOSE(ROUNDUP((COUNT($B$44:P$44)+2)/5,0),$E$18:$F$18,$F$18:$G$18,$G$18:$H$18,$H$18:$I$18,$I$18:$J$18,$J$18:$K$18,$K$18:$L$18),P$37)</f>
        <v>342531224962511.88</v>
      </c>
      <c r="Q47">
        <f>$B$40*Q$4/TREND($E$22:$F$22,$E$18:$F$18,$B$44)*TREND(CHOOSE(ROUNDUP((COUNT($B$44:Q$44)+2)/5,0),$E$22:$F$22,$F$22:$G$22,$G$22:$H$22,$H$22:$I$22,$I$22:$J$22,$J$22:$K$22,$K$22:$L$22),CHOOSE(ROUNDUP((COUNT($B$44:Q$44)+2)/5,0),$E$18:$F$18,$F$18:$G$18,$G$18:$H$18,$H$18:$I$18,$I$18:$J$18,$J$18:$K$18,$K$18:$L$18),Q$37)</f>
        <v>364884230361655.25</v>
      </c>
      <c r="R47">
        <f>$B$40*R$4/TREND($E$22:$F$22,$E$18:$F$18,$B$44)*TREND(CHOOSE(ROUNDUP((COUNT($B$44:R$44)+2)/5,0),$E$22:$F$22,$F$22:$G$22,$G$22:$H$22,$H$22:$I$22,$I$22:$J$22,$J$22:$K$22,$K$22:$L$22),CHOOSE(ROUNDUP((COUNT($B$44:R$44)+2)/5,0),$E$18:$F$18,$F$18:$G$18,$G$18:$H$18,$H$18:$I$18,$I$18:$J$18,$J$18:$K$18,$K$18:$L$18),R$37)</f>
        <v>387547038825843.06</v>
      </c>
      <c r="S47">
        <f>$B$40*S$4/TREND($E$22:$F$22,$E$18:$F$18,$B$44)*TREND(CHOOSE(ROUNDUP((COUNT($B$44:S$44)+2)/5,0),$E$22:$F$22,$F$22:$G$22,$G$22:$H$22,$H$22:$I$22,$I$22:$J$22,$J$22:$K$22,$K$22:$L$22),CHOOSE(ROUNDUP((COUNT($B$44:S$44)+2)/5,0),$E$18:$F$18,$F$18:$G$18,$G$18:$H$18,$H$18:$I$18,$I$18:$J$18,$J$18:$K$18,$K$18:$L$18),S$37)</f>
        <v>410503663248546.56</v>
      </c>
      <c r="T47">
        <f>$B$40*T$4/TREND($E$22:$F$22,$E$18:$F$18,$B$44)*TREND(CHOOSE(ROUNDUP((COUNT($B$44:T$44)+2)/5,0),$E$22:$F$22,$F$22:$G$22,$G$22:$H$22,$H$22:$I$22,$I$22:$J$22,$J$22:$K$22,$K$22:$L$22),CHOOSE(ROUNDUP((COUNT($B$44:T$44)+2)/5,0),$E$18:$F$18,$F$18:$G$18,$G$18:$H$18,$H$18:$I$18,$I$18:$J$18,$J$18:$K$18,$K$18:$L$18),T$37)</f>
        <v>397303954517358.63</v>
      </c>
      <c r="U47">
        <f>$B$40*U$4/TREND($E$22:$F$22,$E$18:$F$18,$B$44)*TREND(CHOOSE(ROUNDUP((COUNT($B$44:U$44)+2)/5,0),$E$22:$F$22,$F$22:$G$22,$G$22:$H$22,$H$22:$I$22,$I$22:$J$22,$J$22:$K$22,$K$22:$L$22),CHOOSE(ROUNDUP((COUNT($B$44:U$44)+2)/5,0),$E$18:$F$18,$F$18:$G$18,$G$18:$H$18,$H$18:$I$18,$I$18:$J$18,$J$18:$K$18,$K$18:$L$18),U$37)</f>
        <v>383354594943473.75</v>
      </c>
      <c r="V47">
        <f>$B$40*V$4/TREND($E$22:$F$22,$E$18:$F$18,$B$44)*TREND(CHOOSE(ROUNDUP((COUNT($B$44:V$44)+2)/5,0),$E$22:$F$22,$F$22:$G$22,$G$22:$H$22,$H$22:$I$22,$I$22:$J$22,$J$22:$K$22,$K$22:$L$22),CHOOSE(ROUNDUP((COUNT($B$44:V$44)+2)/5,0),$E$18:$F$18,$F$18:$G$18,$G$18:$H$18,$H$18:$I$18,$I$18:$J$18,$J$18:$K$18,$K$18:$L$18),V$37)</f>
        <v>368688893176507.81</v>
      </c>
      <c r="W47">
        <f>$B$40*W$4/TREND($E$22:$F$22,$E$18:$F$18,$B$44)*TREND(CHOOSE(ROUNDUP((COUNT($B$44:W$44)+2)/5,0),$E$22:$F$22,$F$22:$G$22,$G$22:$H$22,$H$22:$I$22,$I$22:$J$22,$J$22:$K$22,$K$22:$L$22),CHOOSE(ROUNDUP((COUNT($B$44:W$44)+2)/5,0),$E$18:$F$18,$F$18:$G$18,$G$18:$H$18,$H$18:$I$18,$I$18:$J$18,$J$18:$K$18,$K$18:$L$18),W$37)</f>
        <v>353338213362682.69</v>
      </c>
      <c r="X47">
        <f>$B$40*X$4/TREND($E$22:$F$22,$E$18:$F$18,$B$44)*TREND(CHOOSE(ROUNDUP((COUNT($B$44:X$44)+2)/5,0),$E$22:$F$22,$F$22:$G$22,$G$22:$H$22,$H$22:$I$22,$I$22:$J$22,$J$22:$K$22,$K$22:$L$22),CHOOSE(ROUNDUP((COUNT($B$44:X$44)+2)/5,0),$E$18:$F$18,$F$18:$G$18,$G$18:$H$18,$H$18:$I$18,$I$18:$J$18,$J$18:$K$18,$K$18:$L$18),X$37)</f>
        <v>337332114999814.06</v>
      </c>
      <c r="Y47">
        <f>$B$40*Y$4/TREND($E$22:$F$22,$E$18:$F$18,$B$44)*TREND(CHOOSE(ROUNDUP((COUNT($B$44:Y$44)+2)/5,0),$E$22:$F$22,$F$22:$G$22,$G$22:$H$22,$H$22:$I$22,$I$22:$J$22,$J$22:$K$22,$K$22:$L$22),CHOOSE(ROUNDUP((COUNT($B$44:Y$44)+2)/5,0),$E$18:$F$18,$F$18:$G$18,$G$18:$H$18,$H$18:$I$18,$I$18:$J$18,$J$18:$K$18,$K$18:$L$18),Y$37)</f>
        <v>298204586458618.06</v>
      </c>
      <c r="Z47">
        <f>$B$40*Z$4/TREND($E$22:$F$22,$E$18:$F$18,$B$44)*TREND(CHOOSE(ROUNDUP((COUNT($B$44:Z$44)+2)/5,0),$E$22:$F$22,$F$22:$G$22,$G$22:$H$22,$H$22:$I$22,$I$22:$J$22,$J$22:$K$22,$K$22:$L$22),CHOOSE(ROUNDUP((COUNT($B$44:Z$44)+2)/5,0),$E$18:$F$18,$F$18:$G$18,$G$18:$H$18,$H$18:$I$18,$I$18:$J$18,$J$18:$K$18,$K$18:$L$18),Z$37)</f>
        <v>257730891339789.16</v>
      </c>
      <c r="AA47">
        <f>$B$40*AA$4/TREND($E$22:$F$22,$E$18:$F$18,$B$44)*TREND(CHOOSE(ROUNDUP((COUNT($B$44:AA$44)+2)/5,0),$E$22:$F$22,$F$22:$G$22,$G$22:$H$22,$H$22:$I$22,$I$22:$J$22,$J$22:$K$22,$K$22:$L$22),CHOOSE(ROUNDUP((COUNT($B$44:AA$44)+2)/5,0),$E$18:$F$18,$F$18:$G$18,$G$18:$H$18,$H$18:$I$18,$I$18:$J$18,$J$18:$K$18,$K$18:$L$18),AA$37)</f>
        <v>215975357453202.56</v>
      </c>
      <c r="AB47">
        <f>$B$40*AB$4/TREND($E$22:$F$22,$E$18:$F$18,$B$44)*TREND(CHOOSE(ROUNDUP((COUNT($B$44:AB$44)+2)/5,0),$E$22:$F$22,$F$22:$G$22,$G$22:$H$22,$H$22:$I$22,$I$22:$J$22,$J$22:$K$22,$K$22:$L$22),CHOOSE(ROUNDUP((COUNT($B$44:AB$44)+2)/5,0),$E$18:$F$18,$F$18:$G$18,$G$18:$H$18,$H$18:$I$18,$I$18:$J$18,$J$18:$K$18,$K$18:$L$18),AB$37)</f>
        <v>172998278252347.16</v>
      </c>
      <c r="AC47">
        <f>$B$40*AC$4/TREND($E$22:$F$22,$E$18:$F$18,$B$44)*TREND(CHOOSE(ROUNDUP((COUNT($B$44:AC$44)+2)/5,0),$E$22:$F$22,$F$22:$G$22,$G$22:$H$22,$H$22:$I$22,$I$22:$J$22,$J$22:$K$22,$K$22:$L$22),CHOOSE(ROUNDUP((COUNT($B$44:AC$44)+2)/5,0),$E$18:$F$18,$F$18:$G$18,$G$18:$H$18,$H$18:$I$18,$I$18:$J$18,$J$18:$K$18,$K$18:$L$18),AC$37)</f>
        <v>128856224223335.39</v>
      </c>
      <c r="AD47">
        <f>$B$40*AD$4/TREND($E$22:$F$22,$E$18:$F$18,$B$44)*TREND(CHOOSE(ROUNDUP((COUNT($B$44:AD$44)+2)/5,0),$E$22:$F$22,$F$22:$G$22,$G$22:$H$22,$H$22:$I$22,$I$22:$J$22,$J$22:$K$22,$K$22:$L$22),CHOOSE(ROUNDUP((COUNT($B$44:AD$44)+2)/5,0),$E$18:$F$18,$F$18:$G$18,$G$18:$H$18,$H$18:$I$18,$I$18:$J$18,$J$18:$K$18,$K$18:$L$18),AD$37)</f>
        <v>106379666347491.73</v>
      </c>
      <c r="AE47">
        <f>$B$40*AE$4/TREND($E$22:$F$22,$E$18:$F$18,$B$44)*TREND(CHOOSE(ROUNDUP((COUNT($B$44:AE$44)+2)/5,0),$E$22:$F$22,$F$22:$G$22,$G$22:$H$22,$H$22:$I$22,$I$22:$J$22,$J$22:$K$22,$K$22:$L$22),CHOOSE(ROUNDUP((COUNT($B$44:AE$44)+2)/5,0),$E$18:$F$18,$F$18:$G$18,$G$18:$H$18,$H$18:$I$18,$I$18:$J$18,$J$18:$K$18,$K$18:$L$18),AE$37)</f>
        <v>83245189587347.297</v>
      </c>
      <c r="AF47">
        <f>$B$40*AF$4/TREND($E$22:$F$22,$E$18:$F$18,$B$44)*TREND(CHOOSE(ROUNDUP((COUNT($B$44:AF$44)+2)/5,0),$E$22:$F$22,$F$22:$G$22,$G$22:$H$22,$H$22:$I$22,$I$22:$J$22,$J$22:$K$22,$K$22:$L$22),CHOOSE(ROUNDUP((COUNT($B$44:AF$44)+2)/5,0),$E$18:$F$18,$F$18:$G$18,$G$18:$H$18,$H$18:$I$18,$I$18:$J$18,$J$18:$K$18,$K$18:$L$18),AF$37)</f>
        <v>59479030367012.094</v>
      </c>
      <c r="AG47">
        <f>$B$40*AG$4/TREND($E$22:$F$22,$E$18:$F$18,$B$44)*TREND(CHOOSE(ROUNDUP((COUNT($B$44:AG$44)+2)/5,0),$E$22:$F$22,$F$22:$G$22,$G$22:$H$22,$H$22:$I$22,$I$22:$J$22,$J$22:$K$22,$K$22:$L$22),CHOOSE(ROUNDUP((COUNT($B$44:AG$44)+2)/5,0),$E$18:$F$18,$F$18:$G$18,$G$18:$H$18,$H$18:$I$18,$I$18:$J$18,$J$18:$K$18,$K$18:$L$18),AG$37)</f>
        <v>35106048405951.594</v>
      </c>
      <c r="AH47">
        <f>$B$40*AH$4/TREND($E$22:$F$22,$E$18:$F$18,$B$44)*TREND(CHOOSE(ROUNDUP((COUNT($B$44:AH$44)+2)/5,0),$E$22:$F$22,$F$22:$G$22,$G$22:$H$22,$H$22:$I$22,$I$22:$J$22,$J$22:$K$22,$K$22:$L$22),CHOOSE(ROUNDUP((COUNT($B$44:AH$44)+2)/5,0),$E$18:$F$18,$F$18:$G$18,$G$18:$H$18,$H$18:$I$18,$I$18:$J$18,$J$18:$K$18,$K$18:$L$18),AH$37)</f>
        <v>10149815849556.887</v>
      </c>
      <c r="AI47">
        <f>MAX(0,AI40*AI$5/TREND($E$22:$F$22,$E$18:$F$18,$B$44)*TREND(CHOOSE(ROUNDUP((COUNT($B$44:AI$44)-1)/5,0),$E$31:$F$31,$F$22:$G$22,$G$22:$H$22,$H$22:$I$22,$I$22:$J$22,$J$22:$K$22,$K$22:$L$22),CHOOSE(ROUNDUP((COUNT($B$44:AI$44)-1)/5,0),$E$18:$F$18,$F$18:$G$18,$G$18:$H$18,$H$18:$I$18,$I$18:$J$18,$J$18:$K$18,$K$18:$L$18),AI$37))</f>
        <v>0</v>
      </c>
      <c r="AJ47">
        <f>MAX(0,AJ40*AJ$5/TREND($E$22:$F$22,$E$18:$F$18,$B$44)*TREND(CHOOSE(ROUNDUP((COUNT($B$44:AJ$44)-1)/5,0),$E$31:$F$31,$F$22:$G$22,$G$22:$H$22,$H$22:$I$22,$I$22:$J$22,$J$22:$K$22,$K$22:$L$22),CHOOSE(ROUNDUP((COUNT($B$44:AJ$44)-1)/5,0),$E$18:$F$18,$F$18:$G$18,$G$18:$H$18,$H$18:$I$18,$I$18:$J$18,$J$18:$K$18,$K$18:$L$18),AJ$37))</f>
        <v>0</v>
      </c>
      <c r="AK47">
        <f>MAX(0,AK40*AK$5/TREND($E$22:$F$22,$E$18:$F$18,$B$44)*TREND(CHOOSE(ROUNDUP((COUNT($B$44:AK$44)-1)/5,0),$E$31:$F$31,$F$22:$G$22,$G$22:$H$22,$H$22:$I$22,$I$22:$J$22,$J$22:$K$22,$K$22:$L$22),CHOOSE(ROUNDUP((COUNT($B$44:AK$44)-1)/5,0),$E$18:$F$18,$F$18:$G$18,$G$18:$H$18,$H$18:$I$18,$I$18:$J$18,$J$18:$K$18,$K$18:$L$18),AK$37))</f>
        <v>0</v>
      </c>
    </row>
    <row r="48" spans="1:37" x14ac:dyDescent="0.25">
      <c r="A48" t="s">
        <v>298</v>
      </c>
      <c r="B48">
        <f t="shared" si="0"/>
        <v>128489561382312.06</v>
      </c>
      <c r="C48">
        <f t="shared" si="0"/>
        <v>129783050515948.98</v>
      </c>
      <c r="D48">
        <f t="shared" si="0"/>
        <v>131076539649585.91</v>
      </c>
      <c r="E48">
        <f t="shared" si="0"/>
        <v>132561454054966.73</v>
      </c>
      <c r="F48">
        <f t="shared" si="0"/>
        <v>134046368460347.56</v>
      </c>
      <c r="G48">
        <f t="shared" si="0"/>
        <v>135531282865728.39</v>
      </c>
      <c r="H48">
        <f t="shared" si="0"/>
        <v>137016197271109.86</v>
      </c>
      <c r="I48">
        <f t="shared" si="0"/>
        <v>138501111676490.67</v>
      </c>
      <c r="J48">
        <f t="shared" si="0"/>
        <v>139517955178349.97</v>
      </c>
      <c r="K48">
        <f t="shared" si="0"/>
        <v>140534798680209.61</v>
      </c>
      <c r="L48">
        <f t="shared" si="0"/>
        <v>141551642182069.56</v>
      </c>
      <c r="M48">
        <f t="shared" si="0"/>
        <v>142568485683929.19</v>
      </c>
      <c r="N48">
        <f t="shared" si="0"/>
        <v>143585329185788.78</v>
      </c>
      <c r="O48">
        <f t="shared" si="0"/>
        <v>144742393515573.38</v>
      </c>
      <c r="P48">
        <f t="shared" si="0"/>
        <v>145899457845357.25</v>
      </c>
      <c r="Q48">
        <f t="shared" si="0"/>
        <v>147056522175141.16</v>
      </c>
      <c r="R48">
        <f t="shared" si="0"/>
        <v>148213586504925.06</v>
      </c>
      <c r="S48">
        <f t="shared" si="0"/>
        <v>149370650834709.31</v>
      </c>
      <c r="T48">
        <f t="shared" si="0"/>
        <v>150020845032593.78</v>
      </c>
      <c r="U48">
        <f t="shared" si="0"/>
        <v>150671039230478.59</v>
      </c>
      <c r="V48">
        <f t="shared" si="0"/>
        <v>151321233428363.56</v>
      </c>
      <c r="W48">
        <f t="shared" si="0"/>
        <v>151971427626248.38</v>
      </c>
      <c r="X48">
        <f t="shared" si="0"/>
        <v>152621621824133.34</v>
      </c>
      <c r="Y48">
        <f t="shared" si="0"/>
        <v>153370456142080.03</v>
      </c>
      <c r="Z48">
        <f t="shared" si="0"/>
        <v>154119290460026.38</v>
      </c>
      <c r="AA48">
        <f t="shared" si="0"/>
        <v>154868124777973.06</v>
      </c>
      <c r="AB48">
        <f t="shared" si="0"/>
        <v>155616959095919.41</v>
      </c>
      <c r="AC48">
        <f t="shared" si="0"/>
        <v>156365793413866.09</v>
      </c>
      <c r="AD48">
        <f t="shared" si="0"/>
        <v>156601520543418.97</v>
      </c>
      <c r="AE48">
        <f t="shared" si="0"/>
        <v>156837247672971.94</v>
      </c>
      <c r="AF48">
        <f t="shared" si="0"/>
        <v>157072974802524.81</v>
      </c>
      <c r="AG48">
        <f t="shared" si="0"/>
        <v>157308701932077.78</v>
      </c>
      <c r="AH48">
        <f t="shared" si="0"/>
        <v>157544429061630.69</v>
      </c>
      <c r="AI48">
        <f t="shared" si="0"/>
        <v>157780156191183.66</v>
      </c>
      <c r="AJ48">
        <f t="shared" si="0"/>
        <v>158015883320736.59</v>
      </c>
      <c r="AK48">
        <f t="shared" si="0"/>
        <v>158251610450289.5</v>
      </c>
    </row>
    <row r="49" spans="1:39" x14ac:dyDescent="0.25">
      <c r="A49" t="s">
        <v>299</v>
      </c>
      <c r="B49">
        <f>B42*B$5/TREND($E$31:$F$31,$E$18:$F$18,$B$44)*TREND(CHOOSE(ROUNDUP((COUNT($B$44:B$44)+2)/5,0),$E$31:$F$31,$F$31:$G$31,$G$31:$H$31,$H$31:$I$31,$I$31:$J$31,$J$31:$K$31,$K$31:$L$31),CHOOSE(ROUNDUP((COUNT($B$44:B$44)+2)/5,0),$E$18:$F$18,$F$18:$G$18,$G$18:$H$18,$H$18:$I$18,$I$18:$J$18,$J$18:$K$18,$K$18:$L$18),B$37)</f>
        <v>2433858628752400</v>
      </c>
      <c r="C49">
        <f>C42*C$5/TREND($E$31:$F$31,$E$18:$F$18,$B$44)*TREND(CHOOSE(ROUNDUP((COUNT($B$44:C$44)+2)/5,0),$E$31:$F$31,$F$31:$G$31,$G$31:$H$31,$H$31:$I$31,$I$31:$J$31,$J$31:$K$31,$K$31:$L$31),CHOOSE(ROUNDUP((COUNT($B$44:C$44)+2)/5,0),$E$18:$F$18,$F$18:$G$18,$G$18:$H$18,$H$18:$I$18,$I$18:$J$18,$J$18:$K$18,$K$18:$L$18),C$37)</f>
        <v>2429748080990474.5</v>
      </c>
      <c r="D49">
        <f>D42*D$5/TREND($E$31:$F$31,$E$18:$F$18,$B$44)*TREND(CHOOSE(ROUNDUP((COUNT($B$44:D$44)+2)/5,0),$E$31:$F$31,$F$31:$G$31,$G$31:$H$31,$H$31:$I$31,$I$31:$J$31,$J$31:$K$31,$K$31:$L$31),CHOOSE(ROUNDUP((COUNT($B$44:D$44)+2)/5,0),$E$18:$F$18,$F$18:$G$18,$G$18:$H$18,$H$18:$I$18,$I$18:$J$18,$J$18:$K$18,$K$18:$L$18),D$37)</f>
        <v>2425954236924984</v>
      </c>
      <c r="E49">
        <f>E42*E$5/TREND($E$31:$F$31,$E$18:$F$18,$B$44)*TREND(CHOOSE(ROUNDUP((COUNT($B$44:E$44)+2)/5,0),$E$31:$F$31,$F$31:$G$31,$G$31:$H$31,$H$31:$I$31,$I$31:$J$31,$J$31:$K$31,$K$31:$L$31),CHOOSE(ROUNDUP((COUNT($B$44:E$44)+2)/5,0),$E$18:$F$18,$F$18:$G$18,$G$18:$H$18,$H$18:$I$18,$I$18:$J$18,$J$18:$K$18,$K$18:$L$18),E$37)</f>
        <v>2348047875071730</v>
      </c>
      <c r="F49">
        <f>F42*F$5/TREND($E$31:$F$31,$E$18:$F$18,$B$44)*TREND(CHOOSE(ROUNDUP((COUNT($B$44:F$44)+2)/5,0),$E$31:$F$31,$F$31:$G$31,$G$31:$H$31,$H$31:$I$31,$I$31:$J$31,$J$31:$K$31,$K$31:$L$31),CHOOSE(ROUNDUP((COUNT($B$44:F$44)+2)/5,0),$E$18:$F$18,$F$18:$G$18,$G$18:$H$18,$H$18:$I$18,$I$18:$J$18,$J$18:$K$18,$K$18:$L$18),F$37)</f>
        <v>2270311256457047.5</v>
      </c>
      <c r="G49">
        <f>G42*G$5/TREND($E$31:$F$31,$E$18:$F$18,$B$44)*TREND(CHOOSE(ROUNDUP((COUNT($B$44:G$44)+2)/5,0),$E$31:$F$31,$F$31:$G$31,$G$31:$H$31,$H$31:$I$31,$I$31:$J$31,$J$31:$K$31,$K$31:$L$31),CHOOSE(ROUNDUP((COUNT($B$44:G$44)+2)/5,0),$E$18:$F$18,$F$18:$G$18,$G$18:$H$18,$H$18:$I$18,$I$18:$J$18,$J$18:$K$18,$K$18:$L$18),G$37)</f>
        <v>2192675240857791</v>
      </c>
      <c r="H49">
        <f>H42*H$5/TREND($E$31:$F$31,$E$18:$F$18,$B$44)*TREND(CHOOSE(ROUNDUP((COUNT($B$44:H$44)+2)/5,0),$E$31:$F$31,$F$31:$G$31,$G$31:$H$31,$H$31:$I$31,$I$31:$J$31,$J$31:$K$31,$K$31:$L$31),CHOOSE(ROUNDUP((COUNT($B$44:H$44)+2)/5,0),$E$18:$F$18,$F$18:$G$18,$G$18:$H$18,$H$18:$I$18,$I$18:$J$18,$J$18:$K$18,$K$18:$L$18),H$37)</f>
        <v>2115076100955902</v>
      </c>
      <c r="I49">
        <f>I42*I$5/TREND($E$31:$F$31,$E$18:$F$18,$B$44)*TREND(CHOOSE(ROUNDUP((COUNT($B$44:I$44)+2)/5,0),$E$31:$F$31,$F$31:$G$31,$G$31:$H$31,$H$31:$I$31,$I$31:$J$31,$J$31:$K$31,$K$31:$L$31),CHOOSE(ROUNDUP((COUNT($B$44:I$44)+2)/5,0),$E$18:$F$18,$F$18:$G$18,$G$18:$H$18,$H$18:$I$18,$I$18:$J$18,$J$18:$K$18,$K$18:$L$18),I$37)</f>
        <v>2037455002794663.8</v>
      </c>
      <c r="J49">
        <f>J42*J$5/TREND($E$31:$F$31,$E$18:$F$18,$B$44)*TREND(CHOOSE(ROUNDUP((COUNT($B$44:J$44)+2)/5,0),$E$31:$F$31,$F$31:$G$31,$G$31:$H$31,$H$31:$I$31,$I$31:$J$31,$J$31:$K$31,$K$31:$L$31),CHOOSE(ROUNDUP((COUNT($B$44:J$44)+2)/5,0),$E$18:$F$18,$F$18:$G$18,$G$18:$H$18,$H$18:$I$18,$I$18:$J$18,$J$18:$K$18,$K$18:$L$18),J$37)</f>
        <v>1976229368898478.3</v>
      </c>
      <c r="K49">
        <f>K42*K$5/TREND($E$31:$F$31,$E$18:$F$18,$B$44)*TREND(CHOOSE(ROUNDUP((COUNT($B$44:K$44)+2)/5,0),$E$31:$F$31,$F$31:$G$31,$G$31:$H$31,$H$31:$I$31,$I$31:$J$31,$J$31:$K$31,$K$31:$L$31),CHOOSE(ROUNDUP((COUNT($B$44:K$44)+2)/5,0),$E$18:$F$18,$F$18:$G$18,$G$18:$H$18,$H$18:$I$18,$I$18:$J$18,$J$18:$K$18,$K$18:$L$18),K$37)</f>
        <v>1915691099248028.8</v>
      </c>
      <c r="L49">
        <f>L42*L$5/TREND($E$31:$F$31,$E$18:$F$18,$B$44)*TREND(CHOOSE(ROUNDUP((COUNT($B$44:L$44)+2)/5,0),$E$31:$F$31,$F$31:$G$31,$G$31:$H$31,$H$31:$I$31,$I$31:$J$31,$J$31:$K$31,$K$31:$L$31),CHOOSE(ROUNDUP((COUNT($B$44:L$44)+2)/5,0),$E$18:$F$18,$F$18:$G$18,$G$18:$H$18,$H$18:$I$18,$I$18:$J$18,$J$18:$K$18,$K$18:$L$18),L$37)</f>
        <v>1855788699967258</v>
      </c>
      <c r="M49">
        <f>M42*M$5/TREND($E$31:$F$31,$E$18:$F$18,$B$44)*TREND(CHOOSE(ROUNDUP((COUNT($B$44:M$44)+2)/5,0),$E$31:$F$31,$F$31:$G$31,$G$31:$H$31,$H$31:$I$31,$I$31:$J$31,$J$31:$K$31,$K$31:$L$31),CHOOSE(ROUNDUP((COUNT($B$44:M$44)+2)/5,0),$E$18:$F$18,$F$18:$G$18,$G$18:$H$18,$H$18:$I$18,$I$18:$J$18,$J$18:$K$18,$K$18:$L$18),M$37)</f>
        <v>1796474052937041</v>
      </c>
      <c r="N49">
        <f>N42*N$5/TREND($E$31:$F$31,$E$18:$F$18,$B$44)*TREND(CHOOSE(ROUNDUP((COUNT($B$44:N$44)+2)/5,0),$E$31:$F$31,$F$31:$G$31,$G$31:$H$31,$H$31:$I$31,$I$31:$J$31,$J$31:$K$31,$K$31:$L$31),CHOOSE(ROUNDUP((COUNT($B$44:N$44)+2)/5,0),$E$18:$F$18,$F$18:$G$18,$G$18:$H$18,$H$18:$I$18,$I$18:$J$18,$J$18:$K$18,$K$18:$L$18),N$37)</f>
        <v>1737702143627472.3</v>
      </c>
      <c r="O49">
        <f>O42*O$5/TREND($E$31:$F$31,$E$18:$F$18,$B$44)*TREND(CHOOSE(ROUNDUP((COUNT($B$44:O$44)+2)/5,0),$E$31:$F$31,$F$31:$G$31,$G$31:$H$31,$H$31:$I$31,$I$31:$J$31,$J$31:$K$31,$K$31:$L$31),CHOOSE(ROUNDUP((COUNT($B$44:O$44)+2)/5,0),$E$18:$F$18,$F$18:$G$18,$G$18:$H$18,$H$18:$I$18,$I$18:$J$18,$J$18:$K$18,$K$18:$L$18),O$37)</f>
        <v>1698539142618747.5</v>
      </c>
      <c r="P49">
        <f>P42*P$5/TREND($E$31:$F$31,$E$18:$F$18,$B$44)*TREND(CHOOSE(ROUNDUP((COUNT($B$44:P$44)+2)/5,0),$E$31:$F$31,$F$31:$G$31,$G$31:$H$31,$H$31:$I$31,$I$31:$J$31,$J$31:$K$31,$K$31:$L$31),CHOOSE(ROUNDUP((COUNT($B$44:P$44)+2)/5,0),$E$18:$F$18,$F$18:$G$18,$G$18:$H$18,$H$18:$I$18,$I$18:$J$18,$J$18:$K$18,$K$18:$L$18),P$37)</f>
        <v>1659921636150952.8</v>
      </c>
      <c r="Q49">
        <f>Q42*Q$5/TREND($E$31:$F$31,$E$18:$F$18,$B$44)*TREND(CHOOSE(ROUNDUP((COUNT($B$44:Q$44)+2)/5,0),$E$31:$F$31,$F$31:$G$31,$G$31:$H$31,$H$31:$I$31,$I$31:$J$31,$J$31:$K$31,$K$31:$L$31),CHOOSE(ROUNDUP((COUNT($B$44:Q$44)+2)/5,0),$E$18:$F$18,$F$18:$G$18,$G$18:$H$18,$H$18:$I$18,$I$18:$J$18,$J$18:$K$18,$K$18:$L$18),Q$37)</f>
        <v>1621807654549982</v>
      </c>
      <c r="R49">
        <f>R42*R$5/TREND($E$31:$F$31,$E$18:$F$18,$B$44)*TREND(CHOOSE(ROUNDUP((COUNT($B$44:R$44)+2)/5,0),$E$31:$F$31,$F$31:$G$31,$G$31:$H$31,$H$31:$I$31,$I$31:$J$31,$J$31:$K$31,$K$31:$L$31),CHOOSE(ROUNDUP((COUNT($B$44:R$44)+2)/5,0),$E$18:$F$18,$F$18:$G$18,$G$18:$H$18,$H$18:$I$18,$I$18:$J$18,$J$18:$K$18,$K$18:$L$18),R$37)</f>
        <v>1584158166426886.3</v>
      </c>
      <c r="S49">
        <f>S42*S$5/TREND($E$31:$F$31,$E$18:$F$18,$B$44)*TREND(CHOOSE(ROUNDUP((COUNT($B$44:S$44)+2)/5,0),$E$31:$F$31,$F$31:$G$31,$G$31:$H$31,$H$31:$I$31,$I$31:$J$31,$J$31:$K$31,$K$31:$L$31),CHOOSE(ROUNDUP((COUNT($B$44:S$44)+2)/5,0),$E$18:$F$18,$F$18:$G$18,$G$18:$H$18,$H$18:$I$18,$I$18:$J$18,$J$18:$K$18,$K$18:$L$18),S$37)</f>
        <v>1546936825965350.8</v>
      </c>
      <c r="T49">
        <f>T42*T$5/TREND($E$31:$F$31,$E$18:$F$18,$B$44)*TREND(CHOOSE(ROUNDUP((COUNT($B$44:T$44)+2)/5,0),$E$31:$F$31,$F$31:$G$31,$G$31:$H$31,$H$31:$I$31,$I$31:$J$31,$J$31:$K$31,$K$31:$L$31),CHOOSE(ROUNDUP((COUNT($B$44:T$44)+2)/5,0),$E$18:$F$18,$F$18:$G$18,$G$18:$H$18,$H$18:$I$18,$I$18:$J$18,$J$18:$K$18,$K$18:$L$18),T$37)</f>
        <v>1511237219312079.8</v>
      </c>
      <c r="U49">
        <f>U42*U$5/TREND($E$31:$F$31,$E$18:$F$18,$B$44)*TREND(CHOOSE(ROUNDUP((COUNT($B$44:U$44)+2)/5,0),$E$31:$F$31,$F$31:$G$31,$G$31:$H$31,$H$31:$I$31,$I$31:$J$31,$J$31:$K$31,$K$31:$L$31),CHOOSE(ROUNDUP((COUNT($B$44:U$44)+2)/5,0),$E$18:$F$18,$F$18:$G$18,$G$18:$H$18,$H$18:$I$18,$I$18:$J$18,$J$18:$K$18,$K$18:$L$18),U$37)</f>
        <v>1476233537074427</v>
      </c>
      <c r="V49">
        <f>V42*V$5/TREND($E$31:$F$31,$E$18:$F$18,$B$44)*TREND(CHOOSE(ROUNDUP((COUNT($B$44:V$44)+2)/5,0),$E$31:$F$31,$F$31:$G$31,$G$31:$H$31,$H$31:$I$31,$I$31:$J$31,$J$31:$K$31,$K$31:$L$31),CHOOSE(ROUNDUP((COUNT($B$44:V$44)+2)/5,0),$E$18:$F$18,$F$18:$G$18,$G$18:$H$18,$H$18:$I$18,$I$18:$J$18,$J$18:$K$18,$K$18:$L$18),V$37)</f>
        <v>1441892082170985.3</v>
      </c>
      <c r="W49">
        <f>W42*W$5/TREND($E$31:$F$31,$E$18:$F$18,$B$44)*TREND(CHOOSE(ROUNDUP((COUNT($B$44:W$44)+2)/5,0),$E$31:$F$31,$F$31:$G$31,$G$31:$H$31,$H$31:$I$31,$I$31:$J$31,$J$31:$K$31,$K$31:$L$31),CHOOSE(ROUNDUP((COUNT($B$44:W$44)+2)/5,0),$E$18:$F$18,$F$18:$G$18,$G$18:$H$18,$H$18:$I$18,$I$18:$J$18,$J$18:$K$18,$K$18:$L$18),W$37)</f>
        <v>1408181124699688.5</v>
      </c>
      <c r="X49">
        <f>X42*X$5/TREND($E$31:$F$31,$E$18:$F$18,$B$44)*TREND(CHOOSE(ROUNDUP((COUNT($B$44:X$44)+2)/5,0),$E$31:$F$31,$F$31:$G$31,$G$31:$H$31,$H$31:$I$31,$I$31:$J$31,$J$31:$K$31,$K$31:$L$31),CHOOSE(ROUNDUP((COUNT($B$44:X$44)+2)/5,0),$E$18:$F$18,$F$18:$G$18,$G$18:$H$18,$H$18:$I$18,$I$18:$J$18,$J$18:$K$18,$K$18:$L$18),X$37)</f>
        <v>1375070760451979.5</v>
      </c>
      <c r="Y49">
        <f>Y42*Y$5/TREND($E$31:$F$31,$E$18:$F$18,$B$44)*TREND(CHOOSE(ROUNDUP((COUNT($B$44:Y$44)+2)/5,0),$E$31:$F$31,$F$31:$G$31,$G$31:$H$31,$H$31:$I$31,$I$31:$J$31,$J$31:$K$31,$K$31:$L$31),CHOOSE(ROUNDUP((COUNT($B$44:Y$44)+2)/5,0),$E$18:$F$18,$F$18:$G$18,$G$18:$H$18,$H$18:$I$18,$I$18:$J$18,$J$18:$K$18,$K$18:$L$18),Y$37)</f>
        <v>1347868903277702.5</v>
      </c>
      <c r="Z49">
        <f>Z42*Z$5/TREND($E$31:$F$31,$E$18:$F$18,$B$44)*TREND(CHOOSE(ROUNDUP((COUNT($B$44:Z$44)+2)/5,0),$E$31:$F$31,$F$31:$G$31,$G$31:$H$31,$H$31:$I$31,$I$31:$J$31,$J$31:$K$31,$K$31:$L$31),CHOOSE(ROUNDUP((COUNT($B$44:Z$44)+2)/5,0),$E$18:$F$18,$F$18:$G$18,$G$18:$H$18,$H$18:$I$18,$I$18:$J$18,$J$18:$K$18,$K$18:$L$18),Z$37)</f>
        <v>1321267286292999.3</v>
      </c>
      <c r="AA49">
        <f>AA42*AA$5/TREND($E$31:$F$31,$E$18:$F$18,$B$44)*TREND(CHOOSE(ROUNDUP((COUNT($B$44:AA$44)+2)/5,0),$E$31:$F$31,$F$31:$G$31,$G$31:$H$31,$H$31:$I$31,$I$31:$J$31,$J$31:$K$31,$K$31:$L$31),CHOOSE(ROUNDUP((COUNT($B$44:AA$44)+2)/5,0),$E$18:$F$18,$F$18:$G$18,$G$18:$H$18,$H$18:$I$18,$I$18:$J$18,$J$18:$K$18,$K$18:$L$18),AA$37)</f>
        <v>1295234750191702.8</v>
      </c>
      <c r="AB49">
        <f>AB42*AB$5/TREND($E$31:$F$31,$E$18:$F$18,$B$44)*TREND(CHOOSE(ROUNDUP((COUNT($B$44:AB$44)+2)/5,0),$E$31:$F$31,$F$31:$G$31,$G$31:$H$31,$H$31:$I$31,$I$31:$J$31,$J$31:$K$31,$K$31:$L$31),CHOOSE(ROUNDUP((COUNT($B$44:AB$44)+2)/5,0),$E$18:$F$18,$F$18:$G$18,$G$18:$H$18,$H$18:$I$18,$I$18:$J$18,$J$18:$K$18,$K$18:$L$18),AB$37)</f>
        <v>1269742089841790.5</v>
      </c>
      <c r="AC49">
        <f>AC42*AC$5/TREND($E$31:$F$31,$E$18:$F$18,$B$44)*TREND(CHOOSE(ROUNDUP((COUNT($B$44:AC$44)+2)/5,0),$E$31:$F$31,$F$31:$G$31,$G$31:$H$31,$H$31:$I$31,$I$31:$J$31,$J$31:$K$31,$K$31:$L$31),CHOOSE(ROUNDUP((COUNT($B$44:AC$44)+2)/5,0),$E$18:$F$18,$F$18:$G$18,$G$18:$H$18,$H$18:$I$18,$I$18:$J$18,$J$18:$K$18,$K$18:$L$18),AC$37)</f>
        <v>1244761903453879</v>
      </c>
      <c r="AD49">
        <f>AD42*AD$5/TREND($E$31:$F$31,$E$18:$F$18,$B$44)*TREND(CHOOSE(ROUNDUP((COUNT($B$44:AD$44)+2)/5,0),$E$31:$F$31,$F$31:$G$31,$G$31:$H$31,$H$31:$I$31,$I$31:$J$31,$J$31:$K$31,$K$31:$L$31),CHOOSE(ROUNDUP((COUNT($B$44:AD$44)+2)/5,0),$E$18:$F$18,$F$18:$G$18,$G$18:$H$18,$H$18:$I$18,$I$18:$J$18,$J$18:$K$18,$K$18:$L$18),AD$37)</f>
        <v>1217809409825550</v>
      </c>
      <c r="AE49">
        <f>AE42*AE$5/TREND($E$31:$F$31,$E$18:$F$18,$B$44)*TREND(CHOOSE(ROUNDUP((COUNT($B$44:AE$44)+2)/5,0),$E$31:$F$31,$F$31:$G$31,$G$31:$H$31,$H$31:$I$31,$I$31:$J$31,$J$31:$K$31,$K$31:$L$31),CHOOSE(ROUNDUP((COUNT($B$44:AE$44)+2)/5,0),$E$18:$F$18,$F$18:$G$18,$G$18:$H$18,$H$18:$I$18,$I$18:$J$18,$J$18:$K$18,$K$18:$L$18),AE$37)</f>
        <v>1191507418847689.8</v>
      </c>
      <c r="AF49">
        <f>AF42*AF$5/TREND($E$31:$F$31,$E$18:$F$18,$B$44)*TREND(CHOOSE(ROUNDUP((COUNT($B$44:AF$44)+2)/5,0),$E$31:$F$31,$F$31:$G$31,$G$31:$H$31,$H$31:$I$31,$I$31:$J$31,$J$31:$K$31,$K$31:$L$31),CHOOSE(ROUNDUP((COUNT($B$44:AF$44)+2)/5,0),$E$18:$F$18,$F$18:$G$18,$G$18:$H$18,$H$18:$I$18,$I$18:$J$18,$J$18:$K$18,$K$18:$L$18),AF$37)</f>
        <v>1165829809082695.3</v>
      </c>
      <c r="AG49">
        <f>AG42*AG$5/TREND($E$31:$F$31,$E$18:$F$18,$B$44)*TREND(CHOOSE(ROUNDUP((COUNT($B$44:AG$44)+2)/5,0),$E$31:$F$31,$F$31:$G$31,$G$31:$H$31,$H$31:$I$31,$I$31:$J$31,$J$31:$K$31,$K$31:$L$31),CHOOSE(ROUNDUP((COUNT($B$44:AG$44)+2)/5,0),$E$18:$F$18,$F$18:$G$18,$G$18:$H$18,$H$18:$I$18,$I$18:$J$18,$J$18:$K$18,$K$18:$L$18),AG$37)</f>
        <v>1140751829763945.3</v>
      </c>
      <c r="AH49">
        <f>AH42*AH$5/TREND($E$31:$F$31,$E$18:$F$18,$B$44)*TREND(CHOOSE(ROUNDUP((COUNT($B$44:AH$44)+2)/5,0),$E$31:$F$31,$F$31:$G$31,$G$31:$H$31,$H$31:$I$31,$I$31:$J$31,$J$31:$K$31,$K$31:$L$31),CHOOSE(ROUNDUP((COUNT($B$44:AH$44)+2)/5,0),$E$18:$F$18,$F$18:$G$18,$G$18:$H$18,$H$18:$I$18,$I$18:$J$18,$J$18:$K$18,$K$18:$L$18),AH$37)</f>
        <v>1116250012055833.3</v>
      </c>
      <c r="AI49">
        <f>AI42*AI$5/TREND($E$31:$F$31,$E$18:$F$18,$B$44)*TREND(CHOOSE(ROUNDUP((COUNT($B$44:AI$44)-1)/5,0),$E$31:$F$31,$F$31:$G$31,$G$31:$H$31,$H$31:$I$31,$I$31:$J$31,$J$31:$K$31,$K$31:$L$31),CHOOSE(ROUNDUP((COUNT($B$44:AI$44)-1)/5,0),$E$18:$F$18,$F$18:$G$18,$G$18:$H$18,$H$18:$I$18,$I$18:$J$18,$J$18:$K$18,$K$18:$L$18),AI$37)</f>
        <v>1092302087119922.8</v>
      </c>
      <c r="AJ49">
        <f>AJ42*AJ$5/TREND($E$31:$F$31,$E$18:$F$18,$B$44)*TREND(CHOOSE(ROUNDUP((COUNT($B$44:AJ$44)-1)/5,0),$E$31:$F$31,$F$31:$G$31,$G$31:$H$31,$H$31:$I$31,$I$31:$J$31,$J$31:$K$31,$K$31:$L$31),CHOOSE(ROUNDUP((COUNT($B$44:AJ$44)-1)/5,0),$E$18:$F$18,$F$18:$G$18,$G$18:$H$18,$H$18:$I$18,$I$18:$J$18,$J$18:$K$18,$K$18:$L$18),AJ$37)</f>
        <v>1068886910385885</v>
      </c>
      <c r="AK49">
        <f>AK42*AK$5/TREND($E$31:$F$31,$E$18:$F$18,$B$44)*TREND(CHOOSE(ROUNDUP((COUNT($B$44:AK$44)-1)/5,0),$E$31:$F$31,$F$31:$G$31,$G$31:$H$31,$H$31:$I$31,$I$31:$J$31,$J$31:$K$31,$K$31:$L$31),CHOOSE(ROUNDUP((COUNT($B$44:AK$44)-1)/5,0),$E$18:$F$18,$F$18:$G$18,$G$18:$H$18,$H$18:$I$18,$I$18:$J$18,$J$18:$K$18,$K$18:$L$18),AK$37)</f>
        <v>1045984391485863.1</v>
      </c>
    </row>
    <row r="51" spans="1:39" x14ac:dyDescent="0.25">
      <c r="A51" s="1" t="s">
        <v>317</v>
      </c>
    </row>
    <row r="52" spans="1:39" x14ac:dyDescent="0.25">
      <c r="A52" t="s">
        <v>311</v>
      </c>
      <c r="B52" t="s">
        <v>312</v>
      </c>
      <c r="C52" t="s">
        <v>313</v>
      </c>
      <c r="D52">
        <v>2015</v>
      </c>
      <c r="E52">
        <v>2016</v>
      </c>
      <c r="F52">
        <v>2017</v>
      </c>
      <c r="G52">
        <v>2018</v>
      </c>
      <c r="H52">
        <v>2019</v>
      </c>
      <c r="I52">
        <v>2020</v>
      </c>
      <c r="J52">
        <v>2021</v>
      </c>
      <c r="K52">
        <v>2022</v>
      </c>
      <c r="L52">
        <v>2023</v>
      </c>
      <c r="M52">
        <v>2024</v>
      </c>
      <c r="N52">
        <v>2025</v>
      </c>
      <c r="O52">
        <v>2026</v>
      </c>
      <c r="P52">
        <v>2027</v>
      </c>
      <c r="Q52">
        <v>2028</v>
      </c>
      <c r="R52">
        <v>2029</v>
      </c>
      <c r="S52">
        <v>2030</v>
      </c>
      <c r="T52">
        <v>2031</v>
      </c>
      <c r="U52">
        <v>2032</v>
      </c>
      <c r="V52">
        <v>2033</v>
      </c>
      <c r="W52">
        <v>2034</v>
      </c>
      <c r="X52">
        <v>2035</v>
      </c>
      <c r="Y52">
        <v>2036</v>
      </c>
      <c r="Z52">
        <v>2037</v>
      </c>
      <c r="AA52">
        <v>2038</v>
      </c>
      <c r="AB52">
        <v>2039</v>
      </c>
      <c r="AC52">
        <v>2040</v>
      </c>
      <c r="AD52">
        <v>2041</v>
      </c>
      <c r="AE52">
        <v>2042</v>
      </c>
      <c r="AF52">
        <v>2043</v>
      </c>
      <c r="AG52">
        <v>2044</v>
      </c>
      <c r="AH52">
        <v>2045</v>
      </c>
      <c r="AI52">
        <v>2046</v>
      </c>
      <c r="AJ52">
        <v>2047</v>
      </c>
      <c r="AK52">
        <v>2048</v>
      </c>
      <c r="AL52">
        <v>2049</v>
      </c>
      <c r="AM52">
        <v>2050</v>
      </c>
    </row>
    <row r="53" spans="1:39" x14ac:dyDescent="0.25">
      <c r="A53" t="s">
        <v>307</v>
      </c>
      <c r="B53" t="s">
        <v>8</v>
      </c>
      <c r="C53" t="s">
        <v>289</v>
      </c>
      <c r="D53" s="44">
        <f>B45</f>
        <v>121017289881600</v>
      </c>
      <c r="E53" s="44">
        <f t="shared" ref="E53" si="2">C45</f>
        <v>126321872631730.16</v>
      </c>
      <c r="F53" s="44">
        <f t="shared" ref="F53:F55" si="3">D45</f>
        <v>131626455381860.33</v>
      </c>
      <c r="G53" s="44">
        <f t="shared" ref="G53:G55" si="4">E45</f>
        <v>140837217978923.28</v>
      </c>
      <c r="H53" s="44">
        <f t="shared" ref="H53:H55" si="5">F45</f>
        <v>150047980575983.75</v>
      </c>
      <c r="I53" s="44">
        <f t="shared" ref="I53:I55" si="6">G45</f>
        <v>159258743173046.72</v>
      </c>
      <c r="J53" s="44">
        <f t="shared" ref="J53:J55" si="7">H45</f>
        <v>168469505770109.69</v>
      </c>
      <c r="K53" s="44">
        <f t="shared" ref="K53:K55" si="8">I45</f>
        <v>177680268367172.63</v>
      </c>
      <c r="L53" s="44">
        <f t="shared" ref="L53:L55" si="9">J45</f>
        <v>193751072270429.25</v>
      </c>
      <c r="M53" s="44">
        <f t="shared" ref="M53:M55" si="10">K45</f>
        <v>209821876173685.91</v>
      </c>
      <c r="N53" s="44">
        <f t="shared" ref="N53:N55" si="11">L45</f>
        <v>225892680076942.5</v>
      </c>
      <c r="O53" s="44">
        <f t="shared" ref="O53:O55" si="12">M45</f>
        <v>241963483980204.09</v>
      </c>
      <c r="P53" s="44">
        <f t="shared" ref="P53:P55" si="13">N45</f>
        <v>258034287883460.69</v>
      </c>
      <c r="Q53" s="44">
        <f t="shared" ref="Q53:Q55" si="14">O45</f>
        <v>286906767885022.75</v>
      </c>
      <c r="R53" s="44">
        <f t="shared" ref="R53:R55" si="15">P45</f>
        <v>315779247886589.81</v>
      </c>
      <c r="S53" s="44">
        <f t="shared" ref="S53:S55" si="16">Q45</f>
        <v>344651727888156.81</v>
      </c>
      <c r="T53" s="44">
        <f t="shared" ref="T53:T55" si="17">R45</f>
        <v>373524207889713.88</v>
      </c>
      <c r="U53" s="44">
        <f t="shared" ref="U53:U55" si="18">S45</f>
        <v>402396687891280.88</v>
      </c>
      <c r="V53" s="44">
        <f t="shared" ref="V53:V55" si="19">T45</f>
        <v>453719445185882.5</v>
      </c>
      <c r="W53" s="44">
        <f t="shared" ref="W53:W55" si="20">U45</f>
        <v>505042202480494.13</v>
      </c>
      <c r="X53" s="44">
        <f t="shared" ref="X53:X55" si="21">V45</f>
        <v>556364959775105.69</v>
      </c>
      <c r="Y53" s="44">
        <f t="shared" ref="Y53:Y55" si="22">W45</f>
        <v>607687717069697.38</v>
      </c>
      <c r="Z53" s="44">
        <f t="shared" ref="Z53:Z55" si="23">X45</f>
        <v>659010474364309</v>
      </c>
      <c r="AA53" s="44">
        <f t="shared" ref="AA53:AA55" si="24">Y45</f>
        <v>725192095037671.13</v>
      </c>
      <c r="AB53" s="44">
        <f t="shared" ref="AB53:AB55" si="25">Z45</f>
        <v>791373715711033.38</v>
      </c>
      <c r="AC53" s="44">
        <f t="shared" ref="AC53:AC55" si="26">AA45</f>
        <v>857555336384415.5</v>
      </c>
      <c r="AD53" s="44">
        <f t="shared" ref="AD53:AD55" si="27">AB45</f>
        <v>923736957057777.75</v>
      </c>
      <c r="AE53" s="44">
        <f t="shared" ref="AE53:AE55" si="28">AC45</f>
        <v>989918577731139.88</v>
      </c>
      <c r="AF53" s="44">
        <f t="shared" ref="AF53:AF55" si="29">AD45</f>
        <v>1072297563716758.3</v>
      </c>
      <c r="AG53" s="44">
        <f t="shared" ref="AG53:AG55" si="30">AE45</f>
        <v>1154676549702376.5</v>
      </c>
      <c r="AH53" s="44">
        <f t="shared" ref="AH53:AH55" si="31">AF45</f>
        <v>1237055535687995.3</v>
      </c>
      <c r="AI53" s="44">
        <f t="shared" ref="AI53:AI55" si="32">AG45</f>
        <v>1319434521673613.5</v>
      </c>
      <c r="AJ53" s="44">
        <f t="shared" ref="AJ53:AJ55" si="33">AH45</f>
        <v>1401813507659251.8</v>
      </c>
      <c r="AK53" s="44">
        <f>AI45</f>
        <v>1484192493644870.3</v>
      </c>
      <c r="AL53" s="44">
        <f t="shared" ref="AL53:AM53" si="34">AJ45</f>
        <v>1566571479630488.8</v>
      </c>
      <c r="AM53" s="44">
        <f t="shared" si="34"/>
        <v>1648950465616127</v>
      </c>
    </row>
    <row r="54" spans="1:39" x14ac:dyDescent="0.25">
      <c r="A54" t="s">
        <v>307</v>
      </c>
      <c r="B54" t="s">
        <v>314</v>
      </c>
      <c r="C54" t="s">
        <v>289</v>
      </c>
      <c r="D54" s="44">
        <f>B46</f>
        <v>60097610984087.953</v>
      </c>
      <c r="E54" s="44">
        <f t="shared" ref="E54" si="35">C46</f>
        <v>62328848838583.93</v>
      </c>
      <c r="F54" s="44">
        <f t="shared" si="3"/>
        <v>64560086693079.234</v>
      </c>
      <c r="G54" s="44">
        <f t="shared" si="4"/>
        <v>67229444418068.602</v>
      </c>
      <c r="H54" s="44">
        <f t="shared" si="5"/>
        <v>69898802143057.961</v>
      </c>
      <c r="I54" s="44">
        <f t="shared" si="6"/>
        <v>72568159868047.328</v>
      </c>
      <c r="J54" s="44">
        <f t="shared" si="7"/>
        <v>75237517593036.688</v>
      </c>
      <c r="K54" s="44">
        <f t="shared" si="8"/>
        <v>77906875318025.391</v>
      </c>
      <c r="L54" s="44">
        <f t="shared" si="9"/>
        <v>80685591527358.109</v>
      </c>
      <c r="M54" s="44">
        <f t="shared" si="10"/>
        <v>83464307736690.156</v>
      </c>
      <c r="N54" s="44">
        <f t="shared" si="11"/>
        <v>86243023946021.547</v>
      </c>
      <c r="O54" s="44">
        <f t="shared" si="12"/>
        <v>89021740155353.609</v>
      </c>
      <c r="P54" s="44">
        <f t="shared" si="13"/>
        <v>91800456364685.016</v>
      </c>
      <c r="Q54" s="44">
        <f t="shared" si="14"/>
        <v>95073355902292.266</v>
      </c>
      <c r="R54" s="44">
        <f t="shared" si="15"/>
        <v>98346255439900.172</v>
      </c>
      <c r="S54" s="44">
        <f t="shared" si="16"/>
        <v>101619154977506.75</v>
      </c>
      <c r="T54" s="44">
        <f t="shared" si="17"/>
        <v>104892054515113.36</v>
      </c>
      <c r="U54" s="44">
        <f t="shared" si="18"/>
        <v>108164954052721.25</v>
      </c>
      <c r="V54" s="44">
        <f t="shared" si="19"/>
        <v>111506410449761.22</v>
      </c>
      <c r="W54" s="44">
        <f t="shared" si="20"/>
        <v>114847866846802.48</v>
      </c>
      <c r="X54" s="44">
        <f t="shared" si="21"/>
        <v>118189323243845.08</v>
      </c>
      <c r="Y54" s="44">
        <f t="shared" si="22"/>
        <v>121530779640886.36</v>
      </c>
      <c r="Z54" s="44">
        <f t="shared" si="23"/>
        <v>124872236037927.61</v>
      </c>
      <c r="AA54" s="44">
        <f t="shared" si="24"/>
        <v>128765319922132.72</v>
      </c>
      <c r="AB54" s="44">
        <f t="shared" si="25"/>
        <v>132658403806337.83</v>
      </c>
      <c r="AC54" s="44">
        <f t="shared" si="26"/>
        <v>136551487690542.92</v>
      </c>
      <c r="AD54" s="44">
        <f t="shared" si="27"/>
        <v>140444571574749.33</v>
      </c>
      <c r="AE54" s="44">
        <f t="shared" si="28"/>
        <v>144337655458954.44</v>
      </c>
      <c r="AF54" s="44">
        <f t="shared" si="29"/>
        <v>148265087151420.75</v>
      </c>
      <c r="AG54" s="44">
        <f t="shared" si="30"/>
        <v>152192518843888.38</v>
      </c>
      <c r="AH54" s="44">
        <f t="shared" si="31"/>
        <v>156119950536354.72</v>
      </c>
      <c r="AI54" s="44">
        <f t="shared" si="32"/>
        <v>160047382228822.34</v>
      </c>
      <c r="AJ54" s="44">
        <f t="shared" si="33"/>
        <v>163974813921288.69</v>
      </c>
      <c r="AK54" s="44">
        <f>AI46</f>
        <v>167902245613756.31</v>
      </c>
      <c r="AL54" s="44">
        <f t="shared" ref="AL54:AM54" si="36">AJ46</f>
        <v>171829677306223.94</v>
      </c>
      <c r="AM54" s="44">
        <f t="shared" si="36"/>
        <v>175757108998690.25</v>
      </c>
    </row>
    <row r="55" spans="1:39" x14ac:dyDescent="0.25">
      <c r="A55" t="s">
        <v>307</v>
      </c>
      <c r="B55" t="s">
        <v>314</v>
      </c>
      <c r="C55" t="s">
        <v>290</v>
      </c>
      <c r="D55" s="44">
        <f>B47</f>
        <v>532444164575086.13</v>
      </c>
      <c r="E55" s="44">
        <f t="shared" ref="E55" si="37">C47</f>
        <v>523213805430526.31</v>
      </c>
      <c r="F55" s="44">
        <f t="shared" si="3"/>
        <v>512989604476087.44</v>
      </c>
      <c r="G55" s="44">
        <f t="shared" si="4"/>
        <v>490058425953838.69</v>
      </c>
      <c r="H55" s="44">
        <f t="shared" si="5"/>
        <v>465491633688208.19</v>
      </c>
      <c r="I55" s="44">
        <f t="shared" si="6"/>
        <v>439387182548789.13</v>
      </c>
      <c r="J55" s="44">
        <f t="shared" si="7"/>
        <v>411835358635998.13</v>
      </c>
      <c r="K55" s="44">
        <f t="shared" si="8"/>
        <v>382919515348083.81</v>
      </c>
      <c r="L55" s="44">
        <f t="shared" si="9"/>
        <v>367943688273312.63</v>
      </c>
      <c r="M55" s="44">
        <f t="shared" si="10"/>
        <v>351999434960898.94</v>
      </c>
      <c r="N55" s="44">
        <f t="shared" si="11"/>
        <v>335135163738493.69</v>
      </c>
      <c r="O55" s="44">
        <f t="shared" si="12"/>
        <v>317396109454415.94</v>
      </c>
      <c r="P55" s="44">
        <f t="shared" si="13"/>
        <v>298824589337000.56</v>
      </c>
      <c r="Q55" s="44">
        <f t="shared" si="14"/>
        <v>320505191013566.13</v>
      </c>
      <c r="R55" s="44">
        <f t="shared" si="15"/>
        <v>342531224962511.88</v>
      </c>
      <c r="S55" s="44">
        <f t="shared" si="16"/>
        <v>364884230361655.25</v>
      </c>
      <c r="T55" s="44">
        <f t="shared" si="17"/>
        <v>387547038825843.06</v>
      </c>
      <c r="U55" s="44">
        <f t="shared" si="18"/>
        <v>410503663248546.56</v>
      </c>
      <c r="V55" s="44">
        <f t="shared" si="19"/>
        <v>397303954517358.63</v>
      </c>
      <c r="W55" s="44">
        <f t="shared" si="20"/>
        <v>383354594943473.75</v>
      </c>
      <c r="X55" s="44">
        <f t="shared" si="21"/>
        <v>368688893176507.81</v>
      </c>
      <c r="Y55" s="44">
        <f t="shared" si="22"/>
        <v>353338213362682.69</v>
      </c>
      <c r="Z55" s="44">
        <f t="shared" si="23"/>
        <v>337332114999814.06</v>
      </c>
      <c r="AA55" s="44">
        <f t="shared" si="24"/>
        <v>298204586458618.06</v>
      </c>
      <c r="AB55" s="44">
        <f t="shared" si="25"/>
        <v>257730891339789.16</v>
      </c>
      <c r="AC55" s="44">
        <f t="shared" si="26"/>
        <v>215975357453202.56</v>
      </c>
      <c r="AD55" s="44">
        <f t="shared" si="27"/>
        <v>172998278252347.16</v>
      </c>
      <c r="AE55" s="44">
        <f t="shared" si="28"/>
        <v>128856224223335.39</v>
      </c>
      <c r="AF55" s="44">
        <f t="shared" si="29"/>
        <v>106379666347491.73</v>
      </c>
      <c r="AG55" s="44">
        <f t="shared" si="30"/>
        <v>83245189587347.297</v>
      </c>
      <c r="AH55" s="44">
        <f t="shared" si="31"/>
        <v>59479030367012.094</v>
      </c>
      <c r="AI55" s="44">
        <f t="shared" si="32"/>
        <v>35106048405951.594</v>
      </c>
      <c r="AJ55" s="44">
        <f t="shared" si="33"/>
        <v>10149815849556.887</v>
      </c>
      <c r="AK55" s="44">
        <f>AI47</f>
        <v>0</v>
      </c>
      <c r="AL55" s="44">
        <f t="shared" ref="AL55:AM55" si="38">AJ47</f>
        <v>0</v>
      </c>
      <c r="AM55" s="44">
        <f t="shared" si="38"/>
        <v>0</v>
      </c>
    </row>
    <row r="56" spans="1:39" x14ac:dyDescent="0.25">
      <c r="A56" t="s">
        <v>315</v>
      </c>
      <c r="B56" t="s">
        <v>314</v>
      </c>
      <c r="C56" t="s">
        <v>290</v>
      </c>
      <c r="D56" s="44">
        <f>B40*TREND(CHOOSE(ROUNDUP((COUNT($B$44:B$44)+2)/5,0),$E$19:$F$19,$F$19:$G$19,$G$19:$H$19,$H$19:$I$19,$I$19:$J$19,$J$19:$K$19,$K$19:$L$19),CHOOSE(ROUNDUP((COUNT($B$44:B$44)+2)/5,0),$E$18:$F$18,$F$18:$G$18,$G$18:$H$18,$H$18:$I$18,$I$18:$J$18,$J$18:$K$18,$K$18:$L$18),D$52)+B40*TREND(CHOOSE(ROUNDUP((COUNT($B$44:B$44)+2)/5,0),$E$21:$F$21,$F$21:$G$21,$G$21:$H$21,$H$21:$I$21,$I$21:$J$21,$J$21:$K$21,$K$21:$L$21),CHOOSE(ROUNDUP((COUNT($B$44:B$44)+2)/5,0),$E$18:$F$18,$F$18:$G$18,$G$18:$H$18,$H$18:$I$18,$I$18:$J$18,$J$18:$K$18,$K$18:$L$18),B$37)</f>
        <v>1216428892850427.3</v>
      </c>
      <c r="E56" s="44">
        <f>C40*TREND(CHOOSE(ROUNDUP((COUNT($B$44:C$44)+2)/5,0),$E$19:$F$19,$F$19:$G$19,$G$19:$H$19,$H$19:$I$19,$I$19:$J$19,$J$19:$K$19,$K$19:$L$19),CHOOSE(ROUNDUP((COUNT($B$44:C$44)+2)/5,0),$E$18:$F$18,$F$18:$G$18,$G$18:$H$18,$H$18:$I$18,$I$18:$J$18,$J$18:$K$18,$K$18:$L$18),E$52)+C40*TREND(CHOOSE(ROUNDUP((COUNT($B$44:C$44)+2)/5,0),$E$21:$F$21,$F$21:$G$21,$G$21:$H$21,$H$21:$I$21,$I$21:$J$21,$J$21:$K$21,$K$21:$L$21),CHOOSE(ROUNDUP((COUNT($B$44:C$44)+2)/5,0),$E$18:$F$18,$F$18:$G$18,$G$18:$H$18,$H$18:$I$18,$I$18:$J$18,$J$18:$K$18,$K$18:$L$18),C$37)</f>
        <v>1278274874140661.5</v>
      </c>
      <c r="F56" s="44">
        <f>D40*TREND(CHOOSE(ROUNDUP((COUNT($B$44:D$44)+2)/5,0),$E$19:$F$19,$F$19:$G$19,$G$19:$H$19,$H$19:$I$19,$I$19:$J$19,$J$19:$K$19,$K$19:$L$19),CHOOSE(ROUNDUP((COUNT($B$44:D$44)+2)/5,0),$E$18:$F$18,$F$18:$G$18,$G$18:$H$18,$H$18:$I$18,$I$18:$J$18,$J$18:$K$18,$K$18:$L$18),F$52)+D40*TREND(CHOOSE(ROUNDUP((COUNT($B$44:D$44)+2)/5,0),$E$21:$F$21,$F$21:$G$21,$G$21:$H$21,$H$21:$I$21,$I$21:$J$21,$J$21:$K$21,$K$21:$L$21),CHOOSE(ROUNDUP((COUNT($B$44:D$44)+2)/5,0),$E$18:$F$18,$F$18:$G$18,$G$18:$H$18,$H$18:$I$18,$I$18:$J$18,$J$18:$K$18,$K$18:$L$18),D$37)</f>
        <v>1341315339711489</v>
      </c>
      <c r="G56" s="44">
        <f>E40*TREND(CHOOSE(ROUNDUP((COUNT($B$44:E$44)+2)/5,0),$E$19:$F$19,$F$19:$G$19,$G$19:$H$19,$H$19:$I$19,$I$19:$J$19,$J$19:$K$19,$K$19:$L$19),CHOOSE(ROUNDUP((COUNT($B$44:E$44)+2)/5,0),$E$18:$F$18,$F$18:$G$18,$G$18:$H$18,$H$18:$I$18,$I$18:$J$18,$J$18:$K$18,$K$18:$L$18),G$52)+E40*TREND(CHOOSE(ROUNDUP((COUNT($B$44:E$44)+2)/5,0),$E$21:$F$21,$F$21:$G$21,$G$21:$H$21,$H$21:$I$21,$I$21:$J$21,$J$21:$K$21,$K$21:$L$21),CHOOSE(ROUNDUP((COUNT($B$44:E$44)+2)/5,0),$E$18:$F$18,$F$18:$G$18,$G$18:$H$18,$H$18:$I$18,$I$18:$J$18,$J$18:$K$18,$K$18:$L$18),E$37)</f>
        <v>1418089692086286.3</v>
      </c>
      <c r="H56" s="44">
        <f>F40*TREND(CHOOSE(ROUNDUP((COUNT($B$44:F$44)+2)/5,0),$E$19:$F$19,$F$19:$G$19,$G$19:$H$19,$H$19:$I$19,$I$19:$J$19,$J$19:$K$19,$K$19:$L$19),CHOOSE(ROUNDUP((COUNT($B$44:F$44)+2)/5,0),$E$18:$F$18,$F$18:$G$18,$G$18:$H$18,$H$18:$I$18,$I$18:$J$18,$J$18:$K$18,$K$18:$L$18),H$52)+F40*TREND(CHOOSE(ROUNDUP((COUNT($B$44:F$44)+2)/5,0),$E$21:$F$21,$F$21:$G$21,$G$21:$H$21,$H$21:$I$21,$I$21:$J$21,$J$21:$K$21,$K$21:$L$21),CHOOSE(ROUNDUP((COUNT($B$44:F$44)+2)/5,0),$E$18:$F$18,$F$18:$G$18,$G$18:$H$18,$H$18:$I$18,$I$18:$J$18,$J$18:$K$18,$K$18:$L$18),F$37)</f>
        <v>1496556689086999.5</v>
      </c>
      <c r="I56" s="44">
        <f>G40*TREND(CHOOSE(ROUNDUP((COUNT($B$44:G$44)+2)/5,0),$E$19:$F$19,$F$19:$G$19,$G$19:$H$19,$H$19:$I$19,$I$19:$J$19,$J$19:$K$19,$K$19:$L$19),CHOOSE(ROUNDUP((COUNT($B$44:G$44)+2)/5,0),$E$18:$F$18,$F$18:$G$18,$G$18:$H$18,$H$18:$I$18,$I$18:$J$18,$J$18:$K$18,$K$18:$L$18),I$52)+G40*TREND(CHOOSE(ROUNDUP((COUNT($B$44:G$44)+2)/5,0),$E$21:$F$21,$F$21:$G$21,$G$21:$H$21,$H$21:$I$21,$I$21:$J$21,$J$21:$K$21,$K$21:$L$21),CHOOSE(ROUNDUP((COUNT($B$44:G$44)+2)/5,0),$E$18:$F$18,$F$18:$G$18,$G$18:$H$18,$H$18:$I$18,$I$18:$J$18,$J$18:$K$18,$K$18:$L$18),G$37)</f>
        <v>1576716330713632</v>
      </c>
      <c r="J56" s="44">
        <f>H40*TREND(CHOOSE(ROUNDUP((COUNT($B$44:H$44)+2)/5,0),$E$19:$F$19,$F$19:$G$19,$G$19:$H$19,$H$19:$I$19,$I$19:$J$19,$J$19:$K$19,$K$19:$L$19),CHOOSE(ROUNDUP((COUNT($B$44:H$44)+2)/5,0),$E$18:$F$18,$F$18:$G$18,$G$18:$H$18,$H$18:$I$18,$I$18:$J$18,$J$18:$K$18,$K$18:$L$18),J$52)+H40*TREND(CHOOSE(ROUNDUP((COUNT($B$44:H$44)+2)/5,0),$E$21:$F$21,$F$21:$G$21,$G$21:$H$21,$H$21:$I$21,$I$21:$J$21,$J$21:$K$21,$K$21:$L$21),CHOOSE(ROUNDUP((COUNT($B$44:H$44)+2)/5,0),$E$18:$F$18,$F$18:$G$18,$G$18:$H$18,$H$18:$I$18,$I$18:$J$18,$J$18:$K$18,$K$18:$L$18),H$37)</f>
        <v>1658568616966183.5</v>
      </c>
      <c r="K56" s="44">
        <f>I40*TREND(CHOOSE(ROUNDUP((COUNT($B$44:I$44)+2)/5,0),$E$19:$F$19,$F$19:$G$19,$G$19:$H$19,$H$19:$I$19,$I$19:$J$19,$J$19:$K$19,$K$19:$L$19),CHOOSE(ROUNDUP((COUNT($B$44:I$44)+2)/5,0),$E$18:$F$18,$F$18:$G$18,$G$18:$H$18,$H$18:$I$18,$I$18:$J$18,$J$18:$K$18,$K$18:$L$18),K$52)+I40*TREND(CHOOSE(ROUNDUP((COUNT($B$44:I$44)+2)/5,0),$E$21:$F$21,$F$21:$G$21,$G$21:$H$21,$H$21:$I$21,$I$21:$J$21,$J$21:$K$21,$K$21:$L$21),CHOOSE(ROUNDUP((COUNT($B$44:I$44)+2)/5,0),$E$18:$F$18,$F$18:$G$18,$G$18:$H$18,$H$18:$I$18,$I$18:$J$18,$J$18:$K$18,$K$18:$L$18),I$37)</f>
        <v>1742113547844628</v>
      </c>
      <c r="L56" s="44">
        <f>J40*TREND(CHOOSE(ROUNDUP((COUNT($B$44:J$44)+2)/5,0),$E$19:$F$19,$F$19:$G$19,$G$19:$H$19,$H$19:$I$19,$I$19:$J$19,$J$19:$K$19,$K$19:$L$19),CHOOSE(ROUNDUP((COUNT($B$44:J$44)+2)/5,0),$E$18:$F$18,$F$18:$G$18,$G$18:$H$18,$H$18:$I$18,$I$18:$J$18,$J$18:$K$18,$K$18:$L$18),L$52)+J40*TREND(CHOOSE(ROUNDUP((COUNT($B$44:J$44)+2)/5,0),$E$21:$F$21,$F$21:$G$21,$G$21:$H$21,$H$21:$I$21,$I$21:$J$21,$J$21:$K$21,$K$21:$L$21),CHOOSE(ROUNDUP((COUNT($B$44:J$44)+2)/5,0),$E$18:$F$18,$F$18:$G$18,$G$18:$H$18,$H$18:$I$18,$I$18:$J$18,$J$18:$K$18,$K$18:$L$18),J$37)</f>
        <v>1821893878701359.8</v>
      </c>
      <c r="M56" s="44">
        <f>K40*TREND(CHOOSE(ROUNDUP((COUNT($B$44:K$44)+2)/5,0),$E$19:$F$19,$F$19:$G$19,$G$19:$H$19,$H$19:$I$19,$I$19:$J$19,$J$19:$K$19,$K$19:$L$19),CHOOSE(ROUNDUP((COUNT($B$44:K$44)+2)/5,0),$E$18:$F$18,$F$18:$G$18,$G$18:$H$18,$H$18:$I$18,$I$18:$J$18,$J$18:$K$18,$K$18:$L$18),M$52)+K40*TREND(CHOOSE(ROUNDUP((COUNT($B$44:K$44)+2)/5,0),$E$21:$F$21,$F$21:$G$21,$G$21:$H$21,$H$21:$I$21,$I$21:$J$21,$J$21:$K$21,$K$21:$L$21),CHOOSE(ROUNDUP((COUNT($B$44:K$44)+2)/5,0),$E$18:$F$18,$F$18:$G$18,$G$18:$H$18,$H$18:$I$18,$I$18:$J$18,$J$18:$K$18,$K$18:$L$18),K$37)</f>
        <v>1902889493756868.8</v>
      </c>
      <c r="N56" s="44">
        <f>L40*TREND(CHOOSE(ROUNDUP((COUNT($B$44:L$44)+2)/5,0),$E$19:$F$19,$F$19:$G$19,$G$19:$H$19,$H$19:$I$19,$I$19:$J$19,$J$19:$K$19,$K$19:$L$19),CHOOSE(ROUNDUP((COUNT($B$44:L$44)+2)/5,0),$E$18:$F$18,$F$18:$G$18,$G$18:$H$18,$H$18:$I$18,$I$18:$J$18,$J$18:$K$18,$K$18:$L$18),N$52)+L40*TREND(CHOOSE(ROUNDUP((COUNT($B$44:L$44)+2)/5,0),$E$21:$F$21,$F$21:$G$21,$G$21:$H$21,$H$21:$I$21,$I$21:$J$21,$J$21:$K$21,$K$21:$L$21),CHOOSE(ROUNDUP((COUNT($B$44:L$44)+2)/5,0),$E$18:$F$18,$F$18:$G$18,$G$18:$H$18,$H$18:$I$18,$I$18:$J$18,$J$18:$K$18,$K$18:$L$18),L$37)</f>
        <v>1985100393011166.8</v>
      </c>
      <c r="O56" s="44">
        <f>M40*TREND(CHOOSE(ROUNDUP((COUNT($B$44:M$44)+2)/5,0),$E$19:$F$19,$F$19:$G$19,$G$19:$H$19,$H$19:$I$19,$I$19:$J$19,$J$19:$K$19,$K$19:$L$19),CHOOSE(ROUNDUP((COUNT($B$44:M$44)+2)/5,0),$E$18:$F$18,$F$18:$G$18,$G$18:$H$18,$H$18:$I$18,$I$18:$J$18,$J$18:$K$18,$K$18:$L$18),O$52)+M40*TREND(CHOOSE(ROUNDUP((COUNT($B$44:M$44)+2)/5,0),$E$21:$F$21,$F$21:$G$21,$G$21:$H$21,$H$21:$I$21,$I$21:$J$21,$J$21:$K$21,$K$21:$L$21),CHOOSE(ROUNDUP((COUNT($B$44:M$44)+2)/5,0),$E$18:$F$18,$F$18:$G$18,$G$18:$H$18,$H$18:$I$18,$I$18:$J$18,$J$18:$K$18,$K$18:$L$18),M$37)</f>
        <v>2068526576464274</v>
      </c>
      <c r="P56" s="44">
        <f>N40*TREND(CHOOSE(ROUNDUP((COUNT($B$44:N$44)+2)/5,0),$E$19:$F$19,$F$19:$G$19,$G$19:$H$19,$H$19:$I$19,$I$19:$J$19,$J$19:$K$19,$K$19:$L$19),CHOOSE(ROUNDUP((COUNT($B$44:N$44)+2)/5,0),$E$18:$F$18,$F$18:$G$18,$G$18:$H$18,$H$18:$I$18,$I$18:$J$18,$J$18:$K$18,$K$18:$L$18),P$52)+N40*TREND(CHOOSE(ROUNDUP((COUNT($B$44:N$44)+2)/5,0),$E$21:$F$21,$F$21:$G$21,$G$21:$H$21,$H$21:$I$21,$I$21:$J$21,$J$21:$K$21,$K$21:$L$21),CHOOSE(ROUNDUP((COUNT($B$44:N$44)+2)/5,0),$E$18:$F$18,$F$18:$G$18,$G$18:$H$18,$H$18:$I$18,$I$18:$J$18,$J$18:$K$18,$K$18:$L$18),N$37)</f>
        <v>2153168044116155.8</v>
      </c>
      <c r="Q56" s="44">
        <f>O40*TREND(CHOOSE(ROUNDUP((COUNT($B$44:O$44)+2)/5,0),$E$19:$F$19,$F$19:$G$19,$G$19:$H$19,$H$19:$I$19,$I$19:$J$19,$J$19:$K$19,$K$19:$L$19),CHOOSE(ROUNDUP((COUNT($B$44:O$44)+2)/5,0),$E$18:$F$18,$F$18:$G$18,$G$18:$H$18,$H$18:$I$18,$I$18:$J$18,$J$18:$K$18,$K$18:$L$18),Q$52)+O40*TREND(CHOOSE(ROUNDUP((COUNT($B$44:O$44)+2)/5,0),$E$21:$F$21,$F$21:$G$21,$G$21:$H$21,$H$21:$I$21,$I$21:$J$21,$J$21:$K$21,$K$21:$L$21),CHOOSE(ROUNDUP((COUNT($B$44:O$44)+2)/5,0),$E$18:$F$18,$F$18:$G$18,$G$18:$H$18,$H$18:$I$18,$I$18:$J$18,$J$18:$K$18,$K$18:$L$18),O$37)</f>
        <v>2212145783671655.3</v>
      </c>
      <c r="R56" s="44">
        <f>P40*TREND(CHOOSE(ROUNDUP((COUNT($B$44:P$44)+2)/5,0),$E$19:$F$19,$F$19:$G$19,$G$19:$H$19,$H$19:$I$19,$I$19:$J$19,$J$19:$K$19,$K$19:$L$19),CHOOSE(ROUNDUP((COUNT($B$44:P$44)+2)/5,0),$E$18:$F$18,$F$18:$G$18,$G$18:$H$18,$H$18:$I$18,$I$18:$J$18,$J$18:$K$18,$K$18:$L$18),R$52)+P40*TREND(CHOOSE(ROUNDUP((COUNT($B$44:P$44)+2)/5,0),$E$21:$F$21,$F$21:$G$21,$G$21:$H$21,$H$21:$I$21,$I$21:$J$21,$J$21:$K$21,$K$21:$L$21),CHOOSE(ROUNDUP((COUNT($B$44:P$44)+2)/5,0),$E$18:$F$18,$F$18:$G$18,$G$18:$H$18,$H$18:$I$18,$I$18:$J$18,$J$18:$K$18,$K$18:$L$18),P$37)</f>
        <v>2269898840125019</v>
      </c>
      <c r="S56" s="44">
        <f>Q40*TREND(CHOOSE(ROUNDUP((COUNT($B$44:Q$44)+2)/5,0),$E$19:$F$19,$F$19:$G$19,$G$19:$H$19,$H$19:$I$19,$I$19:$J$19,$J$19:$K$19,$K$19:$L$19),CHOOSE(ROUNDUP((COUNT($B$44:Q$44)+2)/5,0),$E$18:$F$18,$F$18:$G$18,$G$18:$H$18,$H$18:$I$18,$I$18:$J$18,$J$18:$K$18,$K$18:$L$18),S$52)+Q40*TREND(CHOOSE(ROUNDUP((COUNT($B$44:Q$44)+2)/5,0),$E$21:$F$21,$F$21:$G$21,$G$21:$H$21,$H$21:$I$21,$I$21:$J$21,$J$21:$K$21,$K$21:$L$21),CHOOSE(ROUNDUP((COUNT($B$44:Q$44)+2)/5,0),$E$18:$F$18,$F$18:$G$18,$G$18:$H$18,$H$18:$I$18,$I$18:$J$18,$J$18:$K$18,$K$18:$L$18),Q$37)</f>
        <v>2326427213476182</v>
      </c>
      <c r="T56" s="44">
        <f>R40*TREND(CHOOSE(ROUNDUP((COUNT($B$44:R$44)+2)/5,0),$E$19:$F$19,$F$19:$G$19,$G$19:$H$19,$H$19:$I$19,$I$19:$J$19,$J$19:$K$19,$K$19:$L$19),CHOOSE(ROUNDUP((COUNT($B$44:R$44)+2)/5,0),$E$18:$F$18,$F$18:$G$18,$G$18:$H$18,$H$18:$I$18,$I$18:$J$18,$J$18:$K$18,$K$18:$L$18),T$52)+R40*TREND(CHOOSE(ROUNDUP((COUNT($B$44:R$44)+2)/5,0),$E$21:$F$21,$F$21:$G$21,$G$21:$H$21,$H$21:$I$21,$I$21:$J$21,$J$21:$K$21,$K$21:$L$21),CHOOSE(ROUNDUP((COUNT($B$44:R$44)+2)/5,0),$E$18:$F$18,$F$18:$G$18,$G$18:$H$18,$H$18:$I$18,$I$18:$J$18,$J$18:$K$18,$K$18:$L$18),R$37)</f>
        <v>2381730903725179.5</v>
      </c>
      <c r="U56" s="44">
        <f>S40*TREND(CHOOSE(ROUNDUP((COUNT($B$44:S$44)+2)/5,0),$E$19:$F$19,$F$19:$G$19,$G$19:$H$19,$H$19:$I$19,$I$19:$J$19,$J$19:$K$19,$K$19:$L$19),CHOOSE(ROUNDUP((COUNT($B$44:S$44)+2)/5,0),$E$18:$F$18,$F$18:$G$18,$G$18:$H$18,$H$18:$I$18,$I$18:$J$18,$J$18:$K$18,$K$18:$L$18),U$52)+S40*TREND(CHOOSE(ROUNDUP((COUNT($B$44:S$44)+2)/5,0),$E$21:$F$21,$F$21:$G$21,$G$21:$H$21,$H$21:$I$21,$I$21:$J$21,$J$21:$K$21,$K$21:$L$21),CHOOSE(ROUNDUP((COUNT($B$44:S$44)+2)/5,0),$E$18:$F$18,$F$18:$G$18,$G$18:$H$18,$H$18:$I$18,$I$18:$J$18,$J$18:$K$18,$K$18:$L$18),S$37)</f>
        <v>2435809910872050</v>
      </c>
      <c r="V56" s="44">
        <f>T40*TREND(CHOOSE(ROUNDUP((COUNT($B$44:T$44)+2)/5,0),$E$19:$F$19,$F$19:$G$19,$G$19:$H$19,$H$19:$I$19,$I$19:$J$19,$J$19:$K$19,$K$19:$L$19),CHOOSE(ROUNDUP((COUNT($B$44:T$44)+2)/5,0),$E$18:$F$18,$F$18:$G$18,$G$18:$H$18,$H$18:$I$18,$I$18:$J$18,$J$18:$K$18,$K$18:$L$18),V$52)+T40*TREND(CHOOSE(ROUNDUP((COUNT($B$44:T$44)+2)/5,0),$E$21:$F$21,$F$21:$G$21,$G$21:$H$21,$H$21:$I$21,$I$21:$J$21,$J$21:$K$21,$K$21:$L$21),CHOOSE(ROUNDUP((COUNT($B$44:T$44)+2)/5,0),$E$18:$F$18,$F$18:$G$18,$G$18:$H$18,$H$18:$I$18,$I$18:$J$18,$J$18:$K$18,$K$18:$L$18),T$37)</f>
        <v>2523457789414107</v>
      </c>
      <c r="W56" s="44">
        <f>U40*TREND(CHOOSE(ROUNDUP((COUNT($B$44:U$44)+2)/5,0),$E$19:$F$19,$F$19:$G$19,$G$19:$H$19,$H$19:$I$19,$I$19:$J$19,$J$19:$K$19,$K$19:$L$19),CHOOSE(ROUNDUP((COUNT($B$44:U$44)+2)/5,0),$E$18:$F$18,$F$18:$G$18,$G$18:$H$18,$H$18:$I$18,$I$18:$J$18,$J$18:$K$18,$K$18:$L$18),W$52)+U40*TREND(CHOOSE(ROUNDUP((COUNT($B$44:U$44)+2)/5,0),$E$21:$F$21,$F$21:$G$21,$G$21:$H$21,$H$21:$I$21,$I$21:$J$21,$J$21:$K$21,$K$21:$L$21),CHOOSE(ROUNDUP((COUNT($B$44:U$44)+2)/5,0),$E$18:$F$18,$F$18:$G$18,$G$18:$H$18,$H$18:$I$18,$I$18:$J$18,$J$18:$K$18,$K$18:$L$18),U$37)</f>
        <v>2611848854075347.5</v>
      </c>
      <c r="X56" s="44">
        <f>V40*TREND(CHOOSE(ROUNDUP((COUNT($B$44:V$44)+2)/5,0),$E$19:$F$19,$F$19:$G$19,$G$19:$H$19,$H$19:$I$19,$I$19:$J$19,$J$19:$K$19,$K$19:$L$19),CHOOSE(ROUNDUP((COUNT($B$44:V$44)+2)/5,0),$E$18:$F$18,$F$18:$G$18,$G$18:$H$18,$H$18:$I$18,$I$18:$J$18,$J$18:$K$18,$K$18:$L$18),X$52)+V40*TREND(CHOOSE(ROUNDUP((COUNT($B$44:V$44)+2)/5,0),$E$21:$F$21,$F$21:$G$21,$G$21:$H$21,$H$21:$I$21,$I$21:$J$21,$J$21:$K$21,$K$21:$L$21),CHOOSE(ROUNDUP((COUNT($B$44:V$44)+2)/5,0),$E$18:$F$18,$F$18:$G$18,$G$18:$H$18,$H$18:$I$18,$I$18:$J$18,$J$18:$K$18,$K$18:$L$18),V$37)</f>
        <v>2700983104855778</v>
      </c>
      <c r="Y56" s="44">
        <f>W40*TREND(CHOOSE(ROUNDUP((COUNT($B$44:W$44)+2)/5,0),$E$19:$F$19,$F$19:$G$19,$G$19:$H$19,$H$19:$I$19,$I$19:$J$19,$J$19:$K$19,$K$19:$L$19),CHOOSE(ROUNDUP((COUNT($B$44:W$44)+2)/5,0),$E$18:$F$18,$F$18:$G$18,$G$18:$H$18,$H$18:$I$18,$I$18:$J$18,$J$18:$K$18,$K$18:$L$18),Y$52)+W40*TREND(CHOOSE(ROUNDUP((COUNT($B$44:W$44)+2)/5,0),$E$21:$F$21,$F$21:$G$21,$G$21:$H$21,$H$21:$I$21,$I$21:$J$21,$J$21:$K$21,$K$21:$L$21),CHOOSE(ROUNDUP((COUNT($B$44:W$44)+2)/5,0),$E$18:$F$18,$F$18:$G$18,$G$18:$H$18,$H$18:$I$18,$I$18:$J$18,$J$18:$K$18,$K$18:$L$18),W$37)</f>
        <v>2790860541755334.5</v>
      </c>
      <c r="Z56" s="44">
        <f>X40*TREND(CHOOSE(ROUNDUP((COUNT($B$44:X$44)+2)/5,0),$E$19:$F$19,$F$19:$G$19,$G$19:$H$19,$H$19:$I$19,$I$19:$J$19,$J$19:$K$19,$K$19:$L$19),CHOOSE(ROUNDUP((COUNT($B$44:X$44)+2)/5,0),$E$18:$F$18,$F$18:$G$18,$G$18:$H$18,$H$18:$I$18,$I$18:$J$18,$J$18:$K$18,$K$18:$L$18),Z$52)+X40*TREND(CHOOSE(ROUNDUP((COUNT($B$44:X$44)+2)/5,0),$E$21:$F$21,$F$21:$G$21,$G$21:$H$21,$H$21:$I$21,$I$21:$J$21,$J$21:$K$21,$K$21:$L$21),CHOOSE(ROUNDUP((COUNT($B$44:X$44)+2)/5,0),$E$18:$F$18,$F$18:$G$18,$G$18:$H$18,$H$18:$I$18,$I$18:$J$18,$J$18:$K$18,$K$18:$L$18),X$37)</f>
        <v>2881481164774042</v>
      </c>
      <c r="AA56" s="44">
        <f>Y40*TREND(CHOOSE(ROUNDUP((COUNT($B$44:Y$44)+2)/5,0),$E$19:$F$19,$F$19:$G$19,$G$19:$H$19,$H$19:$I$19,$I$19:$J$19,$J$19:$K$19,$K$19:$L$19),CHOOSE(ROUNDUP((COUNT($B$44:Y$44)+2)/5,0),$E$18:$F$18,$F$18:$G$18,$G$18:$H$18,$H$18:$I$18,$I$18:$J$18,$J$18:$K$18,$K$18:$L$18),AA$52)+Y40*TREND(CHOOSE(ROUNDUP((COUNT($B$44:Y$44)+2)/5,0),$E$21:$F$21,$F$21:$G$21,$G$21:$H$21,$H$21:$I$21,$I$21:$J$21,$J$21:$K$21,$K$21:$L$21),CHOOSE(ROUNDUP((COUNT($B$44:Y$44)+2)/5,0),$E$18:$F$18,$F$18:$G$18,$G$18:$H$18,$H$18:$I$18,$I$18:$J$18,$J$18:$K$18,$K$18:$L$18),Y$37)</f>
        <v>2999954956988956.5</v>
      </c>
      <c r="AB56" s="44">
        <f>Z40*TREND(CHOOSE(ROUNDUP((COUNT($B$44:Z$44)+2)/5,0),$E$19:$F$19,$F$19:$G$19,$G$19:$H$19,$H$19:$I$19,$I$19:$J$19,$J$19:$K$19,$K$19:$L$19),CHOOSE(ROUNDUP((COUNT($B$44:Z$44)+2)/5,0),$E$18:$F$18,$F$18:$G$18,$G$18:$H$18,$H$18:$I$18,$I$18:$J$18,$J$18:$K$18,$K$18:$L$18),AB$52)+Z40*TREND(CHOOSE(ROUNDUP((COUNT($B$44:Z$44)+2)/5,0),$E$21:$F$21,$F$21:$G$21,$G$21:$H$21,$H$21:$I$21,$I$21:$J$21,$J$21:$K$21,$K$21:$L$21),CHOOSE(ROUNDUP((COUNT($B$44:Z$44)+2)/5,0),$E$18:$F$18,$F$18:$G$18,$G$18:$H$18,$H$18:$I$18,$I$18:$J$18,$J$18:$K$18,$K$18:$L$18),Z$37)</f>
        <v>3120160500607856</v>
      </c>
      <c r="AC56" s="44">
        <f>AA40*TREND(CHOOSE(ROUNDUP((COUNT($B$44:AA$44)+2)/5,0),$E$19:$F$19,$F$19:$G$19,$G$19:$H$19,$H$19:$I$19,$I$19:$J$19,$J$19:$K$19,$K$19:$L$19),CHOOSE(ROUNDUP((COUNT($B$44:AA$44)+2)/5,0),$E$18:$F$18,$F$18:$G$18,$G$18:$H$18,$H$18:$I$18,$I$18:$J$18,$J$18:$K$18,$K$18:$L$18),AC$52)+AA40*TREND(CHOOSE(ROUNDUP((COUNT($B$44:AA$44)+2)/5,0),$E$21:$F$21,$F$21:$G$21,$G$21:$H$21,$H$21:$I$21,$I$21:$J$21,$J$21:$K$21,$K$21:$L$21),CHOOSE(ROUNDUP((COUNT($B$44:AA$44)+2)/5,0),$E$18:$F$18,$F$18:$G$18,$G$18:$H$18,$H$18:$I$18,$I$18:$J$18,$J$18:$K$18,$K$18:$L$18),AA$37)</f>
        <v>3242097795630733</v>
      </c>
      <c r="AD56" s="44">
        <f>AB40*TREND(CHOOSE(ROUNDUP((COUNT($B$44:AB$44)+2)/5,0),$E$19:$F$19,$F$19:$G$19,$G$19:$H$19,$H$19:$I$19,$I$19:$J$19,$J$19:$K$19,$K$19:$L$19),CHOOSE(ROUNDUP((COUNT($B$44:AB$44)+2)/5,0),$E$18:$F$18,$F$18:$G$18,$G$18:$H$18,$H$18:$I$18,$I$18:$J$18,$J$18:$K$18,$K$18:$L$18),AD$52)+AB40*TREND(CHOOSE(ROUNDUP((COUNT($B$44:AB$44)+2)/5,0),$E$21:$F$21,$F$21:$G$21,$G$21:$H$21,$H$21:$I$21,$I$21:$J$21,$J$21:$K$21,$K$21:$L$21),CHOOSE(ROUNDUP((COUNT($B$44:AB$44)+2)/5,0),$E$18:$F$18,$F$18:$G$18,$G$18:$H$18,$H$18:$I$18,$I$18:$J$18,$J$18:$K$18,$K$18:$L$18),AB$37)</f>
        <v>3365766842057607</v>
      </c>
      <c r="AE56" s="44">
        <f>AC40*TREND(CHOOSE(ROUNDUP((COUNT($B$44:AC$44)+2)/5,0),$E$19:$F$19,$F$19:$G$19,$G$19:$H$19,$H$19:$I$19,$I$19:$J$19,$J$19:$K$19,$K$19:$L$19),CHOOSE(ROUNDUP((COUNT($B$44:AC$44)+2)/5,0),$E$18:$F$18,$F$18:$G$18,$G$18:$H$18,$H$18:$I$18,$I$18:$J$18,$J$18:$K$18,$K$18:$L$18),AE$52)+AC40*TREND(CHOOSE(ROUNDUP((COUNT($B$44:AC$44)+2)/5,0),$E$21:$F$21,$F$21:$G$21,$G$21:$H$21,$H$21:$I$21,$I$21:$J$21,$J$21:$K$21,$K$21:$L$21),CHOOSE(ROUNDUP((COUNT($B$44:AC$44)+2)/5,0),$E$18:$F$18,$F$18:$G$18,$G$18:$H$18,$H$18:$I$18,$I$18:$J$18,$J$18:$K$18,$K$18:$L$18),AC$37)</f>
        <v>3491167639888438</v>
      </c>
      <c r="AF56" s="44">
        <f>AD40*TREND(CHOOSE(ROUNDUP((COUNT($B$44:AD$44)+2)/5,0),$E$19:$F$19,$F$19:$G$19,$G$19:$H$19,$H$19:$I$19,$I$19:$J$19,$J$19:$K$19,$K$19:$L$19),CHOOSE(ROUNDUP((COUNT($B$44:AD$44)+2)/5,0),$E$18:$F$18,$F$18:$G$18,$G$18:$H$18,$H$18:$I$18,$I$18:$J$18,$J$18:$K$18,$K$18:$L$18),AF$52)+AD40*TREND(CHOOSE(ROUNDUP((COUNT($B$44:AD$44)+2)/5,0),$E$21:$F$21,$F$21:$G$21,$G$21:$H$21,$H$21:$I$21,$I$21:$J$21,$J$21:$K$21,$K$21:$L$21),CHOOSE(ROUNDUP((COUNT($B$44:AD$44)+2)/5,0),$E$18:$F$18,$F$18:$G$18,$G$18:$H$18,$H$18:$I$18,$I$18:$J$18,$J$18:$K$18,$K$18:$L$18),AD$37)</f>
        <v>3594406461752263.5</v>
      </c>
      <c r="AG56" s="44">
        <f>AE40*TREND(CHOOSE(ROUNDUP((COUNT($B$44:AE$44)+2)/5,0),$E$19:$F$19,$F$19:$G$19,$G$19:$H$19,$H$19:$I$19,$I$19:$J$19,$J$19:$K$19,$K$19:$L$19),CHOOSE(ROUNDUP((COUNT($B$44:AE$44)+2)/5,0),$E$18:$F$18,$F$18:$G$18,$G$18:$H$18,$H$18:$I$18,$I$18:$J$18,$J$18:$K$18,$K$18:$L$18),AG$52)+AE40*TREND(CHOOSE(ROUNDUP((COUNT($B$44:AE$44)+2)/5,0),$E$21:$F$21,$F$21:$G$21,$G$21:$H$21,$H$21:$I$21,$I$21:$J$21,$J$21:$K$21,$K$21:$L$21),CHOOSE(ROUNDUP((COUNT($B$44:AE$44)+2)/5,0),$E$18:$F$18,$F$18:$G$18,$G$18:$H$18,$H$18:$I$18,$I$18:$J$18,$J$18:$K$18,$K$18:$L$18),AE$37)</f>
        <v>3698082041180934.5</v>
      </c>
      <c r="AH56" s="44">
        <f>AF40*TREND(CHOOSE(ROUNDUP((COUNT($B$44:AF$44)+2)/5,0),$E$19:$F$19,$F$19:$G$19,$G$19:$H$19,$H$19:$I$19,$I$19:$J$19,$J$19:$K$19,$K$19:$L$19),CHOOSE(ROUNDUP((COUNT($B$44:AF$44)+2)/5,0),$E$18:$F$18,$F$18:$G$18,$G$18:$H$18,$H$18:$I$18,$I$18:$J$18,$J$18:$K$18,$K$18:$L$18),AH$52)+AF40*TREND(CHOOSE(ROUNDUP((COUNT($B$44:AF$44)+2)/5,0),$E$21:$F$21,$F$21:$G$21,$G$21:$H$21,$H$21:$I$21,$I$21:$J$21,$J$21:$K$21,$K$21:$L$21),CHOOSE(ROUNDUP((COUNT($B$44:AF$44)+2)/5,0),$E$18:$F$18,$F$18:$G$18,$G$18:$H$18,$H$18:$I$18,$I$18:$J$18,$J$18:$K$18,$K$18:$L$18),AF$37)</f>
        <v>3802194378174383</v>
      </c>
      <c r="AI56" s="44">
        <f>AG40*TREND(CHOOSE(ROUNDUP((COUNT($B$44:AG$44)+2)/5,0),$E$19:$F$19,$F$19:$G$19,$G$19:$H$19,$H$19:$I$19,$I$19:$J$19,$J$19:$K$19,$K$19:$L$19),CHOOSE(ROUNDUP((COUNT($B$44:AG$44)+2)/5,0),$E$18:$F$18,$F$18:$G$18,$G$18:$H$18,$H$18:$I$18,$I$18:$J$18,$J$18:$K$18,$K$18:$L$18),AI$52)+AG40*TREND(CHOOSE(ROUNDUP((COUNT($B$44:AG$44)+2)/5,0),$E$21:$F$21,$F$21:$G$21,$G$21:$H$21,$H$21:$I$21,$I$21:$J$21,$J$21:$K$21,$K$21:$L$21),CHOOSE(ROUNDUP((COUNT($B$44:AG$44)+2)/5,0),$E$18:$F$18,$F$18:$G$18,$G$18:$H$18,$H$18:$I$18,$I$18:$J$18,$J$18:$K$18,$K$18:$L$18),AG$37)</f>
        <v>3906743472732677</v>
      </c>
      <c r="AJ56" s="44">
        <f>AH40*TREND(CHOOSE(ROUNDUP((COUNT($B$44:AH$44)+2)/5,0),$E$19:$F$19,$F$19:$G$19,$G$19:$H$19,$H$19:$I$19,$I$19:$J$19,$J$19:$K$19,$K$19:$L$19),CHOOSE(ROUNDUP((COUNT($B$44:AH$44)+2)/5,0),$E$18:$F$18,$F$18:$G$18,$G$18:$H$18,$H$18:$I$18,$I$18:$J$18,$J$18:$K$18,$K$18:$L$18),AJ$52)+AH40*TREND(CHOOSE(ROUNDUP((COUNT($B$44:AH$44)+2)/5,0),$E$21:$F$21,$F$21:$G$21,$G$21:$H$21,$H$21:$I$21,$I$21:$J$21,$J$21:$K$21,$K$21:$L$21),CHOOSE(ROUNDUP((COUNT($B$44:AH$44)+2)/5,0),$E$18:$F$18,$F$18:$G$18,$G$18:$H$18,$H$18:$I$18,$I$18:$J$18,$J$18:$K$18,$K$18:$L$18),AH$37)</f>
        <v>4011729324855744.5</v>
      </c>
      <c r="AK56" s="44">
        <f>AI40*TREND(CHOOSE(ROUNDUP((COUNT($B$44:AI$44)-1)/5,0),$E$19:$F$19,$F$19:$G$19,$G$19:$H$19,$H$19:$I$19,$I$19:$J$19,$J$19:$K$19,$K$19:$L$19),CHOOSE(ROUNDUP((COUNT($B$44:AI$44)-1)/5,0),$E$18:$F$18,$F$18:$G$18,$G$18:$H$18,$H$18:$I$18,$I$18:$J$18,$J$18:$K$18,$K$18:$L$18),AK$52)+AI40*TREND(CHOOSE(ROUNDUP((COUNT($B$44:AI$44)-1)/5,0),$E$21:$F$21,$F$21:$G$21,$G$21:$H$21,$H$21:$I$21,$I$21:$J$21,$J$21:$K$21,$K$21:$L$21),CHOOSE(ROUNDUP((COUNT($B$44:AI$44)-1)/5,0),$E$18:$F$18,$F$18:$G$18,$G$18:$H$18,$H$18:$I$18,$I$18:$J$18,$J$18:$K$18,$K$18:$L$18),AI$37)</f>
        <v>4117151934543653.5</v>
      </c>
      <c r="AL56" s="44">
        <f>AJ40*TREND(CHOOSE(ROUNDUP((COUNT($B$44:AJ$44)-1)/5,0),$E$19:$F$19,$F$19:$G$19,$G$19:$H$19,$H$19:$I$19,$I$19:$J$19,$J$19:$K$19,$K$19:$L$19),CHOOSE(ROUNDUP((COUNT($B$44:AJ$44)-1)/5,0),$E$18:$F$18,$F$18:$G$18,$G$18:$H$18,$H$18:$I$18,$I$18:$J$18,$J$18:$K$18,$K$18:$L$18),AL$52)+AJ40*TREND(CHOOSE(ROUNDUP((COUNT($B$44:AJ$44)-1)/5,0),$E$21:$F$21,$F$21:$G$21,$G$21:$H$21,$H$21:$I$21,$I$21:$J$21,$J$21:$K$21,$K$21:$L$21),CHOOSE(ROUNDUP((COUNT($B$44:AJ$44)-1)/5,0),$E$18:$F$18,$F$18:$G$18,$G$18:$H$18,$H$18:$I$18,$I$18:$J$18,$J$18:$K$18,$K$18:$L$18),AJ$37)</f>
        <v>4223011301796372</v>
      </c>
      <c r="AM56" s="44">
        <f>AK40*TREND(CHOOSE(ROUNDUP((COUNT($B$44:AK$44)-1)/5,0),$E$19:$F$19,$F$19:$G$19,$G$19:$H$19,$H$19:$I$19,$I$19:$J$19,$J$19:$K$19,$K$19:$L$19),CHOOSE(ROUNDUP((COUNT($B$44:AK$44)-1)/5,0),$E$18:$F$18,$F$18:$G$18,$G$18:$H$18,$H$18:$I$18,$I$18:$J$18,$J$18:$K$18,$K$18:$L$18),AM$52)+AK40*TREND(CHOOSE(ROUNDUP((COUNT($B$44:AK$44)-1)/5,0),$E$21:$F$21,$F$21:$G$21,$G$21:$H$21,$H$21:$I$21,$I$21:$J$21,$J$21:$K$21,$K$21:$L$21),CHOOSE(ROUNDUP((COUNT($B$44:AK$44)-1)/5,0),$E$18:$F$18,$F$18:$G$18,$G$18:$H$18,$H$18:$I$18,$I$18:$J$18,$J$18:$K$18,$K$18:$L$18),AK$37)</f>
        <v>4329307426613868</v>
      </c>
    </row>
    <row r="57" spans="1:39" x14ac:dyDescent="0.25">
      <c r="A57" t="s">
        <v>13</v>
      </c>
      <c r="B57" t="s">
        <v>314</v>
      </c>
      <c r="C57" t="s">
        <v>290</v>
      </c>
      <c r="D57" s="44">
        <f>B40*TREND(CHOOSE(ROUNDUP((COUNT($B$44:B$44)+2)/5,0),$E$20:$F$20,$F$20:$G$20,$G$20:$H$20,$H$20:$I$20,$I$20:$J$20,$J$20:$K$20,$K$20:$L$20),CHOOSE(ROUNDUP((COUNT($B$44:B$44)+2)/5,0),$E$18:$F$18,$F$18:$G$18,$G$18:$H$18,$H$18:$I$18,$I$18:$J$18,$J$18:$K$18,$K$18:$L$18),D$52)</f>
        <v>31434796611285.309</v>
      </c>
      <c r="E57" s="44">
        <f>C40*TREND(CHOOSE(ROUNDUP((COUNT($B$44:C$44)+2)/5,0),$E$20:$F$20,$F$20:$G$20,$G$20:$H$20,$H$20:$I$20,$I$20:$J$20,$J$20:$K$20,$K$20:$L$20),CHOOSE(ROUNDUP((COUNT($B$44:C$44)+2)/5,0),$E$18:$F$18,$F$18:$G$18,$G$18:$H$18,$H$18:$I$18,$I$18:$J$18,$J$18:$K$18,$K$18:$L$18),E$52)</f>
        <v>43464527350286.953</v>
      </c>
      <c r="F57" s="44">
        <f>D40*TREND(CHOOSE(ROUNDUP((COUNT($B$44:D$44)+2)/5,0),$E$20:$F$20,$F$20:$G$20,$G$20:$H$20,$H$20:$I$20,$I$20:$J$20,$J$20:$K$20,$K$20:$L$20),CHOOSE(ROUNDUP((COUNT($B$44:D$44)+2)/5,0),$E$18:$F$18,$F$18:$G$18,$G$18:$H$18,$H$18:$I$18,$I$18:$J$18,$J$18:$K$18,$K$18:$L$18),F$52)</f>
        <v>56271977101901.656</v>
      </c>
      <c r="G57" s="44">
        <f>E40*TREND(CHOOSE(ROUNDUP((COUNT($B$44:E$44)+2)/5,0),$E$20:$F$20,$F$20:$G$20,$G$20:$H$20,$H$20:$I$20,$I$20:$J$20,$J$20:$K$20,$K$20:$L$20),CHOOSE(ROUNDUP((COUNT($B$44:E$44)+2)/5,0),$E$18:$F$18,$F$18:$G$18,$G$18:$H$18,$H$18:$I$18,$I$18:$J$18,$J$18:$K$18,$K$18:$L$18),G$52)</f>
        <v>65569865808435.563</v>
      </c>
      <c r="H57" s="44">
        <f>F40*TREND(CHOOSE(ROUNDUP((COUNT($B$44:F$44)+2)/5,0),$E$20:$F$20,$F$20:$G$20,$G$20:$H$20,$H$20:$I$20,$I$20:$J$20,$J$20:$K$20,$K$20:$L$20),CHOOSE(ROUNDUP((COUNT($B$44:F$44)+2)/5,0),$E$18:$F$18,$F$18:$G$18,$G$18:$H$18,$H$18:$I$18,$I$18:$J$18,$J$18:$K$18,$K$18:$L$18),H$52)</f>
        <v>75421341588203.203</v>
      </c>
      <c r="I57" s="44">
        <f>G40*TREND(CHOOSE(ROUNDUP((COUNT($B$44:G$44)+2)/5,0),$E$20:$F$20,$F$20:$G$20,$G$20:$H$20,$H$20:$I$20,$I$20:$J$20,$J$20:$K$20,$K$20:$L$20),CHOOSE(ROUNDUP((COUNT($B$44:G$44)+2)/5,0),$E$18:$F$18,$F$18:$G$18,$G$18:$H$18,$H$18:$I$18,$I$18:$J$18,$J$18:$K$18,$K$18:$L$18),I$52)</f>
        <v>85826404441204.609</v>
      </c>
      <c r="J57" s="44">
        <f>H40*TREND(CHOOSE(ROUNDUP((COUNT($B$44:H$44)+2)/5,0),$E$20:$F$20,$F$20:$G$20,$G$20:$H$20,$H$20:$I$20,$I$20:$J$20,$J$20:$K$20,$K$20:$L$20),CHOOSE(ROUNDUP((COUNT($B$44:H$44)+2)/5,0),$E$18:$F$18,$F$18:$G$18,$G$18:$H$18,$H$18:$I$18,$I$18:$J$18,$J$18:$K$18,$K$18:$L$18),J$52)</f>
        <v>96785054367439.75</v>
      </c>
      <c r="K57" s="44">
        <f>I40*TREND(CHOOSE(ROUNDUP((COUNT($B$44:I$44)+2)/5,0),$E$20:$F$20,$F$20:$G$20,$G$20:$H$20,$H$20:$I$20,$I$20:$J$20,$J$20:$K$20,$K$20:$L$20),CHOOSE(ROUNDUP((COUNT($B$44:I$44)+2)/5,0),$E$18:$F$18,$F$18:$G$18,$G$18:$H$18,$H$18:$I$18,$I$18:$J$18,$J$18:$K$18,$K$18:$L$18),K$52)</f>
        <v>108297291366907.72</v>
      </c>
      <c r="L57" s="44">
        <f>J40*TREND(CHOOSE(ROUNDUP((COUNT($B$44:J$44)+2)/5,0),$E$20:$F$20,$F$20:$G$20,$G$20:$H$20,$H$20:$I$20,$I$20:$J$20,$J$20:$K$20,$K$20:$L$20),CHOOSE(ROUNDUP((COUNT($B$44:J$44)+2)/5,0),$E$18:$F$18,$F$18:$G$18,$G$18:$H$18,$H$18:$I$18,$I$18:$J$18,$J$18:$K$18,$K$18:$L$18),L$52)</f>
        <v>117858884957416.73</v>
      </c>
      <c r="M57" s="44">
        <f>K40*TREND(CHOOSE(ROUNDUP((COUNT($B$44:K$44)+2)/5,0),$E$20:$F$20,$F$20:$G$20,$G$20:$H$20,$H$20:$I$20,$I$20:$J$20,$J$20:$K$20,$K$20:$L$20),CHOOSE(ROUNDUP((COUNT($B$44:K$44)+2)/5,0),$E$18:$F$18,$F$18:$G$18,$G$18:$H$18,$H$18:$I$18,$I$18:$J$18,$J$18:$K$18,$K$18:$L$18),M$52)</f>
        <v>127813007887750.81</v>
      </c>
      <c r="N57" s="44">
        <f>L40*TREND(CHOOSE(ROUNDUP((COUNT($B$44:L$44)+2)/5,0),$E$20:$F$20,$F$20:$G$20,$G$20:$H$20,$H$20:$I$20,$I$20:$J$20,$J$20:$K$20,$K$20:$L$20),CHOOSE(ROUNDUP((COUNT($B$44:L$44)+2)/5,0),$E$18:$F$18,$F$18:$G$18,$G$18:$H$18,$H$18:$I$18,$I$18:$J$18,$J$18:$K$18,$K$18:$L$18),N$52)</f>
        <v>138159660157905.8</v>
      </c>
      <c r="O57" s="44">
        <f>M40*TREND(CHOOSE(ROUNDUP((COUNT($B$44:M$44)+2)/5,0),$E$20:$F$20,$F$20:$G$20,$G$20:$H$20,$H$20:$I$20,$I$20:$J$20,$J$20:$K$20,$K$20:$L$20),CHOOSE(ROUNDUP((COUNT($B$44:M$44)+2)/5,0),$E$18:$F$18,$F$18:$G$18,$G$18:$H$18,$H$18:$I$18,$I$18:$J$18,$J$18:$K$18,$K$18:$L$18),O$52)</f>
        <v>148898841767887.94</v>
      </c>
      <c r="P57" s="44">
        <f>N40*TREND(CHOOSE(ROUNDUP((COUNT($B$44:N$44)+2)/5,0),$E$20:$F$20,$F$20:$G$20,$G$20:$H$20,$H$20:$I$20,$I$20:$J$20,$J$20:$K$20,$K$20:$L$20),CHOOSE(ROUNDUP((COUNT($B$44:N$44)+2)/5,0),$E$18:$F$18,$F$18:$G$18,$G$18:$H$18,$H$18:$I$18,$I$18:$J$18,$J$18:$K$18,$K$18:$L$18),P$52)</f>
        <v>160030552717690.75</v>
      </c>
      <c r="Q57" s="44">
        <f>O40*TREND(CHOOSE(ROUNDUP((COUNT($B$44:O$44)+2)/5,0),$E$20:$F$20,$F$20:$G$20,$G$20:$H$20,$H$20:$I$20,$I$20:$J$20,$J$20:$K$20,$K$20:$L$20),CHOOSE(ROUNDUP((COUNT($B$44:O$44)+2)/5,0),$E$18:$F$18,$F$18:$G$18,$G$18:$H$18,$H$18:$I$18,$I$18:$J$18,$J$18:$K$18,$K$18:$L$18),Q$52)</f>
        <v>169879414043014.91</v>
      </c>
      <c r="R57" s="44">
        <f>P40*TREND(CHOOSE(ROUNDUP((COUNT($B$44:P$44)+2)/5,0),$E$20:$F$20,$F$20:$G$20,$G$20:$H$20,$H$20:$I$20,$I$20:$J$20,$J$20:$K$20,$K$20:$L$20),CHOOSE(ROUNDUP((COUNT($B$44:P$44)+2)/5,0),$E$18:$F$18,$F$18:$G$18,$G$18:$H$18,$H$18:$I$18,$I$18:$J$18,$J$18:$K$18,$K$18:$L$18),R$52)</f>
        <v>180013548417477.25</v>
      </c>
      <c r="S57" s="44">
        <f>Q40*TREND(CHOOSE(ROUNDUP((COUNT($B$44:Q$44)+2)/5,0),$E$20:$F$20,$F$20:$G$20,$G$20:$H$20,$H$20:$I$20,$I$20:$J$20,$J$20:$K$20,$K$20:$L$20),CHOOSE(ROUNDUP((COUNT($B$44:Q$44)+2)/5,0),$E$18:$F$18,$F$18:$G$18,$G$18:$H$18,$H$18:$I$18,$I$18:$J$18,$J$18:$K$18,$K$18:$L$18),S$52)</f>
        <v>190432955841078.88</v>
      </c>
      <c r="T57" s="44">
        <f>R40*TREND(CHOOSE(ROUNDUP((COUNT($B$44:R$44)+2)/5,0),$E$20:$F$20,$F$20:$G$20,$G$20:$H$20,$H$20:$I$20,$I$20:$J$20,$J$20:$K$20,$K$20:$L$20),CHOOSE(ROUNDUP((COUNT($B$44:R$44)+2)/5,0),$E$18:$F$18,$F$18:$G$18,$G$18:$H$18,$H$18:$I$18,$I$18:$J$18,$J$18:$K$18,$K$18:$L$18),T$52)</f>
        <v>201137636313820.91</v>
      </c>
      <c r="U57" s="44">
        <f>S40*TREND(CHOOSE(ROUNDUP((COUNT($B$44:S$44)+2)/5,0),$E$20:$F$20,$F$20:$G$20,$G$20:$H$20,$H$20:$I$20,$I$20:$J$20,$J$20:$K$20,$K$20:$L$20),CHOOSE(ROUNDUP((COUNT($B$44:S$44)+2)/5,0),$E$18:$F$18,$F$18:$G$18,$G$18:$H$18,$H$18:$I$18,$I$18:$J$18,$J$18:$K$18,$K$18:$L$18),U$52)</f>
        <v>212127589835704.56</v>
      </c>
      <c r="V57" s="44">
        <f>T40*TREND(CHOOSE(ROUNDUP((COUNT($B$44:T$44)+2)/5,0),$E$20:$F$20,$F$20:$G$20,$G$20:$H$20,$H$20:$I$20,$I$20:$J$20,$J$20:$K$20,$K$20:$L$20),CHOOSE(ROUNDUP((COUNT($B$44:T$44)+2)/5,0),$E$18:$F$18,$F$18:$G$18,$G$18:$H$18,$H$18:$I$18,$I$18:$J$18,$J$18:$K$18,$K$18:$L$18),V$52)</f>
        <v>223540254404569.41</v>
      </c>
      <c r="W57" s="44">
        <f>U40*TREND(CHOOSE(ROUNDUP((COUNT($B$44:U$44)+2)/5,0),$E$20:$F$20,$F$20:$G$20,$G$20:$H$20,$H$20:$I$20,$I$20:$J$20,$J$20:$K$20,$K$20:$L$20),CHOOSE(ROUNDUP((COUNT($B$44:U$44)+2)/5,0),$E$18:$F$18,$F$18:$G$18,$G$18:$H$18,$H$18:$I$18,$I$18:$J$18,$J$18:$K$18,$K$18:$L$18),W$52)</f>
        <v>235244167587702.31</v>
      </c>
      <c r="X57" s="44">
        <f>V40*TREND(CHOOSE(ROUNDUP((COUNT($B$44:V$44)+2)/5,0),$E$20:$F$20,$F$20:$G$20,$G$20:$H$20,$H$20:$I$20,$I$20:$J$20,$J$20:$K$20,$K$20:$L$20),CHOOSE(ROUNDUP((COUNT($B$44:V$44)+2)/5,0),$E$18:$F$18,$F$18:$G$18,$G$18:$H$18,$H$18:$I$18,$I$18:$J$18,$J$18:$K$18,$K$18:$L$18),X$52)</f>
        <v>247239329385102.09</v>
      </c>
      <c r="Y57" s="44">
        <f>W40*TREND(CHOOSE(ROUNDUP((COUNT($B$44:W$44)+2)/5,0),$E$20:$F$20,$F$20:$G$20,$G$20:$H$20,$H$20:$I$20,$I$20:$J$20,$J$20:$K$20,$K$20:$L$20),CHOOSE(ROUNDUP((COUNT($B$44:W$44)+2)/5,0),$E$18:$F$18,$F$18:$G$18,$G$18:$H$18,$H$18:$I$18,$I$18:$J$18,$J$18:$K$18,$K$18:$L$18),Y$52)</f>
        <v>259525739796761.88</v>
      </c>
      <c r="Z57" s="44">
        <f>X40*TREND(CHOOSE(ROUNDUP((COUNT($B$44:X$44)+2)/5,0),$E$20:$F$20,$F$20:$G$20,$G$20:$H$20,$H$20:$I$20,$I$20:$J$20,$J$20:$K$20,$K$20:$L$20),CHOOSE(ROUNDUP((COUNT($B$44:X$44)+2)/5,0),$E$18:$F$18,$F$18:$G$18,$G$18:$H$18,$H$18:$I$18,$I$18:$J$18,$J$18:$K$18,$K$18:$L$18),Z$52)</f>
        <v>272103398822687.22</v>
      </c>
      <c r="AA57" s="44">
        <f>Y40*TREND(CHOOSE(ROUNDUP((COUNT($B$44:Y$44)+2)/5,0),$E$20:$F$20,$F$20:$G$20,$G$20:$H$20,$H$20:$I$20,$I$20:$J$20,$J$20:$K$20,$K$20:$L$20),CHOOSE(ROUNDUP((COUNT($B$44:Y$44)+2)/5,0),$E$18:$F$18,$F$18:$G$18,$G$18:$H$18,$H$18:$I$18,$I$18:$J$18,$J$18:$K$18,$K$18:$L$18),AA$52)</f>
        <v>294054799241463.56</v>
      </c>
      <c r="AB57" s="44">
        <f>Z40*TREND(CHOOSE(ROUNDUP((COUNT($B$44:Z$44)+2)/5,0),$E$20:$F$20,$F$20:$G$20,$G$20:$H$20,$H$20:$I$20,$I$20:$J$20,$J$20:$K$20,$K$20:$L$20),CHOOSE(ROUNDUP((COUNT($B$44:Z$44)+2)/5,0),$E$18:$F$18,$F$18:$G$18,$G$18:$H$18,$H$18:$I$18,$I$18:$J$18,$J$18:$K$18,$K$18:$L$18),AB$52)</f>
        <v>316820590861029.56</v>
      </c>
      <c r="AC57" s="44">
        <f>AA40*TREND(CHOOSE(ROUNDUP((COUNT($B$44:AA$44)+2)/5,0),$E$20:$F$20,$F$20:$G$20,$G$20:$H$20,$H$20:$I$20,$I$20:$J$20,$J$20:$K$20,$K$20:$L$20),CHOOSE(ROUNDUP((COUNT($B$44:AA$44)+2)/5,0),$E$18:$F$18,$F$18:$G$18,$G$18:$H$18,$H$18:$I$18,$I$18:$J$18,$J$18:$K$18,$K$18:$L$18),AC$52)</f>
        <v>340400773681385.19</v>
      </c>
      <c r="AD57" s="44">
        <f>AB40*TREND(CHOOSE(ROUNDUP((COUNT($B$44:AB$44)+2)/5,0),$E$20:$F$20,$F$20:$G$20,$G$20:$H$20,$H$20:$I$20,$I$20:$J$20,$J$20:$K$20,$K$20:$L$20),CHOOSE(ROUNDUP((COUNT($B$44:AB$44)+2)/5,0),$E$18:$F$18,$F$18:$G$18,$G$18:$H$18,$H$18:$I$18,$I$18:$J$18,$J$18:$K$18,$K$18:$L$18),AD$52)</f>
        <v>364795347702533.94</v>
      </c>
      <c r="AE57" s="44">
        <f>AC40*TREND(CHOOSE(ROUNDUP((COUNT($B$44:AC$44)+2)/5,0),$E$20:$F$20,$F$20:$G$20,$G$20:$H$20,$H$20:$I$20,$I$20:$J$20,$J$20:$K$20,$K$20:$L$20),CHOOSE(ROUNDUP((COUNT($B$44:AC$44)+2)/5,0),$E$18:$F$18,$F$18:$G$18,$G$18:$H$18,$H$18:$I$18,$I$18:$J$18,$J$18:$K$18,$K$18:$L$18),AE$52)</f>
        <v>390004312924472.75</v>
      </c>
      <c r="AF57" s="44">
        <f>AD40*TREND(CHOOSE(ROUNDUP((COUNT($B$44:AD$44)+2)/5,0),$E$20:$F$20,$F$20:$G$20,$G$20:$H$20,$H$20:$I$20,$I$20:$J$20,$J$20:$K$20,$K$20:$L$20),CHOOSE(ROUNDUP((COUNT($B$44:AD$44)+2)/5,0),$E$18:$F$18,$F$18:$G$18,$G$18:$H$18,$H$18:$I$18,$I$18:$J$18,$J$18:$K$18,$K$18:$L$18),AF$52)</f>
        <v>417416381443508.31</v>
      </c>
      <c r="AG57" s="44">
        <f>AE40*TREND(CHOOSE(ROUNDUP((COUNT($B$44:AE$44)+2)/5,0),$E$20:$F$20,$F$20:$G$20,$G$20:$H$20,$H$20:$I$20,$I$20:$J$20,$J$20:$K$20,$K$20:$L$20),CHOOSE(ROUNDUP((COUNT($B$44:AE$44)+2)/5,0),$E$18:$F$18,$F$18:$G$18,$G$18:$H$18,$H$18:$I$18,$I$18:$J$18,$J$18:$K$18,$K$18:$L$18),AG$52)</f>
        <v>445718491054078.31</v>
      </c>
      <c r="AH57" s="44">
        <f>AF40*TREND(CHOOSE(ROUNDUP((COUNT($B$44:AF$44)+2)/5,0),$E$20:$F$20,$F$20:$G$20,$G$20:$H$20,$H$20:$I$20,$I$20:$J$20,$J$20:$K$20,$K$20:$L$20),CHOOSE(ROUNDUP((COUNT($B$44:AF$44)+2)/5,0),$E$18:$F$18,$F$18:$G$18,$G$18:$H$18,$H$18:$I$18,$I$18:$J$18,$J$18:$K$18,$K$18:$L$18),AH$52)</f>
        <v>474910641756175.31</v>
      </c>
      <c r="AI57" s="44">
        <f>AG40*TREND(CHOOSE(ROUNDUP((COUNT($B$44:AG$44)+2)/5,0),$E$20:$F$20,$F$20:$G$20,$G$20:$H$20,$H$20:$I$20,$I$20:$J$20,$J$20:$K$20,$K$20:$L$20),CHOOSE(ROUNDUP((COUNT($B$44:AG$44)+2)/5,0),$E$18:$F$18,$F$18:$G$18,$G$18:$H$18,$H$18:$I$18,$I$18:$J$18,$J$18:$K$18,$K$18:$L$18),AI$52)</f>
        <v>504992833549806.88</v>
      </c>
      <c r="AJ57" s="44">
        <f>AH40*TREND(CHOOSE(ROUNDUP((COUNT($B$44:AH$44)+2)/5,0),$E$20:$F$20,$F$20:$G$20,$G$20:$H$20,$H$20:$I$20,$I$20:$J$20,$J$20:$K$20,$K$20:$L$20),CHOOSE(ROUNDUP((COUNT($B$44:AH$44)+2)/5,0),$E$18:$F$18,$F$18:$G$18,$G$18:$H$18,$H$18:$I$18,$I$18:$J$18,$J$18:$K$18,$K$18:$L$18),AJ$52)</f>
        <v>535965066434965</v>
      </c>
      <c r="AK57" s="44">
        <f>AI40*TREND(CHOOSE(ROUNDUP((COUNT($B$44:AI$44)-1)/5,0),$E$20:$F$20,$F$20:$G$20,$G$20:$H$20,$H$20:$I$20,$I$20:$J$20,$J$20:$K$20,$K$20:$L$20),CHOOSE(ROUNDUP((COUNT($B$44:AI$44)-1)/5,0),$E$18:$F$18,$F$18:$G$18,$G$18:$H$18,$H$18:$I$18,$I$18:$J$18,$J$18:$K$18,$K$18:$L$18),AK$52)</f>
        <v>567827340411658.13</v>
      </c>
      <c r="AL57" s="44">
        <f>AJ40*TREND(CHOOSE(ROUNDUP((COUNT($B$44:AJ$44)-1)/5,0),$E$20:$F$20,$F$20:$G$20,$G$20:$H$20,$H$20:$I$20,$I$20:$J$20,$J$20:$K$20,$K$20:$L$20),CHOOSE(ROUNDUP((COUNT($B$44:AJ$44)-1)/5,0),$E$18:$F$18,$F$18:$G$18,$G$18:$H$18,$H$18:$I$18,$I$18:$J$18,$J$18:$K$18,$K$18:$L$18),AL$52)</f>
        <v>600579655479882.13</v>
      </c>
      <c r="AM57" s="44">
        <f>AK40*TREND(CHOOSE(ROUNDUP((COUNT($B$44:AK$44)-1)/5,0),$E$20:$F$20,$F$20:$G$20,$G$20:$H$20,$H$20:$I$20,$I$20:$J$20,$J$20:$K$20,$K$20:$L$20),CHOOSE(ROUNDUP((COUNT($B$44:AK$44)-1)/5,0),$E$18:$F$18,$F$18:$G$18,$G$18:$H$18,$H$18:$I$18,$I$18:$J$18,$J$18:$K$18,$K$18:$L$18),AM$52)</f>
        <v>634222011639632.38</v>
      </c>
    </row>
    <row r="58" spans="1:39" x14ac:dyDescent="0.25">
      <c r="A58" t="s">
        <v>307</v>
      </c>
      <c r="B58" t="s">
        <v>316</v>
      </c>
      <c r="C58" t="s">
        <v>289</v>
      </c>
      <c r="D58" s="44">
        <f>B48</f>
        <v>128489561382312.06</v>
      </c>
      <c r="E58" s="44">
        <f t="shared" ref="E58:AK58" si="39">C48</f>
        <v>129783050515948.98</v>
      </c>
      <c r="F58" s="44">
        <f t="shared" ref="F58:F59" si="40">D48</f>
        <v>131076539649585.91</v>
      </c>
      <c r="G58" s="44">
        <f t="shared" ref="G58:G59" si="41">E48</f>
        <v>132561454054966.73</v>
      </c>
      <c r="H58" s="44">
        <f t="shared" ref="H58:H59" si="42">F48</f>
        <v>134046368460347.56</v>
      </c>
      <c r="I58" s="44">
        <f t="shared" ref="I58:I59" si="43">G48</f>
        <v>135531282865728.39</v>
      </c>
      <c r="J58" s="44">
        <f t="shared" ref="J58:J59" si="44">H48</f>
        <v>137016197271109.86</v>
      </c>
      <c r="K58" s="44">
        <f t="shared" ref="K58:K59" si="45">I48</f>
        <v>138501111676490.67</v>
      </c>
      <c r="L58" s="44">
        <f t="shared" ref="L58:L59" si="46">J48</f>
        <v>139517955178349.97</v>
      </c>
      <c r="M58" s="44">
        <f t="shared" ref="M58:M59" si="47">K48</f>
        <v>140534798680209.61</v>
      </c>
      <c r="N58" s="44">
        <f t="shared" ref="N58:N59" si="48">L48</f>
        <v>141551642182069.56</v>
      </c>
      <c r="O58" s="44">
        <f t="shared" ref="O58:O59" si="49">M48</f>
        <v>142568485683929.19</v>
      </c>
      <c r="P58" s="44">
        <f t="shared" ref="P58:P59" si="50">N48</f>
        <v>143585329185788.78</v>
      </c>
      <c r="Q58" s="44">
        <f t="shared" ref="Q58:Q59" si="51">O48</f>
        <v>144742393515573.38</v>
      </c>
      <c r="R58" s="44">
        <f t="shared" ref="R58:R59" si="52">P48</f>
        <v>145899457845357.25</v>
      </c>
      <c r="S58" s="44">
        <f t="shared" ref="S58:S59" si="53">Q48</f>
        <v>147056522175141.16</v>
      </c>
      <c r="T58" s="44">
        <f t="shared" ref="T58:T59" si="54">R48</f>
        <v>148213586504925.06</v>
      </c>
      <c r="U58" s="44">
        <f t="shared" ref="U58:U59" si="55">S48</f>
        <v>149370650834709.31</v>
      </c>
      <c r="V58" s="44">
        <f t="shared" ref="V58:V59" si="56">T48</f>
        <v>150020845032593.78</v>
      </c>
      <c r="W58" s="44">
        <f t="shared" ref="W58:W59" si="57">U48</f>
        <v>150671039230478.59</v>
      </c>
      <c r="X58" s="44">
        <f t="shared" ref="X58:X59" si="58">V48</f>
        <v>151321233428363.56</v>
      </c>
      <c r="Y58" s="44">
        <f t="shared" ref="Y58:Y59" si="59">W48</f>
        <v>151971427626248.38</v>
      </c>
      <c r="Z58" s="44">
        <f t="shared" ref="Z58:Z59" si="60">X48</f>
        <v>152621621824133.34</v>
      </c>
      <c r="AA58" s="44">
        <f t="shared" ref="AA58:AA59" si="61">Y48</f>
        <v>153370456142080.03</v>
      </c>
      <c r="AB58" s="44">
        <f t="shared" ref="AB58:AB59" si="62">Z48</f>
        <v>154119290460026.38</v>
      </c>
      <c r="AC58" s="44">
        <f t="shared" ref="AC58:AC59" si="63">AA48</f>
        <v>154868124777973.06</v>
      </c>
      <c r="AD58" s="44">
        <f t="shared" ref="AD58:AD59" si="64">AB48</f>
        <v>155616959095919.41</v>
      </c>
      <c r="AE58" s="44">
        <f t="shared" ref="AE58:AE59" si="65">AC48</f>
        <v>156365793413866.09</v>
      </c>
      <c r="AF58" s="44">
        <f t="shared" ref="AF58:AF59" si="66">AD48</f>
        <v>156601520543418.97</v>
      </c>
      <c r="AG58" s="44">
        <f t="shared" ref="AG58:AG59" si="67">AE48</f>
        <v>156837247672971.94</v>
      </c>
      <c r="AH58" s="44">
        <f t="shared" ref="AH58:AH59" si="68">AF48</f>
        <v>157072974802524.81</v>
      </c>
      <c r="AI58" s="44">
        <f t="shared" ref="AI58:AI59" si="69">AG48</f>
        <v>157308701932077.78</v>
      </c>
      <c r="AJ58" s="44">
        <f t="shared" ref="AJ58:AJ59" si="70">AH48</f>
        <v>157544429061630.69</v>
      </c>
      <c r="AK58" s="44">
        <f t="shared" si="39"/>
        <v>157780156191183.66</v>
      </c>
      <c r="AL58" s="44">
        <f t="shared" ref="AL58:AL59" si="71">AJ48</f>
        <v>158015883320736.59</v>
      </c>
      <c r="AM58" s="44">
        <f t="shared" ref="AM58:AM59" si="72">AK48</f>
        <v>158251610450289.5</v>
      </c>
    </row>
    <row r="59" spans="1:39" x14ac:dyDescent="0.25">
      <c r="A59" t="s">
        <v>307</v>
      </c>
      <c r="B59" t="s">
        <v>316</v>
      </c>
      <c r="C59" t="s">
        <v>290</v>
      </c>
      <c r="D59" s="44">
        <f>B49</f>
        <v>2433858628752400</v>
      </c>
      <c r="E59" s="44">
        <f t="shared" ref="E59:AK59" si="73">C49</f>
        <v>2429748080990474.5</v>
      </c>
      <c r="F59" s="44">
        <f t="shared" si="40"/>
        <v>2425954236924984</v>
      </c>
      <c r="G59" s="44">
        <f t="shared" si="41"/>
        <v>2348047875071730</v>
      </c>
      <c r="H59" s="44">
        <f t="shared" si="42"/>
        <v>2270311256457047.5</v>
      </c>
      <c r="I59" s="44">
        <f t="shared" si="43"/>
        <v>2192675240857791</v>
      </c>
      <c r="J59" s="44">
        <f t="shared" si="44"/>
        <v>2115076100955902</v>
      </c>
      <c r="K59" s="44">
        <f t="shared" si="45"/>
        <v>2037455002794663.8</v>
      </c>
      <c r="L59" s="44">
        <f t="shared" si="46"/>
        <v>1976229368898478.3</v>
      </c>
      <c r="M59" s="44">
        <f t="shared" si="47"/>
        <v>1915691099248028.8</v>
      </c>
      <c r="N59" s="44">
        <f t="shared" si="48"/>
        <v>1855788699967258</v>
      </c>
      <c r="O59" s="44">
        <f t="shared" si="49"/>
        <v>1796474052937041</v>
      </c>
      <c r="P59" s="44">
        <f t="shared" si="50"/>
        <v>1737702143627472.3</v>
      </c>
      <c r="Q59" s="44">
        <f t="shared" si="51"/>
        <v>1698539142618747.5</v>
      </c>
      <c r="R59" s="44">
        <f t="shared" si="52"/>
        <v>1659921636150952.8</v>
      </c>
      <c r="S59" s="44">
        <f t="shared" si="53"/>
        <v>1621807654549982</v>
      </c>
      <c r="T59" s="44">
        <f t="shared" si="54"/>
        <v>1584158166426886.3</v>
      </c>
      <c r="U59" s="44">
        <f t="shared" si="55"/>
        <v>1546936825965350.8</v>
      </c>
      <c r="V59" s="44">
        <f t="shared" si="56"/>
        <v>1511237219312079.8</v>
      </c>
      <c r="W59" s="44">
        <f t="shared" si="57"/>
        <v>1476233537074427</v>
      </c>
      <c r="X59" s="44">
        <f t="shared" si="58"/>
        <v>1441892082170985.3</v>
      </c>
      <c r="Y59" s="44">
        <f t="shared" si="59"/>
        <v>1408181124699688.5</v>
      </c>
      <c r="Z59" s="44">
        <f t="shared" si="60"/>
        <v>1375070760451979.5</v>
      </c>
      <c r="AA59" s="44">
        <f t="shared" si="61"/>
        <v>1347868903277702.5</v>
      </c>
      <c r="AB59" s="44">
        <f t="shared" si="62"/>
        <v>1321267286292999.3</v>
      </c>
      <c r="AC59" s="44">
        <f t="shared" si="63"/>
        <v>1295234750191702.8</v>
      </c>
      <c r="AD59" s="44">
        <f t="shared" si="64"/>
        <v>1269742089841790.5</v>
      </c>
      <c r="AE59" s="44">
        <f t="shared" si="65"/>
        <v>1244761903453879</v>
      </c>
      <c r="AF59" s="44">
        <f t="shared" si="66"/>
        <v>1217809409825550</v>
      </c>
      <c r="AG59" s="44">
        <f t="shared" si="67"/>
        <v>1191507418847689.8</v>
      </c>
      <c r="AH59" s="44">
        <f t="shared" si="68"/>
        <v>1165829809082695.3</v>
      </c>
      <c r="AI59" s="44">
        <f t="shared" si="69"/>
        <v>1140751829763945.3</v>
      </c>
      <c r="AJ59" s="44">
        <f t="shared" si="70"/>
        <v>1116250012055833.3</v>
      </c>
      <c r="AK59" s="44">
        <f t="shared" si="73"/>
        <v>1092302087119922.8</v>
      </c>
      <c r="AL59" s="44">
        <f t="shared" si="71"/>
        <v>1068886910385885</v>
      </c>
      <c r="AM59" s="44">
        <f t="shared" si="72"/>
        <v>1045984391485863.1</v>
      </c>
    </row>
    <row r="60" spans="1:39" x14ac:dyDescent="0.25">
      <c r="A60" t="s">
        <v>315</v>
      </c>
      <c r="B60" t="s">
        <v>316</v>
      </c>
      <c r="C60" t="s">
        <v>290</v>
      </c>
      <c r="D60" s="44">
        <f>B42*TREND(CHOOSE(ROUNDUP((COUNT($B$44:B$44)+2)/5,0),$E$28:$F$28,$F$28:$G$28,$G$28:$H$28,$H$28:$I$28,$I$28:$J$28,$J$28:$K$28,$K$28:$L$28),CHOOSE(ROUNDUP((COUNT($B$44:B$44)+2)/5,0),$E$18:$F$18,$F$18:$G$18,$G$18:$H$18,$H$18:$I$18,$I$18:$J$18,$J$18:$K$18,$K$18:$L$18),D$52)+B42*TREND(CHOOSE(ROUNDUP((COUNT($B$44:B$44)+2)/5,0),$E$34:$F$34,$F$34:$G$34,$G$34:$H$34,$H$34:$I$34,$I$34:$J$34,$J$34:$K$34,$K$34:$L$34),CHOOSE(ROUNDUP((COUNT($B$44:B$44)+2)/5,0),$E$18:$F$18,$F$18:$G$18,$G$18:$H$18,$H$18:$I$18,$I$18:$J$18,$J$18:$K$18,$K$18:$L$18),B$37)+B42*TREND(CHOOSE(ROUNDUP((COUNT($B$44:B$44)+2)/5,0),$E$30:$F$30,$F$30:$G$30,$G$30:$H$30,$H$30:$I$30,$I$30:$J$30,$J$30:$K$30,$K$30:$L$30),CHOOSE(ROUNDUP((COUNT($B$44:B$44)+2)/5,0),$E$18:$F$18,$F$18:$G$18,$G$18:$H$18,$H$18:$I$18,$I$18:$J$18,$J$18:$K$18,$K$18:$L$18),B$37)</f>
        <v>512015137142324.25</v>
      </c>
      <c r="E60" s="44">
        <f>C42*TREND(CHOOSE(ROUNDUP((COUNT($B$44:C$44)+2)/5,0),$E$28:$F$28,$F$28:$G$28,$G$28:$H$28,$H$28:$I$28,$I$28:$J$28,$J$28:$K$28,$K$28:$L$28),CHOOSE(ROUNDUP((COUNT($B$44:C$44)+2)/5,0),$E$18:$F$18,$F$18:$G$18,$G$18:$H$18,$H$18:$I$18,$I$18:$J$18,$J$18:$K$18,$K$18:$L$18),E$52)+C42*TREND(CHOOSE(ROUNDUP((COUNT($B$44:C$44)+2)/5,0),$E$34:$F$34,$F$34:$G$34,$G$34:$H$34,$H$34:$I$34,$I$34:$J$34,$J$34:$K$34,$K$34:$L$34),CHOOSE(ROUNDUP((COUNT($B$44:C$44)+2)/5,0),$E$18:$F$18,$F$18:$G$18,$G$18:$H$18,$H$18:$I$18,$I$18:$J$18,$J$18:$K$18,$K$18:$L$18),C$37)+C42*TREND(CHOOSE(ROUNDUP((COUNT($B$44:C$44)+2)/5,0),$E$30:$F$30,$F$30:$G$30,$G$30:$H$30,$H$30:$I$30,$I$30:$J$30,$J$30:$K$30,$K$30:$L$30),CHOOSE(ROUNDUP((COUNT($B$44:C$44)+2)/5,0),$E$18:$F$18,$F$18:$G$18,$G$18:$H$18,$H$18:$I$18,$I$18:$J$18,$J$18:$K$18,$K$18:$L$18),C$37)</f>
        <v>527248880629348.25</v>
      </c>
      <c r="F60" s="44">
        <f>D42*TREND(CHOOSE(ROUNDUP((COUNT($B$44:D$44)+2)/5,0),$E$28:$F$28,$F$28:$G$28,$G$28:$H$28,$H$28:$I$28,$I$28:$J$28,$J$28:$K$28,$K$28:$L$28),CHOOSE(ROUNDUP((COUNT($B$44:D$44)+2)/5,0),$E$18:$F$18,$F$18:$G$18,$G$18:$H$18,$H$18:$I$18,$I$18:$J$18,$J$18:$K$18,$K$18:$L$18),F$52)+D42*TREND(CHOOSE(ROUNDUP((COUNT($B$44:D$44)+2)/5,0),$E$34:$F$34,$F$34:$G$34,$G$34:$H$34,$H$34:$I$34,$I$34:$J$34,$J$34:$K$34,$K$34:$L$34),CHOOSE(ROUNDUP((COUNT($B$44:D$44)+2)/5,0),$E$18:$F$18,$F$18:$G$18,$G$18:$H$18,$H$18:$I$18,$I$18:$J$18,$J$18:$K$18,$K$18:$L$18),D$37)+D42*TREND(CHOOSE(ROUNDUP((COUNT($B$44:D$44)+2)/5,0),$E$30:$F$30,$F$30:$G$30,$G$30:$H$30,$H$30:$I$30,$I$30:$J$30,$J$30:$K$30,$K$30:$L$30),CHOOSE(ROUNDUP((COUNT($B$44:D$44)+2)/5,0),$E$18:$F$18,$F$18:$G$18,$G$18:$H$18,$H$18:$I$18,$I$18:$J$18,$J$18:$K$18,$K$18:$L$18),D$37)</f>
        <v>542683536747901.94</v>
      </c>
      <c r="G60" s="44">
        <f>E42*TREND(CHOOSE(ROUNDUP((COUNT($B$44:E$44)+2)/5,0),$E$28:$F$28,$F$28:$G$28,$G$28:$H$28,$H$28:$I$28,$I$28:$J$28,$J$28:$K$28,$K$28:$L$28),CHOOSE(ROUNDUP((COUNT($B$44:E$44)+2)/5,0),$E$18:$F$18,$F$18:$G$18,$G$18:$H$18,$H$18:$I$18,$I$18:$J$18,$J$18:$K$18,$K$18:$L$18),G$52)+E42*TREND(CHOOSE(ROUNDUP((COUNT($B$44:E$44)+2)/5,0),$E$34:$F$34,$F$34:$G$34,$G$34:$H$34,$H$34:$I$34,$I$34:$J$34,$J$34:$K$34,$K$34:$L$34),CHOOSE(ROUNDUP((COUNT($B$44:E$44)+2)/5,0),$E$18:$F$18,$F$18:$G$18,$G$18:$H$18,$H$18:$I$18,$I$18:$J$18,$J$18:$K$18,$K$18:$L$18),E$37)+E42*TREND(CHOOSE(ROUNDUP((COUNT($B$44:E$44)+2)/5,0),$E$30:$F$30,$F$30:$G$30,$G$30:$H$30,$H$30:$I$30,$I$30:$J$30,$J$30:$K$30,$K$30:$L$30),CHOOSE(ROUNDUP((COUNT($B$44:E$44)+2)/5,0),$E$18:$F$18,$F$18:$G$18,$G$18:$H$18,$H$18:$I$18,$I$18:$J$18,$J$18:$K$18,$K$18:$L$18),E$37)</f>
        <v>634891332921340.75</v>
      </c>
      <c r="H60" s="44">
        <f>F42*TREND(CHOOSE(ROUNDUP((COUNT($B$44:F$44)+2)/5,0),$E$28:$F$28,$F$28:$G$28,$G$28:$H$28,$H$28:$I$28,$I$28:$J$28,$J$28:$K$28,$K$28:$L$28),CHOOSE(ROUNDUP((COUNT($B$44:F$44)+2)/5,0),$E$18:$F$18,$F$18:$G$18,$G$18:$H$18,$H$18:$I$18,$I$18:$J$18,$J$18:$K$18,$K$18:$L$18),H$52)+F42*TREND(CHOOSE(ROUNDUP((COUNT($B$44:F$44)+2)/5,0),$E$34:$F$34,$F$34:$G$34,$G$34:$H$34,$H$34:$I$34,$I$34:$J$34,$J$34:$K$34,$K$34:$L$34),CHOOSE(ROUNDUP((COUNT($B$44:F$44)+2)/5,0),$E$18:$F$18,$F$18:$G$18,$G$18:$H$18,$H$18:$I$18,$I$18:$J$18,$J$18:$K$18,$K$18:$L$18),F$37)+F42*TREND(CHOOSE(ROUNDUP((COUNT($B$44:F$44)+2)/5,0),$E$30:$F$30,$F$30:$G$30,$G$30:$H$30,$H$30:$I$30,$I$30:$J$30,$J$30:$K$30,$K$30:$L$30),CHOOSE(ROUNDUP((COUNT($B$44:F$44)+2)/5,0),$E$18:$F$18,$F$18:$G$18,$G$18:$H$18,$H$18:$I$18,$I$18:$J$18,$J$18:$K$18,$K$18:$L$18),F$37)</f>
        <v>729027165538620.13</v>
      </c>
      <c r="I60" s="44">
        <f>G42*TREND(CHOOSE(ROUNDUP((COUNT($B$44:G$44)+2)/5,0),$E$28:$F$28,$F$28:$G$28,$G$28:$H$28,$H$28:$I$28,$I$28:$J$28,$J$28:$K$28,$K$28:$L$28),CHOOSE(ROUNDUP((COUNT($B$44:G$44)+2)/5,0),$E$18:$F$18,$F$18:$G$18,$G$18:$H$18,$H$18:$I$18,$I$18:$J$18,$J$18:$K$18,$K$18:$L$18),I$52)+G42*TREND(CHOOSE(ROUNDUP((COUNT($B$44:G$44)+2)/5,0),$E$34:$F$34,$F$34:$G$34,$G$34:$H$34,$H$34:$I$34,$I$34:$J$34,$J$34:$K$34,$K$34:$L$34),CHOOSE(ROUNDUP((COUNT($B$44:G$44)+2)/5,0),$E$18:$F$18,$F$18:$G$18,$G$18:$H$18,$H$18:$I$18,$I$18:$J$18,$J$18:$K$18,$K$18:$L$18),G$37)+G42*TREND(CHOOSE(ROUNDUP((COUNT($B$44:G$44)+2)/5,0),$E$30:$F$30,$F$30:$G$30,$G$30:$H$30,$H$30:$I$30,$I$30:$J$30,$J$30:$K$30,$K$30:$L$30),CHOOSE(ROUNDUP((COUNT($B$44:G$44)+2)/5,0),$E$18:$F$18,$F$18:$G$18,$G$18:$H$18,$H$18:$I$18,$I$18:$J$18,$J$18:$K$18,$K$18:$L$18),G$37)</f>
        <v>825091034599692.75</v>
      </c>
      <c r="J60" s="44">
        <f>H42*TREND(CHOOSE(ROUNDUP((COUNT($B$44:H$44)+2)/5,0),$E$28:$F$28,$F$28:$G$28,$G$28:$H$28,$H$28:$I$28,$I$28:$J$28,$J$28:$K$28,$K$28:$L$28),CHOOSE(ROUNDUP((COUNT($B$44:H$44)+2)/5,0),$E$18:$F$18,$F$18:$G$18,$G$18:$H$18,$H$18:$I$18,$I$18:$J$18,$J$18:$K$18,$K$18:$L$18),J$52)+H42*TREND(CHOOSE(ROUNDUP((COUNT($B$44:H$44)+2)/5,0),$E$34:$F$34,$F$34:$G$34,$G$34:$H$34,$H$34:$I$34,$I$34:$J$34,$J$34:$K$34,$K$34:$L$34),CHOOSE(ROUNDUP((COUNT($B$44:H$44)+2)/5,0),$E$18:$F$18,$F$18:$G$18,$G$18:$H$18,$H$18:$I$18,$I$18:$J$18,$J$18:$K$18,$K$18:$L$18),H$37)+H42*TREND(CHOOSE(ROUNDUP((COUNT($B$44:H$44)+2)/5,0),$E$30:$F$30,$F$30:$G$30,$G$30:$H$30,$H$30:$I$30,$I$30:$J$30,$J$30:$K$30,$K$30:$L$30),CHOOSE(ROUNDUP((COUNT($B$44:H$44)+2)/5,0),$E$18:$F$18,$F$18:$G$18,$G$18:$H$18,$H$18:$I$18,$I$18:$J$18,$J$18:$K$18,$K$18:$L$18),H$37)</f>
        <v>923082940104587.63</v>
      </c>
      <c r="K60" s="44">
        <f>I42*TREND(CHOOSE(ROUNDUP((COUNT($B$44:I$44)+2)/5,0),$E$28:$F$28,$F$28:$G$28,$G$28:$H$28,$H$28:$I$28,$I$28:$J$28,$J$28:$K$28,$K$28:$L$28),CHOOSE(ROUNDUP((COUNT($B$44:I$44)+2)/5,0),$E$18:$F$18,$F$18:$G$18,$G$18:$H$18,$H$18:$I$18,$I$18:$J$18,$J$18:$K$18,$K$18:$L$18),K$52)+I42*TREND(CHOOSE(ROUNDUP((COUNT($B$44:I$44)+2)/5,0),$E$34:$F$34,$F$34:$G$34,$G$34:$H$34,$H$34:$I$34,$I$34:$J$34,$J$34:$K$34,$K$34:$L$34),CHOOSE(ROUNDUP((COUNT($B$44:I$44)+2)/5,0),$E$18:$F$18,$F$18:$G$18,$G$18:$H$18,$H$18:$I$18,$I$18:$J$18,$J$18:$K$18,$K$18:$L$18),I$37)+I42*TREND(CHOOSE(ROUNDUP((COUNT($B$44:I$44)+2)/5,0),$E$30:$F$30,$F$30:$G$30,$G$30:$H$30,$H$30:$I$30,$I$30:$J$30,$J$30:$K$30,$K$30:$L$30),CHOOSE(ROUNDUP((COUNT($B$44:I$44)+2)/5,0),$E$18:$F$18,$F$18:$G$18,$G$18:$H$18,$H$18:$I$18,$I$18:$J$18,$J$18:$K$18,$K$18:$L$18),I$37)</f>
        <v>1023002882053300</v>
      </c>
      <c r="L60" s="44">
        <f>J42*TREND(CHOOSE(ROUNDUP((COUNT($B$44:J$44)+2)/5,0),$E$28:$F$28,$F$28:$G$28,$G$28:$H$28,$H$28:$I$28,$I$28:$J$28,$J$28:$K$28,$K$28:$L$28),CHOOSE(ROUNDUP((COUNT($B$44:J$44)+2)/5,0),$E$18:$F$18,$F$18:$G$18,$G$18:$H$18,$H$18:$I$18,$I$18:$J$18,$J$18:$K$18,$K$18:$L$18),L$52)+J42*TREND(CHOOSE(ROUNDUP((COUNT($B$44:J$44)+2)/5,0),$E$34:$F$34,$F$34:$G$34,$G$34:$H$34,$H$34:$I$34,$I$34:$J$34,$J$34:$K$34,$K$34:$L$34),CHOOSE(ROUNDUP((COUNT($B$44:J$44)+2)/5,0),$E$18:$F$18,$F$18:$G$18,$G$18:$H$18,$H$18:$I$18,$I$18:$J$18,$J$18:$K$18,$K$18:$L$18),J$37)+J42*TREND(CHOOSE(ROUNDUP((COUNT($B$44:J$44)+2)/5,0),$E$30:$F$30,$F$30:$G$30,$G$30:$H$30,$H$30:$I$30,$I$30:$J$30,$J$30:$K$30,$K$30:$L$30),CHOOSE(ROUNDUP((COUNT($B$44:J$44)+2)/5,0),$E$18:$F$18,$F$18:$G$18,$G$18:$H$18,$H$18:$I$18,$I$18:$J$18,$J$18:$K$18,$K$18:$L$18),J$37)</f>
        <v>1073916081735712</v>
      </c>
      <c r="M60" s="44">
        <f>K42*TREND(CHOOSE(ROUNDUP((COUNT($B$44:K$44)+2)/5,0),$E$28:$F$28,$F$28:$G$28,$G$28:$H$28,$H$28:$I$28,$I$28:$J$28,$J$28:$K$28,$K$28:$L$28),CHOOSE(ROUNDUP((COUNT($B$44:K$44)+2)/5,0),$E$18:$F$18,$F$18:$G$18,$G$18:$H$18,$H$18:$I$18,$I$18:$J$18,$J$18:$K$18,$K$18:$L$18),M$52)+K42*TREND(CHOOSE(ROUNDUP((COUNT($B$44:K$44)+2)/5,0),$E$34:$F$34,$F$34:$G$34,$G$34:$H$34,$H$34:$I$34,$I$34:$J$34,$J$34:$K$34,$K$34:$L$34),CHOOSE(ROUNDUP((COUNT($B$44:K$44)+2)/5,0),$E$18:$F$18,$F$18:$G$18,$G$18:$H$18,$H$18:$I$18,$I$18:$J$18,$J$18:$K$18,$K$18:$L$18),K$37)+K42*TREND(CHOOSE(ROUNDUP((COUNT($B$44:K$44)+2)/5,0),$E$30:$F$30,$F$30:$G$30,$G$30:$H$30,$H$30:$I$30,$I$30:$J$30,$J$30:$K$30,$K$30:$L$30),CHOOSE(ROUNDUP((COUNT($B$44:K$44)+2)/5,0),$E$18:$F$18,$F$18:$G$18,$G$18:$H$18,$H$18:$I$18,$I$18:$J$18,$J$18:$K$18,$K$18:$L$18),K$37)</f>
        <v>1125461939733474.5</v>
      </c>
      <c r="N60" s="44">
        <f>L42*TREND(CHOOSE(ROUNDUP((COUNT($B$44:L$44)+2)/5,0),$E$28:$F$28,$F$28:$G$28,$G$28:$H$28,$H$28:$I$28,$I$28:$J$28,$J$28:$K$28,$K$28:$L$28),CHOOSE(ROUNDUP((COUNT($B$44:L$44)+2)/5,0),$E$18:$F$18,$F$18:$G$18,$G$18:$H$18,$H$18:$I$18,$I$18:$J$18,$J$18:$K$18,$K$18:$L$18),N$52)+L42*TREND(CHOOSE(ROUNDUP((COUNT($B$44:L$44)+2)/5,0),$E$34:$F$34,$F$34:$G$34,$G$34:$H$34,$H$34:$I$34,$I$34:$J$34,$J$34:$K$34,$K$34:$L$34),CHOOSE(ROUNDUP((COUNT($B$44:L$44)+2)/5,0),$E$18:$F$18,$F$18:$G$18,$G$18:$H$18,$H$18:$I$18,$I$18:$J$18,$J$18:$K$18,$K$18:$L$18),L$37)+L42*TREND(CHOOSE(ROUNDUP((COUNT($B$44:L$44)+2)/5,0),$E$30:$F$30,$F$30:$G$30,$G$30:$H$30,$H$30:$I$30,$I$30:$J$30,$J$30:$K$30,$K$30:$L$30),CHOOSE(ROUNDUP((COUNT($B$44:L$44)+2)/5,0),$E$18:$F$18,$F$18:$G$18,$G$18:$H$18,$H$18:$I$18,$I$18:$J$18,$J$18:$K$18,$K$18:$L$18),L$37)</f>
        <v>1177640456046586.5</v>
      </c>
      <c r="O60" s="44">
        <f>M42*TREND(CHOOSE(ROUNDUP((COUNT($B$44:M$44)+2)/5,0),$E$28:$F$28,$F$28:$G$28,$G$28:$H$28,$H$28:$I$28,$I$28:$J$28,$J$28:$K$28,$K$28:$L$28),CHOOSE(ROUNDUP((COUNT($B$44:M$44)+2)/5,0),$E$18:$F$18,$F$18:$G$18,$G$18:$H$18,$H$18:$I$18,$I$18:$J$18,$J$18:$K$18,$K$18:$L$18),O$52)+M42*TREND(CHOOSE(ROUNDUP((COUNT($B$44:M$44)+2)/5,0),$E$34:$F$34,$F$34:$G$34,$G$34:$H$34,$H$34:$I$34,$I$34:$J$34,$J$34:$K$34,$K$34:$L$34),CHOOSE(ROUNDUP((COUNT($B$44:M$44)+2)/5,0),$E$18:$F$18,$F$18:$G$18,$G$18:$H$18,$H$18:$I$18,$I$18:$J$18,$J$18:$K$18,$K$18:$L$18),M$37)+M42*TREND(CHOOSE(ROUNDUP((COUNT($B$44:M$44)+2)/5,0),$E$30:$F$30,$F$30:$G$30,$G$30:$H$30,$H$30:$I$30,$I$30:$J$30,$J$30:$K$30,$K$30:$L$30),CHOOSE(ROUNDUP((COUNT($B$44:M$44)+2)/5,0),$E$18:$F$18,$F$18:$G$18,$G$18:$H$18,$H$18:$I$18,$I$18:$J$18,$J$18:$K$18,$K$18:$L$18),M$37)</f>
        <v>1230451630675041</v>
      </c>
      <c r="P60" s="44">
        <f>N42*TREND(CHOOSE(ROUNDUP((COUNT($B$44:N$44)+2)/5,0),$E$28:$F$28,$F$28:$G$28,$G$28:$H$28,$H$28:$I$28,$I$28:$J$28,$J$28:$K$28,$K$28:$L$28),CHOOSE(ROUNDUP((COUNT($B$44:N$44)+2)/5,0),$E$18:$F$18,$F$18:$G$18,$G$18:$H$18,$H$18:$I$18,$I$18:$J$18,$J$18:$K$18,$K$18:$L$18),P$52)+N42*TREND(CHOOSE(ROUNDUP((COUNT($B$44:N$44)+2)/5,0),$E$34:$F$34,$F$34:$G$34,$G$34:$H$34,$H$34:$I$34,$I$34:$J$34,$J$34:$K$34,$K$34:$L$34),CHOOSE(ROUNDUP((COUNT($B$44:N$44)+2)/5,0),$E$18:$F$18,$F$18:$G$18,$G$18:$H$18,$H$18:$I$18,$I$18:$J$18,$J$18:$K$18,$K$18:$L$18),N$37)+N42*TREND(CHOOSE(ROUNDUP((COUNT($B$44:N$44)+2)/5,0),$E$30:$F$30,$F$30:$G$30,$G$30:$H$30,$H$30:$I$30,$I$30:$J$30,$J$30:$K$30,$K$30:$L$30),CHOOSE(ROUNDUP((COUNT($B$44:N$44)+2)/5,0),$E$18:$F$18,$F$18:$G$18,$G$18:$H$18,$H$18:$I$18,$I$18:$J$18,$J$18:$K$18,$K$18:$L$18),N$37)</f>
        <v>1283895463618829</v>
      </c>
      <c r="Q60" s="44">
        <f>O42*TREND(CHOOSE(ROUNDUP((COUNT($B$44:O$44)+2)/5,0),$E$28:$F$28,$F$28:$G$28,$G$28:$H$28,$H$28:$I$28,$I$28:$J$28,$J$28:$K$28,$K$28:$L$28),CHOOSE(ROUNDUP((COUNT($B$44:O$44)+2)/5,0),$E$18:$F$18,$F$18:$G$18,$G$18:$H$18,$H$18:$I$18,$I$18:$J$18,$J$18:$K$18,$K$18:$L$18),Q$52)+O42*TREND(CHOOSE(ROUNDUP((COUNT($B$44:O$44)+2)/5,0),$E$34:$F$34,$F$34:$G$34,$G$34:$H$34,$H$34:$I$34,$I$34:$J$34,$J$34:$K$34,$K$34:$L$34),CHOOSE(ROUNDUP((COUNT($B$44:O$44)+2)/5,0),$E$18:$F$18,$F$18:$G$18,$G$18:$H$18,$H$18:$I$18,$I$18:$J$18,$J$18:$K$18,$K$18:$L$18),O$37)+O42*TREND(CHOOSE(ROUNDUP((COUNT($B$44:O$44)+2)/5,0),$E$30:$F$30,$F$30:$G$30,$G$30:$H$30,$H$30:$I$30,$I$30:$J$30,$J$30:$K$30,$K$30:$L$30),CHOOSE(ROUNDUP((COUNT($B$44:O$44)+2)/5,0),$E$18:$F$18,$F$18:$G$18,$G$18:$H$18,$H$18:$I$18,$I$18:$J$18,$J$18:$K$18,$K$18:$L$18),O$37)</f>
        <v>1318167065627094</v>
      </c>
      <c r="R60" s="44">
        <f>P42*TREND(CHOOSE(ROUNDUP((COUNT($B$44:P$44)+2)/5,0),$E$28:$F$28,$F$28:$G$28,$G$28:$H$28,$H$28:$I$28,$I$28:$J$28,$J$28:$K$28,$K$28:$L$28),CHOOSE(ROUNDUP((COUNT($B$44:P$44)+2)/5,0),$E$18:$F$18,$F$18:$G$18,$G$18:$H$18,$H$18:$I$18,$I$18:$J$18,$J$18:$K$18,$K$18:$L$18),R$52)+P42*TREND(CHOOSE(ROUNDUP((COUNT($B$44:P$44)+2)/5,0),$E$34:$F$34,$F$34:$G$34,$G$34:$H$34,$H$34:$I$34,$I$34:$J$34,$J$34:$K$34,$K$34:$L$34),CHOOSE(ROUNDUP((COUNT($B$44:P$44)+2)/5,0),$E$18:$F$18,$F$18:$G$18,$G$18:$H$18,$H$18:$I$18,$I$18:$J$18,$J$18:$K$18,$K$18:$L$18),P$37)+P42*TREND(CHOOSE(ROUNDUP((COUNT($B$44:P$44)+2)/5,0),$E$30:$F$30,$F$30:$G$30,$G$30:$H$30,$H$30:$I$30,$I$30:$J$30,$J$30:$K$30,$K$30:$L$30),CHOOSE(ROUNDUP((COUNT($B$44:P$44)+2)/5,0),$E$18:$F$18,$F$18:$G$18,$G$18:$H$18,$H$18:$I$18,$I$18:$J$18,$J$18:$K$18,$K$18:$L$18),P$37)</f>
        <v>1352821186293885</v>
      </c>
      <c r="S60" s="44">
        <f>Q42*TREND(CHOOSE(ROUNDUP((COUNT($B$44:Q$44)+2)/5,0),$E$28:$F$28,$F$28:$G$28,$G$28:$H$28,$H$28:$I$28,$I$28:$J$28,$J$28:$K$28,$K$28:$L$28),CHOOSE(ROUNDUP((COUNT($B$44:Q$44)+2)/5,0),$E$18:$F$18,$F$18:$G$18,$G$18:$H$18,$H$18:$I$18,$I$18:$J$18,$J$18:$K$18,$K$18:$L$18),S$52)+Q42*TREND(CHOOSE(ROUNDUP((COUNT($B$44:Q$44)+2)/5,0),$E$34:$F$34,$F$34:$G$34,$G$34:$H$34,$H$34:$I$34,$I$34:$J$34,$J$34:$K$34,$K$34:$L$34),CHOOSE(ROUNDUP((COUNT($B$44:Q$44)+2)/5,0),$E$18:$F$18,$F$18:$G$18,$G$18:$H$18,$H$18:$I$18,$I$18:$J$18,$J$18:$K$18,$K$18:$L$18),Q$37)+Q42*TREND(CHOOSE(ROUNDUP((COUNT($B$44:Q$44)+2)/5,0),$E$30:$F$30,$F$30:$G$30,$G$30:$H$30,$H$30:$I$30,$I$30:$J$30,$J$30:$K$30,$K$30:$L$30),CHOOSE(ROUNDUP((COUNT($B$44:Q$44)+2)/5,0),$E$18:$F$18,$F$18:$G$18,$G$18:$H$18,$H$18:$I$18,$I$18:$J$18,$J$18:$K$18,$K$18:$L$18),Q$37)</f>
        <v>1387857825619234.8</v>
      </c>
      <c r="T60" s="44">
        <f>R42*TREND(CHOOSE(ROUNDUP((COUNT($B$44:R$44)+2)/5,0),$E$28:$F$28,$F$28:$G$28,$G$28:$H$28,$H$28:$I$28,$I$28:$J$28,$J$28:$K$28,$K$28:$L$28),CHOOSE(ROUNDUP((COUNT($B$44:R$44)+2)/5,0),$E$18:$F$18,$F$18:$G$18,$G$18:$H$18,$H$18:$I$18,$I$18:$J$18,$J$18:$K$18,$K$18:$L$18),T$52)+R42*TREND(CHOOSE(ROUNDUP((COUNT($B$44:R$44)+2)/5,0),$E$34:$F$34,$F$34:$G$34,$G$34:$H$34,$H$34:$I$34,$I$34:$J$34,$J$34:$K$34,$K$34:$L$34),CHOOSE(ROUNDUP((COUNT($B$44:R$44)+2)/5,0),$E$18:$F$18,$F$18:$G$18,$G$18:$H$18,$H$18:$I$18,$I$18:$J$18,$J$18:$K$18,$K$18:$L$18),R$37)+R42*TREND(CHOOSE(ROUNDUP((COUNT($B$44:R$44)+2)/5,0),$E$30:$F$30,$F$30:$G$30,$G$30:$H$30,$H$30:$I$30,$I$30:$J$30,$J$30:$K$30,$K$30:$L$30),CHOOSE(ROUNDUP((COUNT($B$44:R$44)+2)/5,0),$E$18:$F$18,$F$18:$G$18,$G$18:$H$18,$H$18:$I$18,$I$18:$J$18,$J$18:$K$18,$K$18:$L$18),R$37)</f>
        <v>1423276983603127</v>
      </c>
      <c r="U60" s="44">
        <f>S42*TREND(CHOOSE(ROUNDUP((COUNT($B$44:S$44)+2)/5,0),$E$28:$F$28,$F$28:$G$28,$G$28:$H$28,$H$28:$I$28,$I$28:$J$28,$J$28:$K$28,$K$28:$L$28),CHOOSE(ROUNDUP((COUNT($B$44:S$44)+2)/5,0),$E$18:$F$18,$F$18:$G$18,$G$18:$H$18,$H$18:$I$18,$I$18:$J$18,$J$18:$K$18,$K$18:$L$18),U$52)+S42*TREND(CHOOSE(ROUNDUP((COUNT($B$44:S$44)+2)/5,0),$E$34:$F$34,$F$34:$G$34,$G$34:$H$34,$H$34:$I$34,$I$34:$J$34,$J$34:$K$34,$K$34:$L$34),CHOOSE(ROUNDUP((COUNT($B$44:S$44)+2)/5,0),$E$18:$F$18,$F$18:$G$18,$G$18:$H$18,$H$18:$I$18,$I$18:$J$18,$J$18:$K$18,$K$18:$L$18),S$37)+S42*TREND(CHOOSE(ROUNDUP((COUNT($B$44:S$44)+2)/5,0),$E$30:$F$30,$F$30:$G$30,$G$30:$H$30,$H$30:$I$30,$I$30:$J$30,$J$30:$K$30,$K$30:$L$30),CHOOSE(ROUNDUP((COUNT($B$44:S$44)+2)/5,0),$E$18:$F$18,$F$18:$G$18,$G$18:$H$18,$H$18:$I$18,$I$18:$J$18,$J$18:$K$18,$K$18:$L$18),S$37)</f>
        <v>1459078660245579.8</v>
      </c>
      <c r="V60" s="44">
        <f>T42*TREND(CHOOSE(ROUNDUP((COUNT($B$44:T$44)+2)/5,0),$E$28:$F$28,$F$28:$G$28,$G$28:$H$28,$H$28:$I$28,$I$28:$J$28,$J$28:$K$28,$K$28:$L$28),CHOOSE(ROUNDUP((COUNT($B$44:T$44)+2)/5,0),$E$18:$F$18,$F$18:$G$18,$G$18:$H$18,$H$18:$I$18,$I$18:$J$18,$J$18:$K$18,$K$18:$L$18),V$52)+T42*TREND(CHOOSE(ROUNDUP((COUNT($B$44:T$44)+2)/5,0),$E$34:$F$34,$F$34:$G$34,$G$34:$H$34,$H$34:$I$34,$I$34:$J$34,$J$34:$K$34,$K$34:$L$34),CHOOSE(ROUNDUP((COUNT($B$44:T$44)+2)/5,0),$E$18:$F$18,$F$18:$G$18,$G$18:$H$18,$H$18:$I$18,$I$18:$J$18,$J$18:$K$18,$K$18:$L$18),T$37)+T42*TREND(CHOOSE(ROUNDUP((COUNT($B$44:T$44)+2)/5,0),$E$30:$F$30,$F$30:$G$30,$G$30:$H$30,$H$30:$I$30,$I$30:$J$30,$J$30:$K$30,$K$30:$L$30),CHOOSE(ROUNDUP((COUNT($B$44:T$44)+2)/5,0),$E$18:$F$18,$F$18:$G$18,$G$18:$H$18,$H$18:$I$18,$I$18:$J$18,$J$18:$K$18,$K$18:$L$18),T$37)</f>
        <v>1488651298153781.5</v>
      </c>
      <c r="W60" s="44">
        <f>U42*TREND(CHOOSE(ROUNDUP((COUNT($B$44:U$44)+2)/5,0),$E$28:$F$28,$F$28:$G$28,$G$28:$H$28,$H$28:$I$28,$I$28:$J$28,$J$28:$K$28,$K$28:$L$28),CHOOSE(ROUNDUP((COUNT($B$44:U$44)+2)/5,0),$E$18:$F$18,$F$18:$G$18,$G$18:$H$18,$H$18:$I$18,$I$18:$J$18,$J$18:$K$18,$K$18:$L$18),W$52)+U42*TREND(CHOOSE(ROUNDUP((COUNT($B$44:U$44)+2)/5,0),$E$34:$F$34,$F$34:$G$34,$G$34:$H$34,$H$34:$I$34,$I$34:$J$34,$J$34:$K$34,$K$34:$L$34),CHOOSE(ROUNDUP((COUNT($B$44:U$44)+2)/5,0),$E$18:$F$18,$F$18:$G$18,$G$18:$H$18,$H$18:$I$18,$I$18:$J$18,$J$18:$K$18,$K$18:$L$18),U$37)+U42*TREND(CHOOSE(ROUNDUP((COUNT($B$44:U$44)+2)/5,0),$E$30:$F$30,$F$30:$G$30,$G$30:$H$30,$H$30:$I$30,$I$30:$J$30,$J$30:$K$30,$K$30:$L$30),CHOOSE(ROUNDUP((COUNT($B$44:U$44)+2)/5,0),$E$18:$F$18,$F$18:$G$18,$G$18:$H$18,$H$18:$I$18,$I$18:$J$18,$J$18:$K$18,$K$18:$L$18),U$37)</f>
        <v>1518425220586419.5</v>
      </c>
      <c r="X60" s="44">
        <f>V42*TREND(CHOOSE(ROUNDUP((COUNT($B$44:V$44)+2)/5,0),$E$28:$F$28,$F$28:$G$28,$G$28:$H$28,$H$28:$I$28,$I$28:$J$28,$J$28:$K$28,$K$28:$L$28),CHOOSE(ROUNDUP((COUNT($B$44:V$44)+2)/5,0),$E$18:$F$18,$F$18:$G$18,$G$18:$H$18,$H$18:$I$18,$I$18:$J$18,$J$18:$K$18,$K$18:$L$18),X$52)+V42*TREND(CHOOSE(ROUNDUP((COUNT($B$44:V$44)+2)/5,0),$E$34:$F$34,$F$34:$G$34,$G$34:$H$34,$H$34:$I$34,$I$34:$J$34,$J$34:$K$34,$K$34:$L$34),CHOOSE(ROUNDUP((COUNT($B$44:V$44)+2)/5,0),$E$18:$F$18,$F$18:$G$18,$G$18:$H$18,$H$18:$I$18,$I$18:$J$18,$J$18:$K$18,$K$18:$L$18),V$37)+V42*TREND(CHOOSE(ROUNDUP((COUNT($B$44:V$44)+2)/5,0),$E$30:$F$30,$F$30:$G$30,$G$30:$H$30,$H$30:$I$30,$I$30:$J$30,$J$30:$K$30,$K$30:$L$30),CHOOSE(ROUNDUP((COUNT($B$44:V$44)+2)/5,0),$E$18:$F$18,$F$18:$G$18,$G$18:$H$18,$H$18:$I$18,$I$18:$J$18,$J$18:$K$18,$K$18:$L$18),V$37)</f>
        <v>1548400427543474</v>
      </c>
      <c r="Y60" s="44">
        <f>W42*TREND(CHOOSE(ROUNDUP((COUNT($B$44:W$44)+2)/5,0),$E$28:$F$28,$F$28:$G$28,$G$28:$H$28,$H$28:$I$28,$I$28:$J$28,$J$28:$K$28,$K$28:$L$28),CHOOSE(ROUNDUP((COUNT($B$44:W$44)+2)/5,0),$E$18:$F$18,$F$18:$G$18,$G$18:$H$18,$H$18:$I$18,$I$18:$J$18,$J$18:$K$18,$K$18:$L$18),Y$52)+W42*TREND(CHOOSE(ROUNDUP((COUNT($B$44:W$44)+2)/5,0),$E$34:$F$34,$F$34:$G$34,$G$34:$H$34,$H$34:$I$34,$I$34:$J$34,$J$34:$K$34,$K$34:$L$34),CHOOSE(ROUNDUP((COUNT($B$44:W$44)+2)/5,0),$E$18:$F$18,$F$18:$G$18,$G$18:$H$18,$H$18:$I$18,$I$18:$J$18,$J$18:$K$18,$K$18:$L$18),W$37)+W42*TREND(CHOOSE(ROUNDUP((COUNT($B$44:W$44)+2)/5,0),$E$30:$F$30,$F$30:$G$30,$G$30:$H$30,$H$30:$I$30,$I$30:$J$30,$J$30:$K$30,$K$30:$L$30),CHOOSE(ROUNDUP((COUNT($B$44:W$44)+2)/5,0),$E$18:$F$18,$F$18:$G$18,$G$18:$H$18,$H$18:$I$18,$I$18:$J$18,$J$18:$K$18,$K$18:$L$18),W$37)</f>
        <v>1578576919024951.5</v>
      </c>
      <c r="Z60" s="44">
        <f>X42*TREND(CHOOSE(ROUNDUP((COUNT($B$44:X$44)+2)/5,0),$E$28:$F$28,$F$28:$G$28,$G$28:$H$28,$H$28:$I$28,$I$28:$J$28,$J$28:$K$28,$K$28:$L$28),CHOOSE(ROUNDUP((COUNT($B$44:X$44)+2)/5,0),$E$18:$F$18,$F$18:$G$18,$G$18:$H$18,$H$18:$I$18,$I$18:$J$18,$J$18:$K$18,$K$18:$L$18),Z$52)+X42*TREND(CHOOSE(ROUNDUP((COUNT($B$44:X$44)+2)/5,0),$E$34:$F$34,$F$34:$G$34,$G$34:$H$34,$H$34:$I$34,$I$34:$J$34,$J$34:$K$34,$K$34:$L$34),CHOOSE(ROUNDUP((COUNT($B$44:X$44)+2)/5,0),$E$18:$F$18,$F$18:$G$18,$G$18:$H$18,$H$18:$I$18,$I$18:$J$18,$J$18:$K$18,$K$18:$L$18),X$37)+X42*TREND(CHOOSE(ROUNDUP((COUNT($B$44:X$44)+2)/5,0),$E$30:$F$30,$F$30:$G$30,$G$30:$H$30,$H$30:$I$30,$I$30:$J$30,$J$30:$K$30,$K$30:$L$30),CHOOSE(ROUNDUP((COUNT($B$44:X$44)+2)/5,0),$E$18:$F$18,$F$18:$G$18,$G$18:$H$18,$H$18:$I$18,$I$18:$J$18,$J$18:$K$18,$K$18:$L$18),X$37)</f>
        <v>1608954695030855</v>
      </c>
      <c r="AA60" s="44">
        <f>Y42*TREND(CHOOSE(ROUNDUP((COUNT($B$44:Y$44)+2)/5,0),$E$28:$F$28,$F$28:$G$28,$G$28:$H$28,$H$28:$I$28,$I$28:$J$28,$J$28:$K$28,$K$28:$L$28),CHOOSE(ROUNDUP((COUNT($B$44:Y$44)+2)/5,0),$E$18:$F$18,$F$18:$G$18,$G$18:$H$18,$H$18:$I$18,$I$18:$J$18,$J$18:$K$18,$K$18:$L$18),AA$52)+Y42*TREND(CHOOSE(ROUNDUP((COUNT($B$44:Y$44)+2)/5,0),$E$34:$F$34,$F$34:$G$34,$G$34:$H$34,$H$34:$I$34,$I$34:$J$34,$J$34:$K$34,$K$34:$L$34),CHOOSE(ROUNDUP((COUNT($B$44:Y$44)+2)/5,0),$E$18:$F$18,$F$18:$G$18,$G$18:$H$18,$H$18:$I$18,$I$18:$J$18,$J$18:$K$18,$K$18:$L$18),Y$37)+Y42*TREND(CHOOSE(ROUNDUP((COUNT($B$44:Y$44)+2)/5,0),$E$30:$F$30,$F$30:$G$30,$G$30:$H$30,$H$30:$I$30,$I$30:$J$30,$J$30:$K$30,$K$30:$L$30),CHOOSE(ROUNDUP((COUNT($B$44:Y$44)+2)/5,0),$E$18:$F$18,$F$18:$G$18,$G$18:$H$18,$H$18:$I$18,$I$18:$J$18,$J$18:$K$18,$K$18:$L$18),Y$37)</f>
        <v>1632060971674814.3</v>
      </c>
      <c r="AB60" s="44">
        <f>Z42*TREND(CHOOSE(ROUNDUP((COUNT($B$44:Z$44)+2)/5,0),$E$28:$F$28,$F$28:$G$28,$G$28:$H$28,$H$28:$I$28,$I$28:$J$28,$J$28:$K$28,$K$28:$L$28),CHOOSE(ROUNDUP((COUNT($B$44:Z$44)+2)/5,0),$E$18:$F$18,$F$18:$G$18,$G$18:$H$18,$H$18:$I$18,$I$18:$J$18,$J$18:$K$18,$K$18:$L$18),AB$52)+Z42*TREND(CHOOSE(ROUNDUP((COUNT($B$44:Z$44)+2)/5,0),$E$34:$F$34,$F$34:$G$34,$G$34:$H$34,$H$34:$I$34,$I$34:$J$34,$J$34:$K$34,$K$34:$L$34),CHOOSE(ROUNDUP((COUNT($B$44:Z$44)+2)/5,0),$E$18:$F$18,$F$18:$G$18,$G$18:$H$18,$H$18:$I$18,$I$18:$J$18,$J$18:$K$18,$K$18:$L$18),Z$37)+Z42*TREND(CHOOSE(ROUNDUP((COUNT($B$44:Z$44)+2)/5,0),$E$30:$F$30,$F$30:$G$30,$G$30:$H$30,$H$30:$I$30,$I$30:$J$30,$J$30:$K$30,$K$30:$L$30),CHOOSE(ROUNDUP((COUNT($B$44:Z$44)+2)/5,0),$E$18:$F$18,$F$18:$G$18,$G$18:$H$18,$H$18:$I$18,$I$18:$J$18,$J$18:$K$18,$K$18:$L$18),Z$37)</f>
        <v>1655315793903016</v>
      </c>
      <c r="AC60" s="44">
        <f>AA42*TREND(CHOOSE(ROUNDUP((COUNT($B$44:AA$44)+2)/5,0),$E$28:$F$28,$F$28:$G$28,$G$28:$H$28,$H$28:$I$28,$I$28:$J$28,$J$28:$K$28,$K$28:$L$28),CHOOSE(ROUNDUP((COUNT($B$44:AA$44)+2)/5,0),$E$18:$F$18,$F$18:$G$18,$G$18:$H$18,$H$18:$I$18,$I$18:$J$18,$J$18:$K$18,$K$18:$L$18),AC$52)+AA42*TREND(CHOOSE(ROUNDUP((COUNT($B$44:AA$44)+2)/5,0),$E$34:$F$34,$F$34:$G$34,$G$34:$H$34,$H$34:$I$34,$I$34:$J$34,$J$34:$K$34,$K$34:$L$34),CHOOSE(ROUNDUP((COUNT($B$44:AA$44)+2)/5,0),$E$18:$F$18,$F$18:$G$18,$G$18:$H$18,$H$18:$I$18,$I$18:$J$18,$J$18:$K$18,$K$18:$L$18),AA$37)+AA42*TREND(CHOOSE(ROUNDUP((COUNT($B$44:AA$44)+2)/5,0),$E$30:$F$30,$F$30:$G$30,$G$30:$H$30,$H$30:$I$30,$I$30:$J$30,$J$30:$K$30,$K$30:$L$30),CHOOSE(ROUNDUP((COUNT($B$44:AA$44)+2)/5,0),$E$18:$F$18,$F$18:$G$18,$G$18:$H$18,$H$18:$I$18,$I$18:$J$18,$J$18:$K$18,$K$18:$L$18),AA$37)</f>
        <v>1678719161715469.5</v>
      </c>
      <c r="AD60" s="44">
        <f>AB42*TREND(CHOOSE(ROUNDUP((COUNT($B$44:AB$44)+2)/5,0),$E$28:$F$28,$F$28:$G$28,$G$28:$H$28,$H$28:$I$28,$I$28:$J$28,$J$28:$K$28,$K$28:$L$28),CHOOSE(ROUNDUP((COUNT($B$44:AB$44)+2)/5,0),$E$18:$F$18,$F$18:$G$18,$G$18:$H$18,$H$18:$I$18,$I$18:$J$18,$J$18:$K$18,$K$18:$L$18),AD$52)+AB42*TREND(CHOOSE(ROUNDUP((COUNT($B$44:AB$44)+2)/5,0),$E$34:$F$34,$F$34:$G$34,$G$34:$H$34,$H$34:$I$34,$I$34:$J$34,$J$34:$K$34,$K$34:$L$34),CHOOSE(ROUNDUP((COUNT($B$44:AB$44)+2)/5,0),$E$18:$F$18,$F$18:$G$18,$G$18:$H$18,$H$18:$I$18,$I$18:$J$18,$J$18:$K$18,$K$18:$L$18),AB$37)+AB42*TREND(CHOOSE(ROUNDUP((COUNT($B$44:AB$44)+2)/5,0),$E$30:$F$30,$F$30:$G$30,$G$30:$H$30,$H$30:$I$30,$I$30:$J$30,$J$30:$K$30,$K$30:$L$30),CHOOSE(ROUNDUP((COUNT($B$44:AB$44)+2)/5,0),$E$18:$F$18,$F$18:$G$18,$G$18:$H$18,$H$18:$I$18,$I$18:$J$18,$J$18:$K$18,$K$18:$L$18),AB$37)</f>
        <v>1702271075112166</v>
      </c>
      <c r="AE60" s="44">
        <f>AC42*TREND(CHOOSE(ROUNDUP((COUNT($B$44:AC$44)+2)/5,0),$E$28:$F$28,$F$28:$G$28,$G$28:$H$28,$H$28:$I$28,$I$28:$J$28,$J$28:$K$28,$K$28:$L$28),CHOOSE(ROUNDUP((COUNT($B$44:AC$44)+2)/5,0),$E$18:$F$18,$F$18:$G$18,$G$18:$H$18,$H$18:$I$18,$I$18:$J$18,$J$18:$K$18,$K$18:$L$18),AE$52)+AC42*TREND(CHOOSE(ROUNDUP((COUNT($B$44:AC$44)+2)/5,0),$E$34:$F$34,$F$34:$G$34,$G$34:$H$34,$H$34:$I$34,$I$34:$J$34,$J$34:$K$34,$K$34:$L$34),CHOOSE(ROUNDUP((COUNT($B$44:AC$44)+2)/5,0),$E$18:$F$18,$F$18:$G$18,$G$18:$H$18,$H$18:$I$18,$I$18:$J$18,$J$18:$K$18,$K$18:$L$18),AC$37)+AC42*TREND(CHOOSE(ROUNDUP((COUNT($B$44:AC$44)+2)/5,0),$E$30:$F$30,$F$30:$G$30,$G$30:$H$30,$H$30:$I$30,$I$30:$J$30,$J$30:$K$30,$K$30:$L$30),CHOOSE(ROUNDUP((COUNT($B$44:AC$44)+2)/5,0),$E$18:$F$18,$F$18:$G$18,$G$18:$H$18,$H$18:$I$18,$I$18:$J$18,$J$18:$K$18,$K$18:$L$18),AC$37)</f>
        <v>1725971534093120</v>
      </c>
      <c r="AF60" s="44">
        <f>AD42*TREND(CHOOSE(ROUNDUP((COUNT($B$44:AD$44)+2)/5,0),$E$28:$F$28,$F$28:$G$28,$G$28:$H$28,$H$28:$I$28,$I$28:$J$28,$J$28:$K$28,$K$28:$L$28),CHOOSE(ROUNDUP((COUNT($B$44:AD$44)+2)/5,0),$E$18:$F$18,$F$18:$G$18,$G$18:$H$18,$H$18:$I$18,$I$18:$J$18,$J$18:$K$18,$K$18:$L$18),AF$52)+AD42*TREND(CHOOSE(ROUNDUP((COUNT($B$44:AD$44)+2)/5,0),$E$34:$F$34,$F$34:$G$34,$G$34:$H$34,$H$34:$I$34,$I$34:$J$34,$J$34:$K$34,$K$34:$L$34),CHOOSE(ROUNDUP((COUNT($B$44:AD$44)+2)/5,0),$E$18:$F$18,$F$18:$G$18,$G$18:$H$18,$H$18:$I$18,$I$18:$J$18,$J$18:$K$18,$K$18:$L$18),AD$37)+AD42*TREND(CHOOSE(ROUNDUP((COUNT($B$44:AD$44)+2)/5,0),$E$30:$F$30,$F$30:$G$30,$G$30:$H$30,$H$30:$I$30,$I$30:$J$30,$J$30:$K$30,$K$30:$L$30),CHOOSE(ROUNDUP((COUNT($B$44:AD$44)+2)/5,0),$E$18:$F$18,$F$18:$G$18,$G$18:$H$18,$H$18:$I$18,$I$18:$J$18,$J$18:$K$18,$K$18:$L$18),AD$37)</f>
        <v>1742223228521578.5</v>
      </c>
      <c r="AG60" s="44">
        <f>AE42*TREND(CHOOSE(ROUNDUP((COUNT($B$44:AE$44)+2)/5,0),$E$28:$F$28,$F$28:$G$28,$G$28:$H$28,$H$28:$I$28,$I$28:$J$28,$J$28:$K$28,$K$28:$L$28),CHOOSE(ROUNDUP((COUNT($B$44:AE$44)+2)/5,0),$E$18:$F$18,$F$18:$G$18,$G$18:$H$18,$H$18:$I$18,$I$18:$J$18,$J$18:$K$18,$K$18:$L$18),AG$52)+AE42*TREND(CHOOSE(ROUNDUP((COUNT($B$44:AE$44)+2)/5,0),$E$34:$F$34,$F$34:$G$34,$G$34:$H$34,$H$34:$I$34,$I$34:$J$34,$J$34:$K$34,$K$34:$L$34),CHOOSE(ROUNDUP((COUNT($B$44:AE$44)+2)/5,0),$E$18:$F$18,$F$18:$G$18,$G$18:$H$18,$H$18:$I$18,$I$18:$J$18,$J$18:$K$18,$K$18:$L$18),AE$37)+AE42*TREND(CHOOSE(ROUNDUP((COUNT($B$44:AE$44)+2)/5,0),$E$30:$F$30,$F$30:$G$30,$G$30:$H$30,$H$30:$I$30,$I$30:$J$30,$J$30:$K$30,$K$30:$L$30),CHOOSE(ROUNDUP((COUNT($B$44:AE$44)+2)/5,0),$E$18:$F$18,$F$18:$G$18,$G$18:$H$18,$H$18:$I$18,$I$18:$J$18,$J$18:$K$18,$K$18:$L$18),AE$37)</f>
        <v>1758516015929669.5</v>
      </c>
      <c r="AH60" s="44">
        <f>AF42*TREND(CHOOSE(ROUNDUP((COUNT($B$44:AF$44)+2)/5,0),$E$28:$F$28,$F$28:$G$28,$G$28:$H$28,$H$28:$I$28,$I$28:$J$28,$J$28:$K$28,$K$28:$L$28),CHOOSE(ROUNDUP((COUNT($B$44:AF$44)+2)/5,0),$E$18:$F$18,$F$18:$G$18,$G$18:$H$18,$H$18:$I$18,$I$18:$J$18,$J$18:$K$18,$K$18:$L$18),AH$52)+AF42*TREND(CHOOSE(ROUNDUP((COUNT($B$44:AF$44)+2)/5,0),$E$34:$F$34,$F$34:$G$34,$G$34:$H$34,$H$34:$I$34,$I$34:$J$34,$J$34:$K$34,$K$34:$L$34),CHOOSE(ROUNDUP((COUNT($B$44:AF$44)+2)/5,0),$E$18:$F$18,$F$18:$G$18,$G$18:$H$18,$H$18:$I$18,$I$18:$J$18,$J$18:$K$18,$K$18:$L$18),AF$37)+AF42*TREND(CHOOSE(ROUNDUP((COUNT($B$44:AF$44)+2)/5,0),$E$30:$F$30,$F$30:$G$30,$G$30:$H$30,$H$30:$I$30,$I$30:$J$30,$J$30:$K$30,$K$30:$L$30),CHOOSE(ROUNDUP((COUNT($B$44:AF$44)+2)/5,0),$E$18:$F$18,$F$18:$G$18,$G$18:$H$18,$H$18:$I$18,$I$18:$J$18,$J$18:$K$18,$K$18:$L$18),AF$37)</f>
        <v>1774849896317389.5</v>
      </c>
      <c r="AI60" s="44">
        <f>AG42*TREND(CHOOSE(ROUNDUP((COUNT($B$44:AG$44)+2)/5,0),$E$28:$F$28,$F$28:$G$28,$G$28:$H$28,$H$28:$I$28,$I$28:$J$28,$J$28:$K$28,$K$28:$L$28),CHOOSE(ROUNDUP((COUNT($B$44:AG$44)+2)/5,0),$E$18:$F$18,$F$18:$G$18,$G$18:$H$18,$H$18:$I$18,$I$18:$J$18,$J$18:$K$18,$K$18:$L$18),AI$52)+AG42*TREND(CHOOSE(ROUNDUP((COUNT($B$44:AG$44)+2)/5,0),$E$34:$F$34,$F$34:$G$34,$G$34:$H$34,$H$34:$I$34,$I$34:$J$34,$J$34:$K$34,$K$34:$L$34),CHOOSE(ROUNDUP((COUNT($B$44:AG$44)+2)/5,0),$E$18:$F$18,$F$18:$G$18,$G$18:$H$18,$H$18:$I$18,$I$18:$J$18,$J$18:$K$18,$K$18:$L$18),AG$37)+AG42*TREND(CHOOSE(ROUNDUP((COUNT($B$44:AG$44)+2)/5,0),$E$30:$F$30,$F$30:$G$30,$G$30:$H$30,$H$30:$I$30,$I$30:$J$30,$J$30:$K$30,$K$30:$L$30),CHOOSE(ROUNDUP((COUNT($B$44:AG$44)+2)/5,0),$E$18:$F$18,$F$18:$G$18,$G$18:$H$18,$H$18:$I$18,$I$18:$J$18,$J$18:$K$18,$K$18:$L$18),AG$37)</f>
        <v>1791224869684739</v>
      </c>
      <c r="AJ60" s="44">
        <f>AH42*TREND(CHOOSE(ROUNDUP((COUNT($B$44:AH$44)+2)/5,0),$E$28:$F$28,$F$28:$G$28,$G$28:$H$28,$H$28:$I$28,$I$28:$J$28,$J$28:$K$28,$K$28:$L$28),CHOOSE(ROUNDUP((COUNT($B$44:AH$44)+2)/5,0),$E$18:$F$18,$F$18:$G$18,$G$18:$H$18,$H$18:$I$18,$I$18:$J$18,$J$18:$K$18,$K$18:$L$18),AJ$52)+AH42*TREND(CHOOSE(ROUNDUP((COUNT($B$44:AH$44)+2)/5,0),$E$34:$F$34,$F$34:$G$34,$G$34:$H$34,$H$34:$I$34,$I$34:$J$34,$J$34:$K$34,$K$34:$L$34),CHOOSE(ROUNDUP((COUNT($B$44:AH$44)+2)/5,0),$E$18:$F$18,$F$18:$G$18,$G$18:$H$18,$H$18:$I$18,$I$18:$J$18,$J$18:$K$18,$K$18:$L$18),AH$37)+AH42*TREND(CHOOSE(ROUNDUP((COUNT($B$44:AH$44)+2)/5,0),$E$30:$F$30,$F$30:$G$30,$G$30:$H$30,$H$30:$I$30,$I$30:$J$30,$J$30:$K$30,$K$30:$L$30),CHOOSE(ROUNDUP((COUNT($B$44:AH$44)+2)/5,0),$E$18:$F$18,$F$18:$G$18,$G$18:$H$18,$H$18:$I$18,$I$18:$J$18,$J$18:$K$18,$K$18:$L$18),AH$37)</f>
        <v>1807640936031712.5</v>
      </c>
      <c r="AK60" s="44">
        <f>AI42*TREND(CHOOSE(ROUNDUP((COUNT($B$44:AI$44)-1)/5,0),$E$28:$F$28,$F$28:$G$28,$G$28:$H$28,$H$28:$I$28,$I$28:$J$28,$J$28:$K$28,$K$28:$L$28),CHOOSE(ROUNDUP((COUNT($B$44:AI$44)-1)/5,0),$E$18:$F$18,$F$18:$G$18,$G$18:$H$18,$H$18:$I$18,$I$18:$J$18,$J$18:$K$18,$K$18:$L$18),AK$52)+AI42*TREND(CHOOSE(ROUNDUP((COUNT($B$44:AI$44)-1)/5,0),$E$34:$F$34,$F$34:$G$34,$G$34:$H$34,$H$34:$I$34,$I$34:$J$34,$J$34:$K$34,$K$34:$L$34),CHOOSE(ROUNDUP((COUNT($B$44:AI$44)-1)/5,0),$E$18:$F$18,$F$18:$G$18,$G$18:$H$18,$H$18:$I$18,$I$18:$J$18,$J$18:$K$18,$K$18:$L$18),AI$37)+AI42*TREND(CHOOSE(ROUNDUP((COUNT($B$44:AI$44)-1)/5,0),$E$30:$F$30,$F$30:$G$30,$G$30:$H$30,$H$30:$I$30,$I$30:$J$30,$J$30:$K$30,$K$30:$L$30),CHOOSE(ROUNDUP((COUNT($B$44:AI$44)-1)/5,0),$E$18:$F$18,$F$18:$G$18,$G$18:$H$18,$H$18:$I$18,$I$18:$J$18,$J$18:$K$18,$K$18:$L$18),AI$37)</f>
        <v>1824098095358319.5</v>
      </c>
      <c r="AL60" s="44">
        <f>AJ42*TREND(CHOOSE(ROUNDUP((COUNT($B$44:AJ$44)-1)/5,0),$E$28:$F$28,$F$28:$G$28,$G$28:$H$28,$H$28:$I$28,$I$28:$J$28,$J$28:$K$28,$K$28:$L$28),CHOOSE(ROUNDUP((COUNT($B$44:AJ$44)-1)/5,0),$E$18:$F$18,$F$18:$G$18,$G$18:$H$18,$H$18:$I$18,$I$18:$J$18,$J$18:$K$18,$K$18:$L$18),AL$52)+AJ42*TREND(CHOOSE(ROUNDUP((COUNT($B$44:AJ$44)-1)/5,0),$E$34:$F$34,$F$34:$G$34,$G$34:$H$34,$H$34:$I$34,$I$34:$J$34,$J$34:$K$34,$K$34:$L$34),CHOOSE(ROUNDUP((COUNT($B$44:AJ$44)-1)/5,0),$E$18:$F$18,$F$18:$G$18,$G$18:$H$18,$H$18:$I$18,$I$18:$J$18,$J$18:$K$18,$K$18:$L$18),AJ$37)+AJ42*TREND(CHOOSE(ROUNDUP((COUNT($B$44:AJ$44)-1)/5,0),$E$30:$F$30,$F$30:$G$30,$G$30:$H$30,$H$30:$I$30,$I$30:$J$30,$J$30:$K$30,$K$30:$L$30),CHOOSE(ROUNDUP((COUNT($B$44:AJ$44)-1)/5,0),$E$18:$F$18,$F$18:$G$18,$G$18:$H$18,$H$18:$I$18,$I$18:$J$18,$J$18:$K$18,$K$18:$L$18),AJ$37)</f>
        <v>1840596347664555</v>
      </c>
      <c r="AM60" s="44">
        <f>AK42*TREND(CHOOSE(ROUNDUP((COUNT($B$44:AK$44)-1)/5,0),$E$28:$F$28,$F$28:$G$28,$G$28:$H$28,$H$28:$I$28,$I$28:$J$28,$J$28:$K$28,$K$28:$L$28),CHOOSE(ROUNDUP((COUNT($B$44:AK$44)-1)/5,0),$E$18:$F$18,$F$18:$G$18,$G$18:$H$18,$H$18:$I$18,$I$18:$J$18,$J$18:$K$18,$K$18:$L$18),AM$52)+AK42*TREND(CHOOSE(ROUNDUP((COUNT($B$44:AK$44)-1)/5,0),$E$34:$F$34,$F$34:$G$34,$G$34:$H$34,$H$34:$I$34,$I$34:$J$34,$J$34:$K$34,$K$34:$L$34),CHOOSE(ROUNDUP((COUNT($B$44:AK$44)-1)/5,0),$E$18:$F$18,$F$18:$G$18,$G$18:$H$18,$H$18:$I$18,$I$18:$J$18,$J$18:$K$18,$K$18:$L$18),AK$37)+AK42*TREND(CHOOSE(ROUNDUP((COUNT($B$44:AK$44)-1)/5,0),$E$30:$F$30,$F$30:$G$30,$G$30:$H$30,$H$30:$I$30,$I$30:$J$30,$J$30:$K$30,$K$30:$L$30),CHOOSE(ROUNDUP((COUNT($B$44:AK$44)-1)/5,0),$E$18:$F$18,$F$18:$G$18,$G$18:$H$18,$H$18:$I$18,$I$18:$J$18,$J$18:$K$18,$K$18:$L$18),AK$37)</f>
        <v>1857135692950414.3</v>
      </c>
    </row>
    <row r="61" spans="1:39" x14ac:dyDescent="0.25">
      <c r="A61" t="s">
        <v>13</v>
      </c>
      <c r="B61" t="s">
        <v>316</v>
      </c>
      <c r="C61" t="s">
        <v>290</v>
      </c>
      <c r="D61" s="44">
        <f>B42*TREND(CHOOSE(ROUNDUP((COUNT($B$44:B$44)+2)/5,0),$E$29:$F$29,$F$29:$G$29,$G$29:$H$29,$H$29:$I$29,$I$29:$J$29,$J$29:$K$29,$K$29:$L$29),CHOOSE(ROUNDUP((COUNT($B$44:B$44)+2)/5,0),$E$18:$F$18,$F$18:$G$18,$G$18:$H$18,$H$18:$I$18,$I$18:$J$18,$J$18:$K$18,$K$18:$L$18),D$52)</f>
        <v>35585006763910.266</v>
      </c>
      <c r="E61" s="44">
        <f>C42*TREND(CHOOSE(ROUNDUP((COUNT($B$44:C$44)+2)/5,0),$E$29:$F$29,$F$29:$G$29,$G$29:$H$29,$H$29:$I$29,$I$29:$J$29,$J$29:$K$29,$K$29:$L$29),CHOOSE(ROUNDUP((COUNT($B$44:C$44)+2)/5,0),$E$18:$F$18,$F$18:$G$18,$G$18:$H$18,$H$18:$I$18,$I$18:$J$18,$J$18:$K$18,$K$18:$L$18),E$52)</f>
        <v>46252051482916.469</v>
      </c>
      <c r="F61" s="44">
        <f>D42*TREND(CHOOSE(ROUNDUP((COUNT($B$44:D$44)+2)/5,0),$E$29:$F$29,$F$29:$G$29,$G$29:$H$29,$H$29:$I$29,$I$29:$J$29,$J$29:$K$29,$K$29:$L$29),CHOOSE(ROUNDUP((COUNT($B$44:D$44)+2)/5,0),$E$18:$F$18,$F$18:$G$18,$G$18:$H$18,$H$18:$I$18,$I$18:$J$18,$J$18:$K$18,$K$18:$L$18),F$52)</f>
        <v>57124582815567.18</v>
      </c>
      <c r="G61" s="44">
        <f>E42*TREND(CHOOSE(ROUNDUP((COUNT($B$44:E$44)+2)/5,0),$E$29:$F$29,$F$29:$G$29,$G$29:$H$29,$H$29:$I$29,$I$29:$J$29,$J$29:$K$29,$K$29:$L$29),CHOOSE(ROUNDUP((COUNT($B$44:E$44)+2)/5,0),$E$18:$F$18,$F$18:$G$18,$G$18:$H$18,$H$18:$I$18,$I$18:$J$18,$J$18:$K$18,$K$18:$L$18),G$52)</f>
        <v>75103242080748.609</v>
      </c>
      <c r="H61" s="44">
        <f>F42*TREND(CHOOSE(ROUNDUP((COUNT($B$44:F$44)+2)/5,0),$E$29:$F$29,$F$29:$G$29,$G$29:$H$29,$H$29:$I$29,$I$29:$J$29,$J$29:$K$29,$K$29:$L$29),CHOOSE(ROUNDUP((COUNT($B$44:F$44)+2)/5,0),$E$18:$F$18,$F$18:$G$18,$G$18:$H$18,$H$18:$I$18,$I$18:$J$18,$J$18:$K$18,$K$18:$L$18),H$52)</f>
        <v>93470186463088.25</v>
      </c>
      <c r="I61" s="44">
        <f>G42*TREND(CHOOSE(ROUNDUP((COUNT($B$44:G$44)+2)/5,0),$E$29:$F$29,$F$29:$G$29,$G$29:$H$29,$H$29:$I$29,$I$29:$J$29,$J$29:$K$29,$K$29:$L$29),CHOOSE(ROUNDUP((COUNT($B$44:G$44)+2)/5,0),$E$18:$F$18,$F$18:$G$18,$G$18:$H$18,$H$18:$I$18,$I$18:$J$18,$J$18:$K$18,$K$18:$L$18),I$52)</f>
        <v>112225415962586.05</v>
      </c>
      <c r="J61" s="44">
        <f>H42*TREND(CHOOSE(ROUNDUP((COUNT($B$44:H$44)+2)/5,0),$E$29:$F$29,$F$29:$G$29,$G$29:$H$29,$H$29:$I$29,$I$29:$J$29,$J$29:$K$29,$K$29:$L$29),CHOOSE(ROUNDUP((COUNT($B$44:H$44)+2)/5,0),$E$18:$F$18,$F$18:$G$18,$G$18:$H$18,$H$18:$I$18,$I$18:$J$18,$J$18:$K$18,$K$18:$L$18),J$52)</f>
        <v>131368930579235.88</v>
      </c>
      <c r="K61" s="44">
        <f>I42*TREND(CHOOSE(ROUNDUP((COUNT($B$44:I$44)+2)/5,0),$E$29:$F$29,$F$29:$G$29,$G$29:$H$29,$H$29:$I$29,$I$29:$J$29,$J$29:$K$29,$K$29:$L$29),CHOOSE(ROUNDUP((COUNT($B$44:I$44)+2)/5,0),$E$18:$F$18,$F$18:$G$18,$G$18:$H$18,$H$18:$I$18,$I$18:$J$18,$J$18:$K$18,$K$18:$L$18),K$52)</f>
        <v>150900730313050.06</v>
      </c>
      <c r="L61" s="44">
        <f>J42*TREND(CHOOSE(ROUNDUP((COUNT($B$44:J$44)+2)/5,0),$E$29:$F$29,$F$29:$G$29,$G$29:$H$29,$H$29:$I$29,$I$29:$J$29,$J$29:$K$29,$K$29:$L$29),CHOOSE(ROUNDUP((COUNT($B$44:J$44)+2)/5,0),$E$18:$F$18,$F$18:$G$18,$G$18:$H$18,$H$18:$I$18,$I$18:$J$18,$J$18:$K$18,$K$18:$L$18),L$52)</f>
        <v>182410330776604.16</v>
      </c>
      <c r="M61" s="44">
        <f>K42*TREND(CHOOSE(ROUNDUP((COUNT($B$44:K$44)+2)/5,0),$E$29:$F$29,$F$29:$G$29,$G$29:$H$29,$H$29:$I$29,$I$29:$J$29,$J$29:$K$29,$K$29:$L$29),CHOOSE(ROUNDUP((COUNT($B$44:K$44)+2)/5,0),$E$18:$F$18,$F$18:$G$18,$G$18:$H$18,$H$18:$I$18,$I$18:$J$18,$J$18:$K$18,$K$18:$L$18),M$52)</f>
        <v>214363082707132.28</v>
      </c>
      <c r="N61" s="44">
        <f>L42*TREND(CHOOSE(ROUNDUP((COUNT($B$44:L$44)+2)/5,0),$E$29:$F$29,$F$29:$G$29,$G$29:$H$29,$H$29:$I$29,$I$29:$J$29,$J$29:$K$29,$K$29:$L$29),CHOOSE(ROUNDUP((COUNT($B$44:L$44)+2)/5,0),$E$18:$F$18,$F$18:$G$18,$G$18:$H$18,$H$18:$I$18,$I$18:$J$18,$J$18:$K$18,$K$18:$L$18),N$52)</f>
        <v>246758986104648.5</v>
      </c>
      <c r="O61" s="44">
        <f>M42*TREND(CHOOSE(ROUNDUP((COUNT($B$44:M$44)+2)/5,0),$E$29:$F$29,$F$29:$G$29,$G$29:$H$29,$H$29:$I$29,$I$29:$J$29,$J$29:$K$29,$K$29:$L$29),CHOOSE(ROUNDUP((COUNT($B$44:M$44)+2)/5,0),$E$18:$F$18,$F$18:$G$18,$G$18:$H$18,$H$18:$I$18,$I$18:$J$18,$J$18:$K$18,$K$18:$L$18),O$52)</f>
        <v>279598040969144.88</v>
      </c>
      <c r="P61" s="44">
        <f>N42*TREND(CHOOSE(ROUNDUP((COUNT($B$44:N$44)+2)/5,0),$E$29:$F$29,$F$29:$G$29,$G$29:$H$29,$H$29:$I$29,$I$29:$J$29,$J$29:$K$29,$K$29:$L$29),CHOOSE(ROUNDUP((COUNT($B$44:N$44)+2)/5,0),$E$18:$F$18,$F$18:$G$18,$G$18:$H$18,$H$18:$I$18,$I$18:$J$18,$J$18:$K$18,$K$18:$L$18),P$52)</f>
        <v>312880247300614.75</v>
      </c>
      <c r="Q61" s="44">
        <f>O42*TREND(CHOOSE(ROUNDUP((COUNT($B$44:O$44)+2)/5,0),$E$29:$F$29,$F$29:$G$29,$G$29:$H$29,$H$29:$I$29,$I$29:$J$29,$J$29:$K$29,$K$29:$L$29),CHOOSE(ROUNDUP((COUNT($B$44:O$44)+2)/5,0),$E$18:$F$18,$F$18:$G$18,$G$18:$H$18,$H$18:$I$18,$I$18:$J$18,$J$18:$K$18,$K$18:$L$18),Q$52)</f>
        <v>339763605564259.88</v>
      </c>
      <c r="R61" s="44">
        <f>P42*TREND(CHOOSE(ROUNDUP((COUNT($B$44:P$44)+2)/5,0),$E$29:$F$29,$F$29:$G$29,$G$29:$H$29,$H$29:$I$29,$I$29:$J$29,$J$29:$K$29,$K$29:$L$29),CHOOSE(ROUNDUP((COUNT($B$44:P$44)+2)/5,0),$E$18:$F$18,$F$18:$G$18,$G$18:$H$18,$H$18:$I$18,$I$18:$J$18,$J$18:$K$18,$K$18:$L$18),R$52)</f>
        <v>367036462174792.88</v>
      </c>
      <c r="S61" s="44">
        <f>Q42*TREND(CHOOSE(ROUNDUP((COUNT($B$44:Q$44)+2)/5,0),$E$29:$F$29,$F$29:$G$29,$G$29:$H$29,$H$29:$I$29,$I$29:$J$29,$J$29:$K$29,$K$29:$L$29),CHOOSE(ROUNDUP((COUNT($B$44:Q$44)+2)/5,0),$E$18:$F$18,$F$18:$G$18,$G$18:$H$18,$H$18:$I$18,$I$18:$J$18,$J$18:$K$18,$K$18:$L$18),S$52)</f>
        <v>394698817132229.25</v>
      </c>
      <c r="T61" s="44">
        <f>R42*TREND(CHOOSE(ROUNDUP((COUNT($B$44:R$44)+2)/5,0),$E$29:$F$29,$F$29:$G$29,$G$29:$H$29,$H$29:$I$29,$I$29:$J$29,$J$29:$K$29,$K$29:$L$29),CHOOSE(ROUNDUP((COUNT($B$44:R$44)+2)/5,0),$E$18:$F$18,$F$18:$G$18,$G$18:$H$18,$H$18:$I$18,$I$18:$J$18,$J$18:$K$18,$K$18:$L$18),T$52)</f>
        <v>422750670436554.75</v>
      </c>
      <c r="U61" s="44">
        <f>S42*TREND(CHOOSE(ROUNDUP((COUNT($B$44:S$44)+2)/5,0),$E$29:$F$29,$F$29:$G$29,$G$29:$H$29,$H$29:$I$29,$I$29:$J$29,$J$29:$K$29,$K$29:$L$29),CHOOSE(ROUNDUP((COUNT($B$44:S$44)+2)/5,0),$E$18:$F$18,$F$18:$G$18,$G$18:$H$18,$H$18:$I$18,$I$18:$J$18,$J$18:$K$18,$K$18:$L$18),U$52)</f>
        <v>451192022087784.94</v>
      </c>
      <c r="V61" s="44">
        <f>T42*TREND(CHOOSE(ROUNDUP((COUNT($B$44:T$44)+2)/5,0),$E$29:$F$29,$F$29:$G$29,$G$29:$H$29,$H$29:$I$29,$I$29:$J$29,$J$29:$K$29,$K$29:$L$29),CHOOSE(ROUNDUP((COUNT($B$44:T$44)+2)/5,0),$E$18:$F$18,$F$18:$G$18,$G$18:$H$18,$H$18:$I$18,$I$18:$J$18,$J$18:$K$18,$K$18:$L$18),V$52)</f>
        <v>467133957223634.88</v>
      </c>
      <c r="W61" s="44">
        <f>U42*TREND(CHOOSE(ROUNDUP((COUNT($B$44:U$44)+2)/5,0),$E$29:$F$29,$F$29:$G$29,$G$29:$H$29,$H$29:$I$29,$I$29:$J$29,$J$29:$K$29,$K$29:$L$29),CHOOSE(ROUNDUP((COUNT($B$44:U$44)+2)/5,0),$E$18:$F$18,$F$18:$G$18,$G$18:$H$18,$H$18:$I$18,$I$18:$J$18,$J$18:$K$18,$K$18:$L$18),W$52)</f>
        <v>483197053908109.31</v>
      </c>
      <c r="X61" s="44">
        <f>V42*TREND(CHOOSE(ROUNDUP((COUNT($B$44:V$44)+2)/5,0),$E$29:$F$29,$F$29:$G$29,$G$29:$H$29,$H$29:$I$29,$I$29:$J$29,$J$29:$K$29,$K$29:$L$29),CHOOSE(ROUNDUP((COUNT($B$44:V$44)+2)/5,0),$E$18:$F$18,$F$18:$G$18,$G$18:$H$18,$H$18:$I$18,$I$18:$J$18,$J$18:$K$18,$K$18:$L$18),X$52)</f>
        <v>499381312141204.25</v>
      </c>
      <c r="Y61" s="44">
        <f>W42*TREND(CHOOSE(ROUNDUP((COUNT($B$44:W$44)+2)/5,0),$E$29:$F$29,$F$29:$G$29,$G$29:$H$29,$H$29:$I$29,$I$29:$J$29,$J$29:$K$29,$K$29:$L$29),CHOOSE(ROUNDUP((COUNT($B$44:W$44)+2)/5,0),$E$18:$F$18,$F$18:$G$18,$G$18:$H$18,$H$18:$I$18,$I$18:$J$18,$J$18:$K$18,$K$18:$L$18),Y$52)</f>
        <v>515686731922918.38</v>
      </c>
      <c r="Z61" s="44">
        <f>X42*TREND(CHOOSE(ROUNDUP((COUNT($B$44:X$44)+2)/5,0),$E$29:$F$29,$F$29:$G$29,$G$29:$H$29,$H$29:$I$29,$I$29:$J$29,$J$29:$K$29,$K$29:$L$29),CHOOSE(ROUNDUP((COUNT($B$44:X$44)+2)/5,0),$E$18:$F$18,$F$18:$G$18,$G$18:$H$18,$H$18:$I$18,$I$18:$J$18,$J$18:$K$18,$K$18:$L$18),Z$52)</f>
        <v>532113313253252.94</v>
      </c>
      <c r="AA61" s="44">
        <f>Y42*TREND(CHOOSE(ROUNDUP((COUNT($B$44:Y$44)+2)/5,0),$E$29:$F$29,$F$29:$G$29,$G$29:$H$29,$H$29:$I$29,$I$29:$J$29,$J$29:$K$29,$K$29:$L$29),CHOOSE(ROUNDUP((COUNT($B$44:Y$44)+2)/5,0),$E$18:$F$18,$F$18:$G$18,$G$18:$H$18,$H$18:$I$18,$I$18:$J$18,$J$18:$K$18,$K$18:$L$18),AA$52)</f>
        <v>547170279163393.81</v>
      </c>
      <c r="AB61" s="44">
        <f>Z42*TREND(CHOOSE(ROUNDUP((COUNT($B$44:Z$44)+2)/5,0),$E$29:$F$29,$F$29:$G$29,$G$29:$H$29,$H$29:$I$29,$I$29:$J$29,$J$29:$K$29,$K$29:$L$29),CHOOSE(ROUNDUP((COUNT($B$44:Z$44)+2)/5,0),$E$18:$F$18,$F$18:$G$18,$G$18:$H$18,$H$18:$I$18,$I$18:$J$18,$J$18:$K$18,$K$18:$L$18),AB$52)</f>
        <v>562348782369736.5</v>
      </c>
      <c r="AC61" s="44">
        <f>AA42*TREND(CHOOSE(ROUNDUP((COUNT($B$44:AA$44)+2)/5,0),$E$29:$F$29,$F$29:$G$29,$G$29:$H$29,$H$29:$I$29,$I$29:$J$29,$J$29:$K$29,$K$29:$L$29),CHOOSE(ROUNDUP((COUNT($B$44:AA$44)+2)/5,0),$E$18:$F$18,$F$18:$G$18,$G$18:$H$18,$H$18:$I$18,$I$18:$J$18,$J$18:$K$18,$K$18:$L$18),AC$52)</f>
        <v>577648822872283.38</v>
      </c>
      <c r="AD61" s="44">
        <f>AB42*TREND(CHOOSE(ROUNDUP((COUNT($B$44:AB$44)+2)/5,0),$E$29:$F$29,$F$29:$G$29,$G$29:$H$29,$H$29:$I$29,$I$29:$J$29,$J$29:$K$29,$K$29:$L$29),CHOOSE(ROUNDUP((COUNT($B$44:AB$44)+2)/5,0),$E$18:$F$18,$F$18:$G$18,$G$18:$H$18,$H$18:$I$18,$I$18:$J$18,$J$18:$K$18,$K$18:$L$18),AD$52)</f>
        <v>593070400671032.25</v>
      </c>
      <c r="AE61" s="44">
        <f>AC42*TREND(CHOOSE(ROUNDUP((COUNT($B$44:AC$44)+2)/5,0),$E$29:$F$29,$F$29:$G$29,$G$29:$H$29,$H$29:$I$29,$I$29:$J$29,$J$29:$K$29,$K$29:$L$29),CHOOSE(ROUNDUP((COUNT($B$44:AC$44)+2)/5,0),$E$18:$F$18,$F$18:$G$18,$G$18:$H$18,$H$18:$I$18,$I$18:$J$18,$J$18:$K$18,$K$18:$L$18),AE$52)</f>
        <v>608613515765989.25</v>
      </c>
      <c r="AF61" s="44">
        <f>AD42*TREND(CHOOSE(ROUNDUP((COUNT($B$44:AD$44)+2)/5,0),$E$29:$F$29,$F$29:$G$29,$G$29:$H$29,$H$29:$I$29,$I$29:$J$29,$J$29:$K$29,$K$29:$L$29),CHOOSE(ROUNDUP((COUNT($B$44:AD$44)+2)/5,0),$E$18:$F$18,$F$18:$G$18,$G$18:$H$18,$H$18:$I$18,$I$18:$J$18,$J$18:$K$18,$K$18:$L$18),AF$52)</f>
        <v>618238608851301.25</v>
      </c>
      <c r="AG61" s="44">
        <f>AE42*TREND(CHOOSE(ROUNDUP((COUNT($B$44:AE$44)+2)/5,0),$E$29:$F$29,$F$29:$G$29,$G$29:$H$29,$H$29:$I$29,$I$29:$J$29,$J$29:$K$29,$K$29:$L$29),CHOOSE(ROUNDUP((COUNT($B$44:AE$44)+2)/5,0),$E$18:$F$18,$F$18:$G$18,$G$18:$H$18,$H$18:$I$18,$I$18:$J$18,$J$18:$K$18,$K$18:$L$18),AG$52)</f>
        <v>627889916423620.25</v>
      </c>
      <c r="AH61" s="44">
        <f>AF42*TREND(CHOOSE(ROUNDUP((COUNT($B$44:AF$44)+2)/5,0),$E$29:$F$29,$F$29:$G$29,$G$29:$H$29,$H$29:$I$29,$I$29:$J$29,$J$29:$K$29,$K$29:$L$29),CHOOSE(ROUNDUP((COUNT($B$44:AF$44)+2)/5,0),$E$18:$F$18,$F$18:$G$18,$G$18:$H$18,$H$18:$I$18,$I$18:$J$18,$J$18:$K$18,$K$18:$L$18),AH$52)</f>
        <v>637567438482943.13</v>
      </c>
      <c r="AI61" s="44">
        <f>AG42*TREND(CHOOSE(ROUNDUP((COUNT($B$44:AG$44)+2)/5,0),$E$29:$F$29,$F$29:$G$29,$G$29:$H$29,$H$29:$I$29,$I$29:$J$29,$J$29:$K$29,$K$29:$L$29),CHOOSE(ROUNDUP((COUNT($B$44:AG$44)+2)/5,0),$E$18:$F$18,$F$18:$G$18,$G$18:$H$18,$H$18:$I$18,$I$18:$J$18,$J$18:$K$18,$K$18:$L$18),AI$52)</f>
        <v>647271175029274.75</v>
      </c>
      <c r="AJ61" s="44">
        <f>AH42*TREND(CHOOSE(ROUNDUP((COUNT($B$44:AH$44)+2)/5,0),$E$29:$F$29,$F$29:$G$29,$G$29:$H$29,$H$29:$I$29,$I$29:$J$29,$J$29:$K$29,$K$29:$L$29),CHOOSE(ROUNDUP((COUNT($B$44:AH$44)+2)/5,0),$E$18:$F$18,$F$18:$G$18,$G$18:$H$18,$H$18:$I$18,$I$18:$J$18,$J$18:$K$18,$K$18:$L$18),AJ$52)</f>
        <v>657001126062606.63</v>
      </c>
      <c r="AK61" s="44">
        <f>AI42*TREND(CHOOSE(ROUNDUP((COUNT($B$44:AI$44)-1)/5,0),$E$29:$F$29,$F$29:$G$29,$G$29:$H$29,$H$29:$I$29,$I$29:$J$29,$J$29:$K$29,$K$29:$L$29),CHOOSE(ROUNDUP((COUNT($B$44:AI$44)-1)/5,0),$E$18:$F$18,$F$18:$G$18,$G$18:$H$18,$H$18:$I$18,$I$18:$J$18,$J$18:$K$18,$K$18:$L$18),AK$52)</f>
        <v>666757291582943.25</v>
      </c>
      <c r="AL61" s="44">
        <f>AJ42*TREND(CHOOSE(ROUNDUP((COUNT($B$44:AJ$44)-1)/5,0),$E$29:$F$29,$F$29:$G$29,$G$29:$H$29,$H$29:$I$29,$I$29:$J$29,$J$29:$K$29,$K$29:$L$29),CHOOSE(ROUNDUP((COUNT($B$44:AJ$44)-1)/5,0),$E$18:$F$18,$F$18:$G$18,$G$18:$H$18,$H$18:$I$18,$I$18:$J$18,$J$18:$K$18,$K$18:$L$18),AL$52)</f>
        <v>676539671590284.38</v>
      </c>
      <c r="AM61" s="44">
        <f>AK42*TREND(CHOOSE(ROUNDUP((COUNT($B$44:AK$44)-1)/5,0),$E$29:$F$29,$F$29:$G$29,$G$29:$H$29,$H$29:$I$29,$I$29:$J$29,$J$29:$K$29,$K$29:$L$29),CHOOSE(ROUNDUP((COUNT($B$44:AK$44)-1)/5,0),$E$18:$F$18,$F$18:$G$18,$G$18:$H$18,$H$18:$I$18,$I$18:$J$18,$J$18:$K$18,$K$18:$L$18),AM$52)</f>
        <v>686348266084629.63</v>
      </c>
    </row>
    <row r="72" spans="1:2" x14ac:dyDescent="0.25">
      <c r="A72" s="1"/>
    </row>
    <row r="74" spans="1:2" x14ac:dyDescent="0.25">
      <c r="B74" s="44"/>
    </row>
    <row r="75" spans="1:2" x14ac:dyDescent="0.25">
      <c r="B75" s="4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M43" sqref="M43"/>
    </sheetView>
  </sheetViews>
  <sheetFormatPr defaultRowHeight="15" x14ac:dyDescent="0.25"/>
  <cols>
    <col min="1" max="1" width="26.140625" customWidth="1"/>
  </cols>
  <sheetData>
    <row r="1" spans="1:2" x14ac:dyDescent="0.25">
      <c r="A1" s="1" t="s">
        <v>99</v>
      </c>
    </row>
    <row r="2" spans="1:2" x14ac:dyDescent="0.25">
      <c r="A2" t="s">
        <v>98</v>
      </c>
    </row>
    <row r="3" spans="1:2" x14ac:dyDescent="0.25">
      <c r="A3" s="7">
        <f>3.41214*10^9</f>
        <v>3412140000</v>
      </c>
    </row>
    <row r="5" spans="1:2" x14ac:dyDescent="0.25">
      <c r="A5" s="1" t="s">
        <v>301</v>
      </c>
    </row>
    <row r="6" spans="1:2" x14ac:dyDescent="0.25">
      <c r="A6">
        <v>947817120000</v>
      </c>
    </row>
    <row r="9" spans="1:2" x14ac:dyDescent="0.25">
      <c r="A9" s="1" t="s">
        <v>107</v>
      </c>
    </row>
    <row r="10" spans="1:2" x14ac:dyDescent="0.25">
      <c r="A10">
        <v>11300</v>
      </c>
      <c r="B10" t="s">
        <v>108</v>
      </c>
    </row>
    <row r="11" spans="1:2" x14ac:dyDescent="0.25">
      <c r="A11">
        <f>A10*1000</f>
        <v>11300000</v>
      </c>
      <c r="B11" t="s">
        <v>109</v>
      </c>
    </row>
    <row r="12" spans="1:2" x14ac:dyDescent="0.25">
      <c r="A12">
        <v>3.9656699999999998</v>
      </c>
      <c r="B12" t="s">
        <v>110</v>
      </c>
    </row>
    <row r="13" spans="1:2" x14ac:dyDescent="0.25">
      <c r="A13" s="7">
        <f>A11*A12</f>
        <v>44812071</v>
      </c>
      <c r="B13" t="s">
        <v>111</v>
      </c>
    </row>
    <row r="14" spans="1:2" x14ac:dyDescent="0.25">
      <c r="A14" s="7">
        <f>A13*1000</f>
        <v>44812071000</v>
      </c>
      <c r="B14" t="s">
        <v>112</v>
      </c>
    </row>
    <row r="16" spans="1:2" x14ac:dyDescent="0.25">
      <c r="A16" s="1" t="s">
        <v>113</v>
      </c>
    </row>
    <row r="17" spans="1:3" x14ac:dyDescent="0.25">
      <c r="A17">
        <v>10450</v>
      </c>
      <c r="B17" t="s">
        <v>108</v>
      </c>
    </row>
    <row r="18" spans="1:3" x14ac:dyDescent="0.25">
      <c r="A18">
        <f>A17*1000</f>
        <v>10450000</v>
      </c>
      <c r="B18" t="s">
        <v>109</v>
      </c>
    </row>
    <row r="19" spans="1:3" x14ac:dyDescent="0.25">
      <c r="A19">
        <v>3.9656699999999998</v>
      </c>
      <c r="B19" t="s">
        <v>110</v>
      </c>
    </row>
    <row r="20" spans="1:3" x14ac:dyDescent="0.25">
      <c r="A20" s="7">
        <f>A18*A19</f>
        <v>41441251.5</v>
      </c>
      <c r="B20" t="s">
        <v>111</v>
      </c>
    </row>
    <row r="21" spans="1:3" x14ac:dyDescent="0.25">
      <c r="A21" s="7">
        <f>A20*1000</f>
        <v>41441251500</v>
      </c>
      <c r="B21" t="s">
        <v>112</v>
      </c>
    </row>
    <row r="23" spans="1:3" x14ac:dyDescent="0.25">
      <c r="A23" s="1" t="s">
        <v>118</v>
      </c>
    </row>
    <row r="24" spans="1:3" x14ac:dyDescent="0.25">
      <c r="A24" t="s">
        <v>119</v>
      </c>
      <c r="B24">
        <f>AVERAGE(2500,3850)</f>
        <v>3175</v>
      </c>
      <c r="C24" t="s">
        <v>108</v>
      </c>
    </row>
    <row r="25" spans="1:3" x14ac:dyDescent="0.25">
      <c r="A25" t="s">
        <v>120</v>
      </c>
      <c r="B25">
        <f>AVERAGE(3140,3290)</f>
        <v>3215</v>
      </c>
      <c r="C25" t="s">
        <v>108</v>
      </c>
    </row>
    <row r="26" spans="1:3" x14ac:dyDescent="0.25">
      <c r="A26" t="s">
        <v>121</v>
      </c>
      <c r="B26">
        <f>AVERAGE(B24:B25)</f>
        <v>3195</v>
      </c>
      <c r="C26" t="s">
        <v>108</v>
      </c>
    </row>
    <row r="27" spans="1:3" x14ac:dyDescent="0.25">
      <c r="B27" s="11">
        <v>3.9656699999999998</v>
      </c>
      <c r="C27" t="s">
        <v>110</v>
      </c>
    </row>
    <row r="28" spans="1:3" x14ac:dyDescent="0.25">
      <c r="B28" s="45">
        <f>B26*B27</f>
        <v>12670.315649999999</v>
      </c>
      <c r="C28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/>
      <selection pane="bottomLeft"/>
      <selection pane="bottomRight" activeCell="B7" sqref="B7:AJ7"/>
    </sheetView>
  </sheetViews>
  <sheetFormatPr defaultRowHeight="15" x14ac:dyDescent="0.25"/>
  <cols>
    <col min="1" max="1" width="25.85546875" customWidth="1"/>
    <col min="2" max="2" width="11.85546875" customWidth="1"/>
    <col min="27" max="27" width="9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8" x14ac:dyDescent="0.25">
      <c r="A3" s="1" t="s">
        <v>26</v>
      </c>
      <c r="B3">
        <f>SUM('Summed Activity Data'!$B$13:$E$13)*'Building Projections'!F13*'Building Projections'!F10/'Building Projections'!$E$10*BTU_per_PJ</f>
        <v>2781043434373.8438</v>
      </c>
      <c r="C3">
        <f>SUM('Summed Activity Data'!$B$13:$E$13)*'Building Projections'!G13*'Building Projections'!G10/'Building Projections'!$E$10*BTU_per_PJ</f>
        <v>2929961208114.604</v>
      </c>
      <c r="D3">
        <f>SUM('Summed Activity Data'!$B$13:$E$13)*'Building Projections'!H13*'Building Projections'!H10/'Building Projections'!$E$10*BTU_per_PJ</f>
        <v>3111194556551.2622</v>
      </c>
      <c r="E3">
        <f>SUM('Summed Activity Data'!$B$13:$E$13)*'Building Projections'!I13*'Building Projections'!I10/'Building Projections'!$E$10*BTU_per_PJ</f>
        <v>3294654411306.8916</v>
      </c>
      <c r="F3">
        <f>SUM('Summed Activity Data'!$B$13:$E$13)*'Building Projections'!J13*'Building Projections'!J10/'Building Projections'!$E$10*BTU_per_PJ</f>
        <v>3480207429691.6567</v>
      </c>
      <c r="G3">
        <f>SUM('Summed Activity Data'!$B$13:$E$13)*'Building Projections'!K13*'Building Projections'!K10/'Building Projections'!$E$10*BTU_per_PJ</f>
        <v>3667730708254.8208</v>
      </c>
      <c r="H3">
        <f>SUM('Summed Activity Data'!$B$13:$E$13)*'Building Projections'!L13*'Building Projections'!L10/'Building Projections'!$E$10*BTU_per_PJ</f>
        <v>3857110780801.3794</v>
      </c>
      <c r="I3">
        <f>SUM('Summed Activity Data'!$B$13:$E$13)*'Building Projections'!M13*'Building Projections'!M10/'Building Projections'!$E$10*BTU_per_PJ</f>
        <v>4065851294368.8086</v>
      </c>
      <c r="J3">
        <f>SUM('Summed Activity Data'!$B$13:$E$13)*'Building Projections'!N13*'Building Projections'!N10/'Building Projections'!$E$10*BTU_per_PJ</f>
        <v>4276998826713.5269</v>
      </c>
      <c r="K3">
        <f>SUM('Summed Activity Data'!$B$13:$E$13)*'Building Projections'!O13*'Building Projections'!O10/'Building Projections'!$E$10*BTU_per_PJ</f>
        <v>4490433059168.9365</v>
      </c>
      <c r="L3">
        <f>SUM('Summed Activity Data'!$B$13:$E$13)*'Building Projections'!P13*'Building Projections'!P10/'Building Projections'!$E$10*BTU_per_PJ</f>
        <v>4706041560736.2188</v>
      </c>
      <c r="M3">
        <f>SUM('Summed Activity Data'!$B$13:$E$13)*'Building Projections'!Q13*'Building Projections'!Q10/'Building Projections'!$E$10*BTU_per_PJ</f>
        <v>4923719152146.8125</v>
      </c>
      <c r="N3">
        <f>SUM('Summed Activity Data'!$B$13:$E$13)*'Building Projections'!R13*'Building Projections'!R10/'Building Projections'!$E$10*BTU_per_PJ</f>
        <v>5183507991140.458</v>
      </c>
      <c r="O3">
        <f>SUM('Summed Activity Data'!$B$13:$E$13)*'Building Projections'!S13*'Building Projections'!S10/'Building Projections'!$E$10*BTU_per_PJ</f>
        <v>5445935994650.1191</v>
      </c>
      <c r="P3">
        <f>SUM('Summed Activity Data'!$B$13:$E$13)*'Building Projections'!T13*'Building Projections'!T10/'Building Projections'!$E$10*BTU_per_PJ</f>
        <v>5710862118683.126</v>
      </c>
      <c r="Q3">
        <f>SUM('Summed Activity Data'!$B$13:$E$13)*'Building Projections'!U13*'Building Projections'!U10/'Building Projections'!$E$10*BTU_per_PJ</f>
        <v>5978155193697.7705</v>
      </c>
      <c r="R3">
        <f>SUM('Summed Activity Data'!$B$13:$E$13)*'Building Projections'!V13*'Building Projections'!V10/'Building Projections'!$E$10*BTU_per_PJ</f>
        <v>6247693075332.8574</v>
      </c>
      <c r="S3">
        <f>SUM('Summed Activity Data'!$B$13:$E$13)*'Building Projections'!W13*'Building Projections'!W10/'Building Projections'!$E$10*BTU_per_PJ</f>
        <v>6538325544412.0557</v>
      </c>
      <c r="T3">
        <f>SUM('Summed Activity Data'!$B$13:$E$13)*'Building Projections'!X13*'Building Projections'!X10/'Building Projections'!$E$10*BTU_per_PJ</f>
        <v>6831785808639.2529</v>
      </c>
      <c r="U3">
        <f>SUM('Summed Activity Data'!$B$13:$E$13)*'Building Projections'!Y13*'Building Projections'!Y10/'Building Projections'!$E$10*BTU_per_PJ</f>
        <v>7127948222804.2256</v>
      </c>
      <c r="V3">
        <f>SUM('Summed Activity Data'!$B$13:$E$13)*'Building Projections'!Z13*'Building Projections'!Z10/'Building Projections'!$E$10*BTU_per_PJ</f>
        <v>7426694476654.167</v>
      </c>
      <c r="W3">
        <f>SUM('Summed Activity Data'!$B$13:$E$13)*'Building Projections'!AA13*'Building Projections'!AA10/'Building Projections'!$E$10*BTU_per_PJ</f>
        <v>7727913067340.4961</v>
      </c>
      <c r="X3">
        <f>SUM('Summed Activity Data'!$B$13:$E$13)*'Building Projections'!AB13*'Building Projections'!AB10/'Building Projections'!$E$10*BTU_per_PJ</f>
        <v>8082086383278.9033</v>
      </c>
      <c r="Y3">
        <f>SUM('Summed Activity Data'!$B$13:$E$13)*'Building Projections'!AC13*'Building Projections'!AC10/'Building Projections'!$E$10*BTU_per_PJ</f>
        <v>8439330438795.2129</v>
      </c>
      <c r="Z3">
        <f>SUM('Summed Activity Data'!$B$13:$E$13)*'Building Projections'!AD13*'Building Projections'!AD10/'Building Projections'!$E$10*BTU_per_PJ</f>
        <v>8799498495770.2402</v>
      </c>
      <c r="AA3">
        <f>SUM('Summed Activity Data'!$B$13:$E$13)*'Building Projections'!AE13*'Building Projections'!AE10/'Building Projections'!$E$10*BTU_per_PJ</f>
        <v>9162453018852.3047</v>
      </c>
      <c r="AB3">
        <f>SUM('Summed Activity Data'!$B$13:$E$13)*'Building Projections'!AF13*'Building Projections'!AF10/'Building Projections'!$E$10*BTU_per_PJ</f>
        <v>9528064965147.3125</v>
      </c>
      <c r="AC3">
        <f>SUM('Summed Activity Data'!$B$13:$E$13)*'Building Projections'!AG13*'Building Projections'!AG10/'Building Projections'!$E$10*BTU_per_PJ</f>
        <v>9916348056117.877</v>
      </c>
      <c r="AD3">
        <f>SUM('Summed Activity Data'!$B$13:$E$13)*'Building Projections'!AH13*'Building Projections'!AH10/'Building Projections'!$E$10*BTU_per_PJ</f>
        <v>10307898217545.73</v>
      </c>
      <c r="AE3">
        <f>SUM('Summed Activity Data'!$B$13:$E$13)*'Building Projections'!AI13*'Building Projections'!AI10/'Building Projections'!$E$10*BTU_per_PJ</f>
        <v>10702585165518.404</v>
      </c>
      <c r="AF3">
        <f>SUM('Summed Activity Data'!$B$13:$E$13)*'Building Projections'!AJ13*'Building Projections'!AJ10/'Building Projections'!$E$10*BTU_per_PJ</f>
        <v>11100285452515.574</v>
      </c>
      <c r="AG3">
        <f>SUM('Summed Activity Data'!$B$13:$E$13)*'Building Projections'!AK13*'Building Projections'!AK10/'Building Projections'!$E$10*BTU_per_PJ</f>
        <v>11500882024806.447</v>
      </c>
      <c r="AH3">
        <f>SUM('Summed Activity Data'!$B$13:$E$13)*'Building Projections'!AL13*'Building Projections'!AL10/'Building Projections'!$E$10*BTU_per_PJ</f>
        <v>11904263813795.58</v>
      </c>
      <c r="AI3">
        <f>SUM('Summed Activity Data'!$B$13:$E$13)*'Building Projections'!AM13*'Building Projections'!AM10/'Building Projections'!$E$10*BTU_per_PJ</f>
        <v>12310325358313.861</v>
      </c>
      <c r="AJ3">
        <f>SUM('Summed Activity Data'!$B$13:$E$13)*'Building Projections'!AN13*'Building Projections'!AN10/'Building Projections'!$E$10*BTU_per_PJ</f>
        <v>12718966455157.867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8" x14ac:dyDescent="0.25">
      <c r="A7" s="1" t="s">
        <v>30</v>
      </c>
      <c r="B7">
        <f>'Biomass Use'!E54</f>
        <v>62328848838583.93</v>
      </c>
      <c r="C7">
        <f>'Biomass Use'!F54</f>
        <v>64560086693079.234</v>
      </c>
      <c r="D7">
        <f>'Biomass Use'!G54</f>
        <v>67229444418068.602</v>
      </c>
      <c r="E7">
        <f>'Biomass Use'!H54</f>
        <v>69898802143057.961</v>
      </c>
      <c r="F7">
        <f>'Biomass Use'!I54</f>
        <v>72568159868047.328</v>
      </c>
      <c r="G7">
        <f>'Biomass Use'!J54</f>
        <v>75237517593036.688</v>
      </c>
      <c r="H7">
        <f>'Biomass Use'!K54</f>
        <v>77906875318025.391</v>
      </c>
      <c r="I7">
        <f>'Biomass Use'!L54</f>
        <v>80685591527358.109</v>
      </c>
      <c r="J7">
        <f>'Biomass Use'!M54</f>
        <v>83464307736690.156</v>
      </c>
      <c r="K7">
        <f>'Biomass Use'!N54</f>
        <v>86243023946021.547</v>
      </c>
      <c r="L7">
        <f>'Biomass Use'!O54</f>
        <v>89021740155353.609</v>
      </c>
      <c r="M7">
        <f>'Biomass Use'!P54</f>
        <v>91800456364685.016</v>
      </c>
      <c r="N7">
        <f>'Biomass Use'!Q54</f>
        <v>95073355902292.266</v>
      </c>
      <c r="O7">
        <f>'Biomass Use'!R54</f>
        <v>98346255439900.172</v>
      </c>
      <c r="P7">
        <f>'Biomass Use'!S54</f>
        <v>101619154977506.75</v>
      </c>
      <c r="Q7">
        <f>'Biomass Use'!T54</f>
        <v>104892054515113.36</v>
      </c>
      <c r="R7">
        <f>'Biomass Use'!U54</f>
        <v>108164954052721.25</v>
      </c>
      <c r="S7">
        <f>'Biomass Use'!V54</f>
        <v>111506410449761.22</v>
      </c>
      <c r="T7">
        <f>'Biomass Use'!W54</f>
        <v>114847866846802.48</v>
      </c>
      <c r="U7">
        <f>'Biomass Use'!X54</f>
        <v>118189323243845.08</v>
      </c>
      <c r="V7">
        <f>'Biomass Use'!Y54</f>
        <v>121530779640886.36</v>
      </c>
      <c r="W7">
        <f>'Biomass Use'!Z54</f>
        <v>124872236037927.61</v>
      </c>
      <c r="X7">
        <f>'Biomass Use'!AA54</f>
        <v>128765319922132.72</v>
      </c>
      <c r="Y7">
        <f>'Biomass Use'!AB54</f>
        <v>132658403806337.83</v>
      </c>
      <c r="Z7">
        <f>'Biomass Use'!AC54</f>
        <v>136551487690542.92</v>
      </c>
      <c r="AA7">
        <f>'Biomass Use'!AD54</f>
        <v>140444571574749.33</v>
      </c>
      <c r="AB7">
        <f>'Biomass Use'!AE54</f>
        <v>144337655458954.44</v>
      </c>
      <c r="AC7">
        <f>'Biomass Use'!AF54</f>
        <v>148265087151420.75</v>
      </c>
      <c r="AD7">
        <f>'Biomass Use'!AG54</f>
        <v>152192518843888.38</v>
      </c>
      <c r="AE7">
        <f>'Biomass Use'!AH54</f>
        <v>156119950536354.72</v>
      </c>
      <c r="AF7">
        <f>'Biomass Use'!AI54</f>
        <v>160047382228822.34</v>
      </c>
      <c r="AG7">
        <f>'Biomass Use'!AJ54</f>
        <v>163974813921288.69</v>
      </c>
      <c r="AH7">
        <f>'Biomass Use'!AK54</f>
        <v>167902245613756.31</v>
      </c>
      <c r="AI7">
        <f>'Biomass Use'!AL54</f>
        <v>171829677306223.94</v>
      </c>
      <c r="AJ7">
        <f>'Biomass Use'!AM54</f>
        <v>175757108998690.25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25.85546875" customWidth="1"/>
    <col min="2" max="2" width="12.42578125" customWidth="1"/>
    <col min="3" max="3" width="11.28515625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Use'!$D$17*'Building Projections'!F$13*SUM('Elec Breakdown'!$B$2:$B$4)*('Building Projections'!F$10/'Building Projections'!$G$10)*BTU_per_GWh</f>
        <v>124715415189864.31</v>
      </c>
      <c r="C2">
        <f>'Elec Use'!$D$17*'Building Projections'!G$13*SUM('Elec Breakdown'!$B$2:$B$4)*('Building Projections'!G$10/'Building Projections'!$G$10)*BTU_per_GWh</f>
        <v>131393607177689.47</v>
      </c>
      <c r="D2">
        <f>'Elec Use'!$D$17*'Building Projections'!H$13*SUM('Elec Breakdown'!$B$2:$B$4)*('Building Projections'!H$10/'Building Projections'!$G$10)*BTU_per_GWh</f>
        <v>139520985562779.77</v>
      </c>
      <c r="E2">
        <f>'Elec Use'!$D$17*'Building Projections'!I$13*SUM('Elec Breakdown'!$B$2:$B$4)*('Building Projections'!I$10/'Building Projections'!$G$10)*BTU_per_GWh</f>
        <v>147748211241357.47</v>
      </c>
      <c r="F2">
        <f>'Elec Use'!$D$17*'Building Projections'!J$13*SUM('Elec Breakdown'!$B$2:$B$4)*('Building Projections'!J$10/'Building Projections'!$G$10)*BTU_per_GWh</f>
        <v>156069304483397.66</v>
      </c>
      <c r="G2">
        <f>'Elec Use'!$D$17*'Building Projections'!K$13*SUM('Elec Breakdown'!$B$2:$B$4)*('Building Projections'!K$10/'Building Projections'!$G$10)*BTU_per_GWh</f>
        <v>164478753704759.91</v>
      </c>
      <c r="H2">
        <f>'Elec Use'!$D$17*'Building Projections'!L$13*SUM('Elec Breakdown'!$B$2:$B$4)*('Building Projections'!L$10/'Building Projections'!$G$10)*BTU_per_GWh</f>
        <v>172971470533416.13</v>
      </c>
      <c r="I2">
        <f>'Elec Use'!$D$17*'Building Projections'!M$13*SUM('Elec Breakdown'!$B$2:$B$4)*('Building Projections'!M$10/'Building Projections'!$G$10)*BTU_per_GWh</f>
        <v>182332403014633.91</v>
      </c>
      <c r="J2">
        <f>'Elec Use'!$D$17*'Building Projections'!N$13*SUM('Elec Breakdown'!$B$2:$B$4)*('Building Projections'!N$10/'Building Projections'!$G$10)*BTU_per_GWh</f>
        <v>191801277839530.63</v>
      </c>
      <c r="K2">
        <f>'Elec Use'!$D$17*'Building Projections'!O$13*SUM('Elec Breakdown'!$B$2:$B$4)*('Building Projections'!O$10/'Building Projections'!$G$10)*BTU_per_GWh</f>
        <v>201372699338166.66</v>
      </c>
      <c r="L2">
        <f>'Elec Use'!$D$17*'Building Projections'!P$13*SUM('Elec Breakdown'!$B$2:$B$4)*('Building Projections'!P$10/'Building Projections'!$G$10)*BTU_per_GWh</f>
        <v>211041625561709.19</v>
      </c>
      <c r="M2">
        <f>'Elec Use'!$D$17*'Building Projections'!Q$13*SUM('Elec Breakdown'!$B$2:$B$4)*('Building Projections'!Q$10/'Building Projections'!$G$10)*BTU_per_GWh</f>
        <v>220803339763923.47</v>
      </c>
      <c r="N2">
        <f>'Elec Use'!$D$17*'Building Projections'!R$13*SUM('Elec Breakdown'!$B$2:$B$4)*('Building Projections'!R$10/'Building Projections'!$G$10)*BTU_per_GWh</f>
        <v>232453525631689.38</v>
      </c>
      <c r="O2">
        <f>'Elec Use'!$D$17*'Building Projections'!S$13*SUM('Elec Breakdown'!$B$2:$B$4)*('Building Projections'!S$10/'Building Projections'!$G$10)*BTU_per_GWh</f>
        <v>244222064378918.03</v>
      </c>
      <c r="P2">
        <f>'Elec Use'!$D$17*'Building Projections'!T$13*SUM('Elec Breakdown'!$B$2:$B$4)*('Building Projections'!T$10/'Building Projections'!$G$10)*BTU_per_GWh</f>
        <v>256102630911981.56</v>
      </c>
      <c r="Q2">
        <f>'Elec Use'!$D$17*'Building Projections'!U$13*SUM('Elec Breakdown'!$B$2:$B$4)*('Building Projections'!U$10/'Building Projections'!$G$10)*BTU_per_GWh</f>
        <v>268089342955309.53</v>
      </c>
      <c r="R2">
        <f>'Elec Use'!$D$17*'Building Projections'!V$13*SUM('Elec Breakdown'!$B$2:$B$4)*('Building Projections'!V$10/'Building Projections'!$G$10)*BTU_per_GWh</f>
        <v>280176722966001.38</v>
      </c>
      <c r="S2">
        <f>'Elec Use'!$D$17*'Building Projections'!W$13*SUM('Elec Breakdown'!$B$2:$B$4)*('Building Projections'!W$10/'Building Projections'!$G$10)*BTU_per_GWh</f>
        <v>293210086127777.56</v>
      </c>
      <c r="T2">
        <f>'Elec Use'!$D$17*'Building Projections'!X$13*SUM('Elec Breakdown'!$B$2:$B$4)*('Building Projections'!X$10/'Building Projections'!$G$10)*BTU_per_GWh</f>
        <v>306370261277311.88</v>
      </c>
      <c r="U2">
        <f>'Elec Use'!$D$17*'Building Projections'!Y$13*SUM('Elec Breakdown'!$B$2:$B$4)*('Building Projections'!Y$10/'Building Projections'!$G$10)*BTU_per_GWh</f>
        <v>319651613876730.44</v>
      </c>
      <c r="V2">
        <f>'Elec Use'!$D$17*'Building Projections'!Z$13*SUM('Elec Breakdown'!$B$2:$B$4)*('Building Projections'!Z$10/'Building Projections'!$G$10)*BTU_per_GWh</f>
        <v>333048838323065.25</v>
      </c>
      <c r="W2">
        <f>'Elec Use'!$D$17*'Building Projections'!AA$13*SUM('Elec Breakdown'!$B$2:$B$4)*('Building Projections'!AA$10/'Building Projections'!$G$10)*BTU_per_GWh</f>
        <v>346556934290221.38</v>
      </c>
      <c r="X2">
        <f>'Elec Use'!$D$17*'Building Projections'!AB$13*SUM('Elec Breakdown'!$B$2:$B$4)*('Building Projections'!AB$10/'Building Projections'!$G$10)*BTU_per_GWh</f>
        <v>362439775816705.75</v>
      </c>
      <c r="Y2">
        <f>'Elec Use'!$D$17*'Building Projections'!AC$13*SUM('Elec Breakdown'!$B$2:$B$4)*('Building Projections'!AC$10/'Building Projections'!$G$10)*BTU_per_GWh</f>
        <v>378460324132183.13</v>
      </c>
      <c r="Z2">
        <f>'Elec Use'!$D$17*'Building Projections'!AD$13*SUM('Elec Breakdown'!$B$2:$B$4)*('Building Projections'!AD$10/'Building Projections'!$G$10)*BTU_per_GWh</f>
        <v>394611998790900</v>
      </c>
      <c r="AA2">
        <f>'Elec Use'!$D$17*'Building Projections'!AE$13*SUM('Elec Breakdown'!$B$2:$B$4)*('Building Projections'!AE$10/'Building Projections'!$G$10)*BTU_per_GWh</f>
        <v>410888632043631.19</v>
      </c>
      <c r="AB2">
        <f>'Elec Use'!$D$17*'Building Projections'!AF$13*SUM('Elec Breakdown'!$B$2:$B$4)*('Building Projections'!AF$10/'Building Projections'!$G$10)*BTU_per_GWh</f>
        <v>427284436983953</v>
      </c>
      <c r="AC2">
        <f>'Elec Use'!$D$17*'Building Projections'!AG$13*SUM('Elec Breakdown'!$B$2:$B$4)*('Building Projections'!AG$10/'Building Projections'!$G$10)*BTU_per_GWh</f>
        <v>444696925513640.75</v>
      </c>
      <c r="AD2">
        <f>'Elec Use'!$D$17*'Building Projections'!AH$13*SUM('Elec Breakdown'!$B$2:$B$4)*('Building Projections'!AH$10/'Building Projections'!$G$10)*BTU_per_GWh</f>
        <v>462255925256889.19</v>
      </c>
      <c r="AE2">
        <f>'Elec Use'!$D$17*'Building Projections'!AI$13*SUM('Elec Breakdown'!$B$2:$B$4)*('Building Projections'!AI$10/'Building Projections'!$G$10)*BTU_per_GWh</f>
        <v>479955593654019.06</v>
      </c>
      <c r="AF2">
        <f>'Elec Use'!$D$17*'Building Projections'!AJ$13*SUM('Elec Breakdown'!$B$2:$B$4)*('Building Projections'!AJ$10/'Building Projections'!$G$10)*BTU_per_GWh</f>
        <v>497790394722182.88</v>
      </c>
      <c r="AG2">
        <f>'Elec Use'!$D$17*'Building Projections'!AK$13*SUM('Elec Breakdown'!$B$2:$B$4)*('Building Projections'!AK$10/'Building Projections'!$G$10)*BTU_per_GWh</f>
        <v>515755079206926.06</v>
      </c>
      <c r="AH2">
        <f>'Elec Use'!$D$17*'Building Projections'!AL$13*SUM('Elec Breakdown'!$B$2:$B$4)*('Building Projections'!AL$10/'Building Projections'!$G$10)*BTU_per_GWh</f>
        <v>533844666256161.25</v>
      </c>
      <c r="AI2">
        <f>'Elec Use'!$D$17*'Building Projections'!AM$13*SUM('Elec Breakdown'!$B$2:$B$4)*('Building Projections'!AM$10/'Building Projections'!$G$10)*BTU_per_GWh</f>
        <v>552054426481872.13</v>
      </c>
      <c r="AJ2">
        <f>'Elec Use'!$D$17*'Building Projections'!AN$13*SUM('Elec Breakdown'!$B$2:$B$4)*('Building Projections'!AN$10/'Building Projections'!$G$10)*BTU_per_GWh</f>
        <v>570379866288610.13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85546875" customWidth="1"/>
    <col min="2" max="2" width="13.42578125" customWidth="1"/>
    <col min="3" max="3" width="12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Use'!$D$17*'Building Projections'!F$13*'Elec Breakdown'!$B$6*('Building Projections'!F$10/'Building Projections'!$G$10)*BTU_per_GWh</f>
        <v>77600702784804.469</v>
      </c>
      <c r="C2">
        <f>'Elec Use'!$D$17*'Building Projections'!G$13*'Elec Breakdown'!$B$6*('Building Projections'!G$10/'Building Projections'!$G$10)*BTU_per_GWh</f>
        <v>81756022243895.672</v>
      </c>
      <c r="D2">
        <f>'Elec Use'!$D$17*'Building Projections'!H$13*'Elec Breakdown'!$B$6*('Building Projections'!H$10/'Building Projections'!$G$10)*BTU_per_GWh</f>
        <v>86813057683507.391</v>
      </c>
      <c r="E2">
        <f>'Elec Use'!$D$17*'Building Projections'!I$13*'Elec Breakdown'!$B$6*('Building Projections'!I$10/'Building Projections'!$G$10)*BTU_per_GWh</f>
        <v>91932220327955.766</v>
      </c>
      <c r="F2">
        <f>'Elec Use'!$D$17*'Building Projections'!J$13*'Elec Breakdown'!$B$6*('Building Projections'!J$10/'Building Projections'!$G$10)*BTU_per_GWh</f>
        <v>97109789456336.344</v>
      </c>
      <c r="G2">
        <f>'Elec Use'!$D$17*'Building Projections'!K$13*'Elec Breakdown'!$B$6*('Building Projections'!K$10/'Building Projections'!$G$10)*BTU_per_GWh</f>
        <v>102342335638517.27</v>
      </c>
      <c r="H2">
        <f>'Elec Use'!$D$17*'Building Projections'!L$13*'Elec Breakdown'!$B$6*('Building Projections'!L$10/'Building Projections'!$G$10)*BTU_per_GWh</f>
        <v>107626692776347.81</v>
      </c>
      <c r="I2">
        <f>'Elec Use'!$D$17*'Building Projections'!M$13*'Elec Breakdown'!$B$6*('Building Projections'!M$10/'Building Projections'!$G$10)*BTU_per_GWh</f>
        <v>113451272986883.33</v>
      </c>
      <c r="J2">
        <f>'Elec Use'!$D$17*'Building Projections'!N$13*'Elec Breakdown'!$B$6*('Building Projections'!N$10/'Building Projections'!$G$10)*BTU_per_GWh</f>
        <v>119343017322374.61</v>
      </c>
      <c r="K2">
        <f>'Elec Use'!$D$17*'Building Projections'!O$13*'Elec Breakdown'!$B$6*('Building Projections'!O$10/'Building Projections'!$G$10)*BTU_per_GWh</f>
        <v>125298568477081.48</v>
      </c>
      <c r="L2">
        <f>'Elec Use'!$D$17*'Building Projections'!P$13*'Elec Breakdown'!$B$6*('Building Projections'!P$10/'Building Projections'!$G$10)*BTU_per_GWh</f>
        <v>131314789238396.84</v>
      </c>
      <c r="M2">
        <f>'Elec Use'!$D$17*'Building Projections'!Q$13*'Elec Breakdown'!$B$6*('Building Projections'!Q$10/'Building Projections'!$G$10)*BTU_per_GWh</f>
        <v>137388744741996.83</v>
      </c>
      <c r="N2">
        <f>'Elec Use'!$D$17*'Building Projections'!R$13*'Elec Breakdown'!$B$6*('Building Projections'!R$10/'Building Projections'!$G$10)*BTU_per_GWh</f>
        <v>144637749281940.06</v>
      </c>
      <c r="O2">
        <f>'Elec Use'!$D$17*'Building Projections'!S$13*'Elec Breakdown'!$B$6*('Building Projections'!S$10/'Building Projections'!$G$10)*BTU_per_GWh</f>
        <v>151960395613549.03</v>
      </c>
      <c r="P2">
        <f>'Elec Use'!$D$17*'Building Projections'!T$13*'Elec Breakdown'!$B$6*('Building Projections'!T$10/'Building Projections'!$G$10)*BTU_per_GWh</f>
        <v>159352748123010.78</v>
      </c>
      <c r="Q2">
        <f>'Elec Use'!$D$17*'Building Projections'!U$13*'Elec Breakdown'!$B$6*('Building Projections'!U$10/'Building Projections'!$G$10)*BTU_per_GWh</f>
        <v>166811146727748.16</v>
      </c>
      <c r="R2">
        <f>'Elec Use'!$D$17*'Building Projections'!V$13*'Elec Breakdown'!$B$6*('Building Projections'!V$10/'Building Projections'!$G$10)*BTU_per_GWh</f>
        <v>174332183178845.31</v>
      </c>
      <c r="S2">
        <f>'Elec Use'!$D$17*'Building Projections'!W$13*'Elec Breakdown'!$B$6*('Building Projections'!W$10/'Building Projections'!$G$10)*BTU_per_GWh</f>
        <v>182441831368394.94</v>
      </c>
      <c r="T2">
        <f>'Elec Use'!$D$17*'Building Projections'!X$13*'Elec Breakdown'!$B$6*('Building Projections'!X$10/'Building Projections'!$G$10)*BTU_per_GWh</f>
        <v>190630384794771.88</v>
      </c>
      <c r="U2">
        <f>'Elec Use'!$D$17*'Building Projections'!Y$13*'Elec Breakdown'!$B$6*('Building Projections'!Y$10/'Building Projections'!$G$10)*BTU_per_GWh</f>
        <v>198894337523298.97</v>
      </c>
      <c r="V2">
        <f>'Elec Use'!$D$17*'Building Projections'!Z$13*'Elec Breakdown'!$B$6*('Building Projections'!Z$10/'Building Projections'!$G$10)*BTU_per_GWh</f>
        <v>207230388289907.31</v>
      </c>
      <c r="W2">
        <f>'Elec Use'!$D$17*'Building Projections'!AA$13*'Elec Breakdown'!$B$6*('Building Projections'!AA$10/'Building Projections'!$G$10)*BTU_per_GWh</f>
        <v>215635425780582.22</v>
      </c>
      <c r="X2">
        <f>'Elec Use'!$D$17*'Building Projections'!AB$13*'Elec Breakdown'!$B$6*('Building Projections'!AB$10/'Building Projections'!$G$10)*BTU_per_GWh</f>
        <v>225518082730394.63</v>
      </c>
      <c r="Y2">
        <f>'Elec Use'!$D$17*'Building Projections'!AC$13*'Elec Breakdown'!$B$6*('Building Projections'!AC$10/'Building Projections'!$G$10)*BTU_per_GWh</f>
        <v>235486423904469.5</v>
      </c>
      <c r="Z2">
        <f>'Elec Use'!$D$17*'Building Projections'!AD$13*'Elec Breakdown'!$B$6*('Building Projections'!AD$10/'Building Projections'!$G$10)*BTU_per_GWh</f>
        <v>245536354803226.69</v>
      </c>
      <c r="AA2">
        <f>'Elec Use'!$D$17*'Building Projections'!AE$13*'Elec Breakdown'!$B$6*('Building Projections'!AE$10/'Building Projections'!$G$10)*BTU_per_GWh</f>
        <v>255664037716037.22</v>
      </c>
      <c r="AB2">
        <f>'Elec Use'!$D$17*'Building Projections'!AF$13*'Elec Breakdown'!$B$6*('Building Projections'!AF$10/'Building Projections'!$G$10)*BTU_per_GWh</f>
        <v>265865871901126.38</v>
      </c>
      <c r="AC2">
        <f>'Elec Use'!$D$17*'Building Projections'!AG$13*'Elec Breakdown'!$B$6*('Building Projections'!AG$10/'Building Projections'!$G$10)*BTU_per_GWh</f>
        <v>276700309208487.66</v>
      </c>
      <c r="AD2">
        <f>'Elec Use'!$D$17*'Building Projections'!AH$13*'Elec Breakdown'!$B$6*('Building Projections'!AH$10/'Building Projections'!$G$10)*BTU_per_GWh</f>
        <v>287625909048731.06</v>
      </c>
      <c r="AE2">
        <f>'Elec Use'!$D$17*'Building Projections'!AI$13*'Elec Breakdown'!$B$6*('Building Projections'!AI$10/'Building Projections'!$G$10)*BTU_per_GWh</f>
        <v>298639036051389.63</v>
      </c>
      <c r="AF2">
        <f>'Elec Use'!$D$17*'Building Projections'!AJ$13*'Elec Breakdown'!$B$6*('Building Projections'!AJ$10/'Building Projections'!$G$10)*BTU_per_GWh</f>
        <v>309736245604913.75</v>
      </c>
      <c r="AG2">
        <f>'Elec Use'!$D$17*'Building Projections'!AK$13*'Elec Breakdown'!$B$6*('Building Projections'!AK$10/'Building Projections'!$G$10)*BTU_per_GWh</f>
        <v>320914271506531.75</v>
      </c>
      <c r="AH2">
        <f>'Elec Use'!$D$17*'Building Projections'!AL$13*'Elec Breakdown'!$B$6*('Building Projections'!AL$10/'Building Projections'!$G$10)*BTU_per_GWh</f>
        <v>332170014559389.25</v>
      </c>
      <c r="AI2">
        <f>'Elec Use'!$D$17*'Building Projections'!AM$13*'Elec Breakdown'!$B$6*('Building Projections'!AM$10/'Building Projections'!$G$10)*BTU_per_GWh</f>
        <v>343500532033164.88</v>
      </c>
      <c r="AJ2">
        <f>'Elec Use'!$D$17*'Building Projections'!AN$13*'Elec Breakdown'!$B$6*('Building Projections'!AN$10/'Building Projections'!$G$10)*BTU_per_GWh</f>
        <v>354903027912912.94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J7" si="0">TREND($Q3:$Z3,$Q$1:$Z$1,AA$1)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25.85546875" customWidth="1"/>
    <col min="2" max="2" width="12.7109375" customWidth="1"/>
    <col min="3" max="3" width="12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Use'!$D$17*'Building Projections'!F$13*SUM('Elec Breakdown'!$B$5,'Elec Breakdown'!$B$7)*('Building Projections'!F$10/'Building Projections'!$G$10)*BTU_per_GWh+'Biomass Use'!E57</f>
        <v>90579239755346.813</v>
      </c>
      <c r="C2">
        <f>'Elec Use'!$D$17*'Building Projections'!G$13*SUM('Elec Breakdown'!$B$5,'Elec Breakdown'!$B$7)*('Building Projections'!G$10/'Building Projections'!$G$10)*BTU_per_GWh+'Biomass Use'!F57</f>
        <v>105909562035695.47</v>
      </c>
      <c r="D2">
        <f>'Elec Use'!$D$17*'Building Projections'!H$13*SUM('Elec Breakdown'!$B$5,'Elec Breakdown'!$B$7)*('Building Projections'!H$10/'Building Projections'!$G$10)*BTU_per_GWh+'Biomass Use'!G57</f>
        <v>118277793687707.91</v>
      </c>
      <c r="E2">
        <f>'Elec Use'!$D$17*'Building Projections'!I$13*SUM('Elec Breakdown'!$B$5,'Elec Breakdown'!$B$7)*('Building Projections'!I$10/'Building Projections'!$G$10)*BTU_per_GWh+'Biomass Use'!H57</f>
        <v>131237332501604.92</v>
      </c>
      <c r="F2">
        <f>'Elec Use'!$D$17*'Building Projections'!J$13*SUM('Elec Breakdown'!$B$5,'Elec Breakdown'!$B$7)*('Building Projections'!J$10/'Building Projections'!$G$10)*BTU_per_GWh+'Biomass Use'!I57</f>
        <v>144785919468265.94</v>
      </c>
      <c r="G2">
        <f>'Elec Use'!$D$17*'Building Projections'!K$13*SUM('Elec Breakdown'!$B$5,'Elec Breakdown'!$B$7)*('Building Projections'!K$10/'Building Projections'!$G$10)*BTU_per_GWh+'Biomass Use'!J57</f>
        <v>158921472433682.38</v>
      </c>
      <c r="H2">
        <f>'Elec Use'!$D$17*'Building Projections'!L$13*SUM('Elec Breakdown'!$B$5,'Elec Breakdown'!$B$7)*('Building Projections'!L$10/'Building Projections'!$G$10)*BTU_per_GWh+'Biomass Use'!K57</f>
        <v>173642069123976.03</v>
      </c>
      <c r="I2">
        <f>'Elec Use'!$D$17*'Building Projections'!M$13*SUM('Elec Breakdown'!$B$5,'Elec Breakdown'!$B$7)*('Building Projections'!M$10/'Building Projections'!$G$10)*BTU_per_GWh+'Biomass Use'!L57</f>
        <v>186740014985167.31</v>
      </c>
      <c r="J2">
        <f>'Elec Use'!$D$17*'Building Projections'!N$13*SUM('Elec Breakdown'!$B$5,'Elec Breakdown'!$B$7)*('Building Projections'!N$10/'Building Projections'!$G$10)*BTU_per_GWh+'Biomass Use'!M57</f>
        <v>200271268404906.81</v>
      </c>
      <c r="K2">
        <f>'Elec Use'!$D$17*'Building Projections'!O$13*SUM('Elec Breakdown'!$B$5,'Elec Breakdown'!$B$7)*('Building Projections'!O$10/'Building Projections'!$G$10)*BTU_per_GWh+'Biomass Use'!N57</f>
        <v>214233791018991</v>
      </c>
      <c r="L2">
        <f>'Elec Use'!$D$17*'Building Projections'!P$13*SUM('Elec Breakdown'!$B$5,'Elec Breakdown'!$B$7)*('Building Projections'!P$10/'Building Projections'!$G$10)*BTU_per_GWh+'Biomass Use'!O57</f>
        <v>228625678091200.31</v>
      </c>
      <c r="M2">
        <f>'Elec Use'!$D$17*'Building Projections'!Q$13*SUM('Elec Breakdown'!$B$5,'Elec Breakdown'!$B$7)*('Building Projections'!Q$10/'Building Projections'!$G$10)*BTU_per_GWh+'Biomass Use'!P57</f>
        <v>243445147739617.38</v>
      </c>
      <c r="N2">
        <f>'Elec Use'!$D$17*'Building Projections'!R$13*SUM('Elec Breakdown'!$B$5,'Elec Breakdown'!$B$7)*('Building Projections'!R$10/'Building Projections'!$G$10)*BTU_per_GWh+'Biomass Use'!Q57</f>
        <v>257695190392764.22</v>
      </c>
      <c r="O2">
        <f>'Elec Use'!$D$17*'Building Projections'!S$13*SUM('Elec Breakdown'!$B$5,'Elec Breakdown'!$B$7)*('Building Projections'!S$10/'Building Projections'!$G$10)*BTU_per_GWh+'Biomass Use'!R57</f>
        <v>272275217182846.31</v>
      </c>
      <c r="P2">
        <f>'Elec Use'!$D$17*'Building Projections'!T$13*SUM('Elec Breakdown'!$B$5,'Elec Breakdown'!$B$7)*('Building Projections'!T$10/'Building Projections'!$G$10)*BTU_per_GWh+'Biomass Use'!S57</f>
        <v>287182838630049.75</v>
      </c>
      <c r="Q2">
        <f>'Elec Use'!$D$17*'Building Projections'!U$13*SUM('Elec Breakdown'!$B$5,'Elec Breakdown'!$B$7)*('Building Projections'!U$10/'Building Projections'!$G$10)*BTU_per_GWh+'Biomass Use'!T57</f>
        <v>302415832541382.31</v>
      </c>
      <c r="R2">
        <f>'Elec Use'!$D$17*'Building Projections'!V$13*SUM('Elec Breakdown'!$B$5,'Elec Breakdown'!$B$7)*('Building Projections'!V$10/'Building Projections'!$G$10)*BTU_per_GWh+'Biomass Use'!U57</f>
        <v>317972129622860.63</v>
      </c>
      <c r="S2">
        <f>'Elec Use'!$D$17*'Building Projections'!W$13*SUM('Elec Breakdown'!$B$5,'Elec Breakdown'!$B$7)*('Building Projections'!W$10/'Building Projections'!$G$10)*BTU_per_GWh+'Biomass Use'!V57</f>
        <v>334308509163952.06</v>
      </c>
      <c r="T2">
        <f>'Elec Use'!$D$17*'Building Projections'!X$13*SUM('Elec Breakdown'!$B$5,'Elec Breakdown'!$B$7)*('Building Projections'!X$10/'Building Projections'!$G$10)*BTU_per_GWh+'Biomass Use'!W57</f>
        <v>350984044070242.38</v>
      </c>
      <c r="U2">
        <f>'Elec Use'!$D$17*'Building Projections'!Y$13*SUM('Elec Breakdown'!$B$5,'Elec Breakdown'!$B$7)*('Building Projections'!Y$10/'Building Projections'!$G$10)*BTU_per_GWh+'Biomass Use'!X57</f>
        <v>367996605738533.56</v>
      </c>
      <c r="V2">
        <f>'Elec Use'!$D$17*'Building Projections'!Z$13*SUM('Elec Breakdown'!$B$5,'Elec Breakdown'!$B$7)*('Building Projections'!Z$10/'Building Projections'!$G$10)*BTU_per_GWh+'Biomass Use'!Y57</f>
        <v>385344189829919.88</v>
      </c>
      <c r="W2">
        <f>'Elec Use'!$D$17*'Building Projections'!AA$13*SUM('Elec Breakdown'!$B$5,'Elec Breakdown'!$B$7)*('Building Projections'!AA$10/'Building Projections'!$G$10)*BTU_per_GWh+'Biomass Use'!Z57</f>
        <v>403024907332326.44</v>
      </c>
      <c r="X2">
        <f>'Elec Use'!$D$17*'Building Projections'!AB$13*SUM('Elec Breakdown'!$B$5,'Elec Breakdown'!$B$7)*('Building Projections'!AB$10/'Building Projections'!$G$10)*BTU_per_GWh+'Biomass Use'!AA57</f>
        <v>430976492327774.63</v>
      </c>
      <c r="Y2">
        <f>'Elec Use'!$D$17*'Building Projections'!AC$13*SUM('Elec Breakdown'!$B$5,'Elec Breakdown'!$B$7)*('Building Projections'!AC$10/'Building Projections'!$G$10)*BTU_per_GWh+'Biomass Use'!AB57</f>
        <v>459794491088743.19</v>
      </c>
      <c r="Z2">
        <f>'Elec Use'!$D$17*'Building Projections'!AD$13*SUM('Elec Breakdown'!$B$5,'Elec Breakdown'!$B$7)*('Building Projections'!AD$10/'Building Projections'!$G$10)*BTU_per_GWh+'Biomass Use'!AC57</f>
        <v>489476417669058.5</v>
      </c>
      <c r="AA2">
        <f>'Elec Use'!$D$17*'Building Projections'!AE$13*SUM('Elec Breakdown'!$B$5,'Elec Breakdown'!$B$7)*('Building Projections'!AE$10/'Building Projections'!$G$10)*BTU_per_GWh+'Biomass Use'!AD57</f>
        <v>520019942030127.94</v>
      </c>
      <c r="AB2">
        <f>'Elec Use'!$D$17*'Building Projections'!AF$13*SUM('Elec Breakdown'!$B$5,'Elec Breakdown'!$B$7)*('Building Projections'!AF$10/'Building Projections'!$G$10)*BTU_per_GWh+'Biomass Use'!AE57</f>
        <v>551422878007299.44</v>
      </c>
      <c r="AC2">
        <f>'Elec Use'!$D$17*'Building Projections'!AG$13*SUM('Elec Breakdown'!$B$5,'Elec Breakdown'!$B$7)*('Building Projections'!AG$10/'Building Projections'!$G$10)*BTU_per_GWh+'Biomass Use'!AF57</f>
        <v>585412997748661.5</v>
      </c>
      <c r="AD2">
        <f>'Elec Use'!$D$17*'Building Projections'!AH$13*SUM('Elec Breakdown'!$B$5,'Elec Breakdown'!$B$7)*('Building Projections'!AH$10/'Building Projections'!$G$10)*BTU_per_GWh+'Biomass Use'!AG57</f>
        <v>620348507262236.5</v>
      </c>
      <c r="AE2">
        <f>'Elec Use'!$D$17*'Building Projections'!AI$13*SUM('Elec Breakdown'!$B$5,'Elec Breakdown'!$B$7)*('Building Projections'!AI$10/'Building Projections'!$G$10)*BTU_per_GWh+'Biomass Use'!AH57</f>
        <v>656227199358804.75</v>
      </c>
      <c r="AF2">
        <f>'Elec Use'!$D$17*'Building Projections'!AJ$13*SUM('Elec Breakdown'!$B$5,'Elec Breakdown'!$B$7)*('Building Projections'!AJ$10/'Building Projections'!$G$10)*BTU_per_GWh+'Biomass Use'!AI57</f>
        <v>693046982667076</v>
      </c>
      <c r="AG2">
        <f>'Elec Use'!$D$17*'Building Projections'!AK$13*SUM('Elec Breakdown'!$B$5,'Elec Breakdown'!$B$7)*('Building Projections'!AK$10/'Building Projections'!$G$10)*BTU_per_GWh+'Biomass Use'!AJ57</f>
        <v>730805874135359.25</v>
      </c>
      <c r="AH2">
        <f>'Elec Use'!$D$17*'Building Projections'!AL$13*SUM('Elec Breakdown'!$B$5,'Elec Breakdown'!$B$7)*('Building Projections'!AL$10/'Building Projections'!$G$10)*BTU_per_GWh+'Biomass Use'!AK57</f>
        <v>769501992108430.13</v>
      </c>
      <c r="AI2">
        <f>'Elec Use'!$D$17*'Building Projections'!AM$13*SUM('Elec Breakdown'!$B$5,'Elec Breakdown'!$B$7)*('Building Projections'!AM$10/'Building Projections'!$G$10)*BTU_per_GWh+'Biomass Use'!AL57</f>
        <v>809133549928589.38</v>
      </c>
      <c r="AJ2">
        <f>'Elec Use'!$D$17*'Building Projections'!AN$13*SUM('Elec Breakdown'!$B$5,'Elec Breakdown'!$B$7)*('Building Projections'!AN$10/'Building Projections'!$G$10)*BTU_per_GWh+'Biomass Use'!AM57</f>
        <v>849698850015329.5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8" x14ac:dyDescent="0.25">
      <c r="A4" s="1" t="s">
        <v>27</v>
      </c>
      <c r="B4">
        <f>'LPG, Kerosene Use'!$B$2*'Building Projections'!F$13*('Building Projections'!F$10/'Building Projections'!$G$10)*BTU_per_thousand_tons_LPG+'Biomass Use'!E56</f>
        <v>1543160856733918.8</v>
      </c>
      <c r="C4">
        <f>'LPG, Kerosene Use'!$B$2*'Building Projections'!G$13*('Building Projections'!G$10/'Building Projections'!$G$10)*BTU_per_thousand_tons_LPG+'Biomass Use'!F56</f>
        <v>1620385290212390</v>
      </c>
      <c r="D4">
        <f>'LPG, Kerosene Use'!$B$2*'Building Projections'!H$13*('Building Projections'!H$10/'Building Projections'!$G$10)*BTU_per_thousand_tons_LPG+'Biomass Use'!G56</f>
        <v>1714421571324420</v>
      </c>
      <c r="E4">
        <f>'LPG, Kerosene Use'!$B$2*'Building Projections'!I$13*('Building Projections'!I$10/'Building Projections'!$G$10)*BTU_per_thousand_tons_LPG+'Biomass Use'!H56</f>
        <v>1810362565060571.5</v>
      </c>
      <c r="F4">
        <f>'LPG, Kerosene Use'!$B$2*'Building Projections'!J$13*('Building Projections'!J$10/'Building Projections'!$G$10)*BTU_per_thousand_tons_LPG+'Biomass Use'!I56</f>
        <v>1908195570932613.5</v>
      </c>
      <c r="G4">
        <f>'LPG, Kerosene Use'!$B$2*'Building Projections'!K$13*('Building Projections'!K$10/'Building Projections'!$G$10)*BTU_per_thousand_tons_LPG+'Biomass Use'!J56</f>
        <v>2007908882758286.5</v>
      </c>
      <c r="H4">
        <f>'LPG, Kerosene Use'!$B$2*'Building Projections'!L$13*('Building Projections'!L$10/'Building Projections'!$G$10)*BTU_per_thousand_tons_LPG+'Biomass Use'!K56</f>
        <v>2109491693225394</v>
      </c>
      <c r="I4">
        <f>'LPG, Kerosene Use'!$B$2*'Building Projections'!M$13*('Building Projections'!M$10/'Building Projections'!$G$10)*BTU_per_thousand_tons_LPG+'Biomass Use'!L56</f>
        <v>2209153927169259.5</v>
      </c>
      <c r="J4">
        <f>'LPG, Kerosene Use'!$B$2*'Building Projections'!N$13*('Building Projections'!N$10/'Building Projections'!$G$10)*BTU_per_thousand_tons_LPG+'Biomass Use'!M56</f>
        <v>2310260706576239.5</v>
      </c>
      <c r="K4">
        <f>'LPG, Kerosene Use'!$B$2*'Building Projections'!O$13*('Building Projections'!O$10/'Building Projections'!$G$10)*BTU_per_thousand_tons_LPG+'Biomass Use'!N56</f>
        <v>2412800571456965.5</v>
      </c>
      <c r="L4">
        <f>'LPG, Kerosene Use'!$B$2*'Building Projections'!P$13*('Building Projections'!P$10/'Building Projections'!$G$10)*BTU_per_thousand_tons_LPG+'Biomass Use'!O56</f>
        <v>2516762813098595</v>
      </c>
      <c r="M4">
        <f>'LPG, Kerosene Use'!$B$2*'Building Projections'!Q$13*('Building Projections'!Q$10/'Building Projections'!$G$10)*BTU_per_thousand_tons_LPG+'Biomass Use'!P56</f>
        <v>2622137413493623</v>
      </c>
      <c r="N4">
        <f>'LPG, Kerosene Use'!$B$2*'Building Projections'!R$13*('Building Projections'!R$10/'Building Projections'!$G$10)*BTU_per_thousand_tons_LPG+'Biomass Use'!Q56</f>
        <v>2705859254861070</v>
      </c>
      <c r="O4">
        <f>'LPG, Kerosene Use'!$B$2*'Building Projections'!S$13*('Building Projections'!S$10/'Building Projections'!$G$10)*BTU_per_thousand_tons_LPG+'Biomass Use'!R56</f>
        <v>2788607785570769.5</v>
      </c>
      <c r="P4">
        <f>'LPG, Kerosene Use'!$B$2*'Building Projections'!T$13*('Building Projections'!T$10/'Building Projections'!$G$10)*BTU_per_thousand_tons_LPG+'Biomass Use'!S56</f>
        <v>2870369571608601.5</v>
      </c>
      <c r="Q4">
        <f>'LPG, Kerosene Use'!$B$2*'Building Projections'!U$13*('Building Projections'!U$10/'Building Projections'!$G$10)*BTU_per_thousand_tons_LPG+'Biomass Use'!T56</f>
        <v>2951132119472158</v>
      </c>
      <c r="R4">
        <f>'LPG, Kerosene Use'!$B$2*'Building Projections'!V$13*('Building Projections'!V$10/'Building Projections'!$G$10)*BTU_per_thousand_tons_LPG+'Biomass Use'!U56</f>
        <v>3030883795280203</v>
      </c>
      <c r="S4">
        <f>'LPG, Kerosene Use'!$B$2*'Building Projections'!W$13*('Building Projections'!W$10/'Building Projections'!$G$10)*BTU_per_thousand_tons_LPG+'Biomass Use'!V56</f>
        <v>3146213538187992.5</v>
      </c>
      <c r="T4">
        <f>'LPG, Kerosene Use'!$B$2*'Building Projections'!X$13*('Building Projections'!X$10/'Building Projections'!$G$10)*BTU_per_thousand_tons_LPG+'Biomass Use'!W56</f>
        <v>3262555806156994</v>
      </c>
      <c r="U4">
        <f>'LPG, Kerosene Use'!$B$2*'Building Projections'!Y$13*('Building Projections'!Y$10/'Building Projections'!$G$10)*BTU_per_thousand_tons_LPG+'Biomass Use'!X56</f>
        <v>3379898631860650.5</v>
      </c>
      <c r="V4">
        <f>'LPG, Kerosene Use'!$B$2*'Building Projections'!Z$13*('Building Projections'!Z$10/'Building Projections'!$G$10)*BTU_per_thousand_tons_LPG+'Biomass Use'!Y56</f>
        <v>3498230746604860.5</v>
      </c>
      <c r="W4">
        <f>'LPG, Kerosene Use'!$B$2*'Building Projections'!AA$13*('Building Projections'!AA$10/'Building Projections'!$G$10)*BTU_per_thousand_tons_LPG+'Biomass Use'!Z56</f>
        <v>3617541530080292</v>
      </c>
      <c r="X4">
        <f>'LPG, Kerosene Use'!$B$2*'Building Projections'!AB$13*('Building Projections'!AB$10/'Building Projections'!$G$10)*BTU_per_thousand_tons_LPG+'Biomass Use'!AA56</f>
        <v>3769749260298868</v>
      </c>
      <c r="Y4">
        <f>'LPG, Kerosene Use'!$B$2*'Building Projections'!AC$13*('Building Projections'!AC$10/'Building Projections'!$G$10)*BTU_per_thousand_tons_LPG+'Biomass Use'!AB56</f>
        <v>3923981220586209</v>
      </c>
      <c r="Z4">
        <f>'LPG, Kerosene Use'!$B$2*'Building Projections'!AD$13*('Building Projections'!AD$10/'Building Projections'!$G$10)*BTU_per_thousand_tons_LPG+'Biomass Use'!AC56</f>
        <v>4080223434579909</v>
      </c>
      <c r="AA4">
        <f>'LPG, Kerosene Use'!$B$2*'Building Projections'!AE$13*('Building Projections'!AE$10/'Building Projections'!$G$10)*BTU_per_thousand_tons_LPG+'Biomass Use'!AD56</f>
        <v>4238462802453383</v>
      </c>
      <c r="AB4">
        <f>'LPG, Kerosene Use'!$B$2*'Building Projections'!AF$13*('Building Projections'!AF$10/'Building Projections'!$G$10)*BTU_per_thousand_tons_LPG+'Biomass Use'!AE56</f>
        <v>4398687033260906</v>
      </c>
      <c r="AC4">
        <f>'LPG, Kerosene Use'!$B$2*'Building Projections'!AG$13*('Building Projections'!AG$10/'Building Projections'!$G$10)*BTU_per_thousand_tons_LPG+'Biomass Use'!AF56</f>
        <v>4538908646117797</v>
      </c>
      <c r="AD4">
        <f>'LPG, Kerosene Use'!$B$2*'Building Projections'!AH$13*('Building Projections'!AH$10/'Building Projections'!$G$10)*BTU_per_thousand_tons_LPG+'Biomass Use'!AG56</f>
        <v>4679878195127248</v>
      </c>
      <c r="AE4">
        <f>'LPG, Kerosene Use'!$B$2*'Building Projections'!AI$13*('Building Projections'!AI$10/'Building Projections'!$G$10)*BTU_per_thousand_tons_LPG+'Biomass Use'!AH56</f>
        <v>4821583271140256</v>
      </c>
      <c r="AF4">
        <f>'LPG, Kerosene Use'!$B$2*'Building Projections'!AJ$13*('Building Projections'!AJ$10/'Building Projections'!$G$10)*BTU_per_thousand_tons_LPG+'Biomass Use'!AI56</f>
        <v>4964012116153646</v>
      </c>
      <c r="AG4">
        <f>'LPG, Kerosene Use'!$B$2*'Building Projections'!AK$13*('Building Projections'!AK$10/'Building Projections'!$G$10)*BTU_per_thousand_tons_LPG+'Biomass Use'!AJ56</f>
        <v>5107153581153235</v>
      </c>
      <c r="AH4">
        <f>'LPG, Kerosene Use'!$B$2*'Building Projections'!AL$13*('Building Projections'!AL$10/'Building Projections'!$G$10)*BTU_per_thousand_tons_LPG+'Biomass Use'!AK56</f>
        <v>5250997087191031</v>
      </c>
      <c r="AI4">
        <f>'LPG, Kerosene Use'!$B$2*'Building Projections'!AM$13*('Building Projections'!AM$10/'Building Projections'!$G$10)*BTU_per_thousand_tons_LPG+'Biomass Use'!AL56</f>
        <v>5395532589409358</v>
      </c>
      <c r="AJ4">
        <f>'LPG, Kerosene Use'!$B$2*'Building Projections'!AN$13*('Building Projections'!AN$10/'Building Projections'!$G$10)*BTU_per_thousand_tons_LPG+'Biomass Use'!AM56</f>
        <v>5540750543755878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8" x14ac:dyDescent="0.25">
      <c r="A7" s="1" t="s">
        <v>30</v>
      </c>
      <c r="B7">
        <f>'Biomass Use'!E55</f>
        <v>523213805430526.31</v>
      </c>
      <c r="C7">
        <f>'Biomass Use'!F55</f>
        <v>512989604476087.44</v>
      </c>
      <c r="D7">
        <f>'Biomass Use'!G55</f>
        <v>490058425953838.69</v>
      </c>
      <c r="E7">
        <f>'Biomass Use'!H55</f>
        <v>465491633688208.19</v>
      </c>
      <c r="F7">
        <f>'Biomass Use'!I55</f>
        <v>439387182548789.13</v>
      </c>
      <c r="G7">
        <f>'Biomass Use'!J55</f>
        <v>411835358635998.13</v>
      </c>
      <c r="H7">
        <f>'Biomass Use'!K55</f>
        <v>382919515348083.81</v>
      </c>
      <c r="I7">
        <f>'Biomass Use'!L55</f>
        <v>367943688273312.63</v>
      </c>
      <c r="J7">
        <f>'Biomass Use'!M55</f>
        <v>351999434960898.94</v>
      </c>
      <c r="K7">
        <f>'Biomass Use'!N55</f>
        <v>335135163738493.69</v>
      </c>
      <c r="L7">
        <f>'Biomass Use'!O55</f>
        <v>317396109454415.94</v>
      </c>
      <c r="M7">
        <f>'Biomass Use'!P55</f>
        <v>298824589337000.56</v>
      </c>
      <c r="N7">
        <f>'Biomass Use'!Q55</f>
        <v>320505191013566.13</v>
      </c>
      <c r="O7">
        <f>'Biomass Use'!R55</f>
        <v>342531224962511.88</v>
      </c>
      <c r="P7">
        <f>'Biomass Use'!S55</f>
        <v>364884230361655.25</v>
      </c>
      <c r="Q7">
        <f>'Biomass Use'!T55</f>
        <v>387547038825843.06</v>
      </c>
      <c r="R7">
        <f>'Biomass Use'!U55</f>
        <v>410503663248546.56</v>
      </c>
      <c r="S7">
        <f>'Biomass Use'!V55</f>
        <v>397303954517358.63</v>
      </c>
      <c r="T7">
        <f>'Biomass Use'!W55</f>
        <v>383354594943473.75</v>
      </c>
      <c r="U7">
        <f>'Biomass Use'!X55</f>
        <v>368688893176507.81</v>
      </c>
      <c r="V7">
        <f>'Biomass Use'!Y55</f>
        <v>353338213362682.69</v>
      </c>
      <c r="W7">
        <f>'Biomass Use'!Z55</f>
        <v>337332114999814.06</v>
      </c>
      <c r="X7">
        <f>'Biomass Use'!AA55</f>
        <v>298204586458618.06</v>
      </c>
      <c r="Y7">
        <f>'Biomass Use'!AB55</f>
        <v>257730891339789.16</v>
      </c>
      <c r="Z7">
        <f>'Biomass Use'!AC55</f>
        <v>215975357453202.56</v>
      </c>
      <c r="AA7">
        <f>'Biomass Use'!AD55</f>
        <v>172998278252347.16</v>
      </c>
      <c r="AB7">
        <f>'Biomass Use'!AE55</f>
        <v>128856224223335.39</v>
      </c>
      <c r="AC7">
        <f>'Biomass Use'!AF55</f>
        <v>106379666347491.73</v>
      </c>
      <c r="AD7">
        <f>'Biomass Use'!AG55</f>
        <v>83245189587347.297</v>
      </c>
      <c r="AE7">
        <f>'Biomass Use'!AH55</f>
        <v>59479030367012.094</v>
      </c>
      <c r="AF7">
        <f>'Biomass Use'!AI55</f>
        <v>35106048405951.594</v>
      </c>
      <c r="AG7">
        <f>'Biomass Use'!AJ55</f>
        <v>10149815849556.887</v>
      </c>
      <c r="AH7">
        <f>'Biomass Use'!AK55</f>
        <v>0</v>
      </c>
      <c r="AI7">
        <f>'Biomass Use'!AL55</f>
        <v>0</v>
      </c>
      <c r="AJ7">
        <f>'Biomass Use'!AM55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5" x14ac:dyDescent="0.25"/>
  <cols>
    <col min="1" max="1" width="25.85546875" customWidth="1"/>
    <col min="2" max="2" width="13.28515625" customWidth="1"/>
    <col min="3" max="3" width="12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Use'!$D$17*'Building Projections'!F$13*'Elec Breakdown'!$B$8*('Building Projections'!F$10/'Building Projections'!$G$10)*BTU_per_GWh</f>
        <v>27714536708858.738</v>
      </c>
      <c r="C2">
        <f>'Elec Use'!$D$17*'Building Projections'!G$13*'Elec Breakdown'!$B$8*('Building Projections'!G$10/'Building Projections'!$G$10)*BTU_per_GWh</f>
        <v>29198579372819.887</v>
      </c>
      <c r="D2">
        <f>'Elec Use'!$D$17*'Building Projections'!H$13*'Elec Breakdown'!$B$8*('Building Projections'!H$10/'Building Projections'!$G$10)*BTU_per_GWh</f>
        <v>31004663458395.5</v>
      </c>
      <c r="E2">
        <f>'Elec Use'!$D$17*'Building Projections'!I$13*'Elec Breakdown'!$B$8*('Building Projections'!I$10/'Building Projections'!$G$10)*BTU_per_GWh</f>
        <v>32832935831412.773</v>
      </c>
      <c r="F2">
        <f>'Elec Use'!$D$17*'Building Projections'!J$13*'Elec Breakdown'!$B$8*('Building Projections'!J$10/'Building Projections'!$G$10)*BTU_per_GWh</f>
        <v>34682067662977.262</v>
      </c>
      <c r="G2">
        <f>'Elec Use'!$D$17*'Building Projections'!K$13*'Elec Breakdown'!$B$8*('Building Projections'!K$10/'Building Projections'!$G$10)*BTU_per_GWh</f>
        <v>36550834156613.313</v>
      </c>
      <c r="H2">
        <f>'Elec Use'!$D$17*'Building Projections'!L$13*'Elec Breakdown'!$B$8*('Building Projections'!L$10/'Building Projections'!$G$10)*BTU_per_GWh</f>
        <v>38438104562981.367</v>
      </c>
      <c r="I2">
        <f>'Elec Use'!$D$17*'Building Projections'!M$13*'Elec Breakdown'!$B$8*('Building Projections'!M$10/'Building Projections'!$G$10)*BTU_per_GWh</f>
        <v>40518311781029.758</v>
      </c>
      <c r="J2">
        <f>'Elec Use'!$D$17*'Building Projections'!N$13*'Elec Breakdown'!$B$8*('Building Projections'!N$10/'Building Projections'!$G$10)*BTU_per_GWh</f>
        <v>42622506186562.352</v>
      </c>
      <c r="K2">
        <f>'Elec Use'!$D$17*'Building Projections'!O$13*'Elec Breakdown'!$B$8*('Building Projections'!O$10/'Building Projections'!$G$10)*BTU_per_GWh</f>
        <v>44749488741814.813</v>
      </c>
      <c r="L2">
        <f>'Elec Use'!$D$17*'Building Projections'!P$13*'Elec Breakdown'!$B$8*('Building Projections'!P$10/'Building Projections'!$G$10)*BTU_per_GWh</f>
        <v>46898139013713.148</v>
      </c>
      <c r="M2">
        <f>'Elec Use'!$D$17*'Building Projections'!Q$13*'Elec Breakdown'!$B$8*('Building Projections'!Q$10/'Building Projections'!$G$10)*BTU_per_GWh</f>
        <v>49067408836427.438</v>
      </c>
      <c r="N2">
        <f>'Elec Use'!$D$17*'Building Projections'!R$13*'Elec Breakdown'!$B$8*('Building Projections'!R$10/'Building Projections'!$G$10)*BTU_per_GWh</f>
        <v>51656339029264.313</v>
      </c>
      <c r="O2">
        <f>'Elec Use'!$D$17*'Building Projections'!S$13*'Elec Breakdown'!$B$8*('Building Projections'!S$10/'Building Projections'!$G$10)*BTU_per_GWh</f>
        <v>54271569861981.789</v>
      </c>
      <c r="P2">
        <f>'Elec Use'!$D$17*'Building Projections'!T$13*'Elec Breakdown'!$B$8*('Building Projections'!T$10/'Building Projections'!$G$10)*BTU_per_GWh</f>
        <v>56911695758218.133</v>
      </c>
      <c r="Q2">
        <f>'Elec Use'!$D$17*'Building Projections'!U$13*'Elec Breakdown'!$B$8*('Building Projections'!U$10/'Building Projections'!$G$10)*BTU_per_GWh</f>
        <v>59575409545624.352</v>
      </c>
      <c r="R2">
        <f>'Elec Use'!$D$17*'Building Projections'!V$13*'Elec Breakdown'!$B$8*('Building Projections'!V$10/'Building Projections'!$G$10)*BTU_per_GWh</f>
        <v>62261493992444.75</v>
      </c>
      <c r="S2">
        <f>'Elec Use'!$D$17*'Building Projections'!W$13*'Elec Breakdown'!$B$8*('Building Projections'!W$10/'Building Projections'!$G$10)*BTU_per_GWh</f>
        <v>65157796917283.906</v>
      </c>
      <c r="T2">
        <f>'Elec Use'!$D$17*'Building Projections'!X$13*'Elec Breakdown'!$B$8*('Building Projections'!X$10/'Building Projections'!$G$10)*BTU_per_GWh</f>
        <v>68082280283847.094</v>
      </c>
      <c r="U2">
        <f>'Elec Use'!$D$17*'Building Projections'!Y$13*'Elec Breakdown'!$B$8*('Building Projections'!Y$10/'Building Projections'!$G$10)*BTU_per_GWh</f>
        <v>71033691972606.781</v>
      </c>
      <c r="V2">
        <f>'Elec Use'!$D$17*'Building Projections'!Z$13*'Elec Breakdown'!$B$8*('Building Projections'!Z$10/'Building Projections'!$G$10)*BTU_per_GWh</f>
        <v>74010852960681.188</v>
      </c>
      <c r="W2">
        <f>'Elec Use'!$D$17*'Building Projections'!AA$13*'Elec Breakdown'!$B$8*('Building Projections'!AA$10/'Building Projections'!$G$10)*BTU_per_GWh</f>
        <v>77012652064493.656</v>
      </c>
      <c r="X2">
        <f>'Elec Use'!$D$17*'Building Projections'!AB$13*'Elec Breakdown'!$B$8*('Building Projections'!AB$10/'Building Projections'!$G$10)*BTU_per_GWh</f>
        <v>80542172403712.391</v>
      </c>
      <c r="Y2">
        <f>'Elec Use'!$D$17*'Building Projections'!AC$13*'Elec Breakdown'!$B$8*('Building Projections'!AC$10/'Building Projections'!$G$10)*BTU_per_GWh</f>
        <v>84102294251596.25</v>
      </c>
      <c r="Z2">
        <f>'Elec Use'!$D$17*'Building Projections'!AD$13*'Elec Breakdown'!$B$8*('Building Projections'!AD$10/'Building Projections'!$G$10)*BTU_per_GWh</f>
        <v>87691555286866.688</v>
      </c>
      <c r="AA2">
        <f>'Elec Use'!$D$17*'Building Projections'!AE$13*'Elec Breakdown'!$B$8*('Building Projections'!AE$10/'Building Projections'!$G$10)*BTU_per_GWh</f>
        <v>91308584898584.703</v>
      </c>
      <c r="AB2">
        <f>'Elec Use'!$D$17*'Building Projections'!AF$13*'Elec Breakdown'!$B$8*('Building Projections'!AF$10/'Building Projections'!$G$10)*BTU_per_GWh</f>
        <v>94952097107545.109</v>
      </c>
      <c r="AC2">
        <f>'Elec Use'!$D$17*'Building Projections'!AG$13*'Elec Breakdown'!$B$8*('Building Projections'!AG$10/'Building Projections'!$G$10)*BTU_per_GWh</f>
        <v>98821539003031.297</v>
      </c>
      <c r="AD2">
        <f>'Elec Use'!$D$17*'Building Projections'!AH$13*'Elec Breakdown'!$B$8*('Building Projections'!AH$10/'Building Projections'!$G$10)*BTU_per_GWh</f>
        <v>102723538945975.36</v>
      </c>
      <c r="AE2">
        <f>'Elec Use'!$D$17*'Building Projections'!AI$13*'Elec Breakdown'!$B$8*('Building Projections'!AI$10/'Building Projections'!$G$10)*BTU_per_GWh</f>
        <v>106656798589782.03</v>
      </c>
      <c r="AF2">
        <f>'Elec Use'!$D$17*'Building Projections'!AJ$13*'Elec Breakdown'!$B$8*('Building Projections'!AJ$10/'Building Projections'!$G$10)*BTU_per_GWh</f>
        <v>110620087716040.64</v>
      </c>
      <c r="AG2">
        <f>'Elec Use'!$D$17*'Building Projections'!AK$13*'Elec Breakdown'!$B$8*('Building Projections'!AK$10/'Building Projections'!$G$10)*BTU_per_GWh</f>
        <v>114612239823761.34</v>
      </c>
      <c r="AH2">
        <f>'Elec Use'!$D$17*'Building Projections'!AL$13*'Elec Breakdown'!$B$8*('Building Projections'!AL$10/'Building Projections'!$G$10)*BTU_per_GWh</f>
        <v>118632148056924.72</v>
      </c>
      <c r="AI2">
        <f>'Elec Use'!$D$17*'Building Projections'!AM$13*'Elec Breakdown'!$B$8*('Building Projections'!AM$10/'Building Projections'!$G$10)*BTU_per_GWh</f>
        <v>122678761440416.05</v>
      </c>
      <c r="AJ2">
        <f>'Elec Use'!$D$17*'Building Projections'!AN$13*'Elec Breakdown'!$B$8*('Building Projections'!AN$10/'Building Projections'!$G$10)*BTU_per_GWh</f>
        <v>126751081397468.92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J7" si="0">TREND($Q3:$Z3,$Q$1:$Z$1,AA$1)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:AJ7"/>
    </sheetView>
  </sheetViews>
  <sheetFormatPr defaultRowHeight="15" x14ac:dyDescent="0.25"/>
  <cols>
    <col min="1" max="1" width="25.85546875" customWidth="1"/>
    <col min="2" max="2" width="13.5703125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8" x14ac:dyDescent="0.25">
      <c r="A3" s="1" t="s">
        <v>26</v>
      </c>
      <c r="B3">
        <f>SUM('Summed Activity Data'!$B$13:$G$13)*'Building Projections'!F14*'Building Projections'!F11/'Building Projections'!$E$11*BTU_per_PJ</f>
        <v>5639685387188.6006</v>
      </c>
      <c r="C3">
        <f>SUM('Summed Activity Data'!$B$13:$G$13)*'Building Projections'!G14*'Building Projections'!G11/'Building Projections'!$E$11*BTU_per_PJ</f>
        <v>5649017988193.1289</v>
      </c>
      <c r="D3">
        <f>SUM('Summed Activity Data'!$B$13:$G$13)*'Building Projections'!H14*'Building Projections'!H11/'Building Projections'!$E$11*BTU_per_PJ</f>
        <v>5657596960208.8945</v>
      </c>
      <c r="E3">
        <f>SUM('Summed Activity Data'!$B$13:$G$13)*'Building Projections'!I14*'Building Projections'!I11/'Building Projections'!$E$11*BTU_per_PJ</f>
        <v>5667217321962.2539</v>
      </c>
      <c r="F3">
        <f>SUM('Summed Activity Data'!$B$13:$G$13)*'Building Projections'!J14*'Building Projections'!J11/'Building Projections'!$E$11*BTU_per_PJ</f>
        <v>5677816705919.1006</v>
      </c>
      <c r="G3">
        <f>SUM('Summed Activity Data'!$B$13:$G$13)*'Building Projections'!K14*'Building Projections'!K11/'Building Projections'!$E$11*BTU_per_PJ</f>
        <v>5689337627224.7451</v>
      </c>
      <c r="H3">
        <f>SUM('Summed Activity Data'!$B$13:$G$13)*'Building Projections'!L14*'Building Projections'!L11/'Building Projections'!$E$11*BTU_per_PJ</f>
        <v>5701727015052.4238</v>
      </c>
      <c r="I3">
        <f>SUM('Summed Activity Data'!$B$13:$G$13)*'Building Projections'!M14*'Building Projections'!M11/'Building Projections'!$E$11*BTU_per_PJ</f>
        <v>5686029159416.2939</v>
      </c>
      <c r="J3">
        <f>SUM('Summed Activity Data'!$B$13:$G$13)*'Building Projections'!N14*'Building Projections'!N11/'Building Projections'!$E$11*BTU_per_PJ</f>
        <v>5671457123469.7998</v>
      </c>
      <c r="K3">
        <f>SUM('Summed Activity Data'!$B$13:$G$13)*'Building Projections'!O14*'Building Projections'!O11/'Building Projections'!$E$11*BTU_per_PJ</f>
        <v>5657954631322.9688</v>
      </c>
      <c r="L3">
        <f>SUM('Summed Activity Data'!$B$13:$G$13)*'Building Projections'!P14*'Building Projections'!P11/'Building Projections'!$E$11*BTU_per_PJ</f>
        <v>5645469096334.7285</v>
      </c>
      <c r="M3">
        <f>SUM('Summed Activity Data'!$B$13:$G$13)*'Building Projections'!Q14*'Building Projections'!Q11/'Building Projections'!$E$11*BTU_per_PJ</f>
        <v>5633951323670.2295</v>
      </c>
      <c r="N3">
        <f>SUM('Summed Activity Data'!$B$13:$G$13)*'Building Projections'!R14*'Building Projections'!R11/'Building Projections'!$E$11*BTU_per_PJ</f>
        <v>5619361687435.332</v>
      </c>
      <c r="O3">
        <f>SUM('Summed Activity Data'!$B$13:$G$13)*'Building Projections'!S14*'Building Projections'!S11/'Building Projections'!$E$11*BTU_per_PJ</f>
        <v>5606006450950.0264</v>
      </c>
      <c r="P3">
        <f>SUM('Summed Activity Data'!$B$13:$G$13)*'Building Projections'!T14*'Building Projections'!T11/'Building Projections'!$E$11*BTU_per_PJ</f>
        <v>5593819644598.6494</v>
      </c>
      <c r="Q3">
        <f>SUM('Summed Activity Data'!$B$13:$G$13)*'Building Projections'!U14*'Building Projections'!U11/'Building Projections'!$E$11*BTU_per_PJ</f>
        <v>5582739917279.8623</v>
      </c>
      <c r="R3">
        <f>SUM('Summed Activity Data'!$B$13:$G$13)*'Building Projections'!V14*'Building Projections'!V11/'Building Projections'!$E$11*BTU_per_PJ</f>
        <v>5572710139183.0215</v>
      </c>
      <c r="S3">
        <f>SUM('Summed Activity Data'!$B$13:$G$13)*'Building Projections'!W14*'Building Projections'!W11/'Building Projections'!$E$11*BTU_per_PJ</f>
        <v>5535533021173.0938</v>
      </c>
      <c r="T3">
        <f>SUM('Summed Activity Data'!$B$13:$G$13)*'Building Projections'!X14*'Building Projections'!X11/'Building Projections'!$E$11*BTU_per_PJ</f>
        <v>5499678529926.8574</v>
      </c>
      <c r="U3">
        <f>SUM('Summed Activity Data'!$B$13:$G$13)*'Building Projections'!Y14*'Building Projections'!Y11/'Building Projections'!$E$11*BTU_per_PJ</f>
        <v>5465087898203.7178</v>
      </c>
      <c r="V3">
        <f>SUM('Summed Activity Data'!$B$13:$G$13)*'Building Projections'!Z14*'Building Projections'!Z11/'Building Projections'!$E$11*BTU_per_PJ</f>
        <v>5431705789496.5449</v>
      </c>
      <c r="W3">
        <f>SUM('Summed Activity Data'!$B$13:$G$13)*'Building Projections'!AA14*'Building Projections'!AA11/'Building Projections'!$E$11*BTU_per_PJ</f>
        <v>5399480051282.1787</v>
      </c>
      <c r="X3">
        <f>SUM('Summed Activity Data'!$B$13:$G$13)*'Building Projections'!AB14*'Building Projections'!AB11/'Building Projections'!$E$11*BTU_per_PJ</f>
        <v>5362884523177.7412</v>
      </c>
      <c r="Y3">
        <f>SUM('Summed Activity Data'!$B$13:$G$13)*'Building Projections'!AC14*'Building Projections'!AC11/'Building Projections'!$E$11*BTU_per_PJ</f>
        <v>5327725252700.7578</v>
      </c>
      <c r="Z3">
        <f>SUM('Summed Activity Data'!$B$13:$G$13)*'Building Projections'!AD14*'Building Projections'!AD11/'Building Projections'!$E$11*BTU_per_PJ</f>
        <v>5293933606957.6045</v>
      </c>
      <c r="AA3">
        <f>SUM('Summed Activity Data'!$B$13:$G$13)*'Building Projections'!AE14*'Building Projections'!AE11/'Building Projections'!$E$11*BTU_per_PJ</f>
        <v>5261445257406.8135</v>
      </c>
      <c r="AB3">
        <f>SUM('Summed Activity Data'!$B$13:$G$13)*'Building Projections'!AF14*'Building Projections'!AF11/'Building Projections'!$E$11*BTU_per_PJ</f>
        <v>5230199847630.792</v>
      </c>
      <c r="AC3">
        <f>SUM('Summed Activity Data'!$B$13:$G$13)*'Building Projections'!AG14*'Building Projections'!AG11/'Building Projections'!$E$11*BTU_per_PJ</f>
        <v>5174343762279.8486</v>
      </c>
      <c r="AD3">
        <f>SUM('Summed Activity Data'!$B$13:$G$13)*'Building Projections'!AH14*'Building Projections'!AH11/'Building Projections'!$E$11*BTU_per_PJ</f>
        <v>5120015763158.4561</v>
      </c>
      <c r="AE3">
        <f>SUM('Summed Activity Data'!$B$13:$G$13)*'Building Projections'!AI14*'Building Projections'!AI11/'Building Projections'!$E$11*BTU_per_PJ</f>
        <v>5067154913395.291</v>
      </c>
      <c r="AF3">
        <f>SUM('Summed Activity Data'!$B$13:$G$13)*'Building Projections'!AJ14*'Building Projections'!AJ11/'Building Projections'!$E$11*BTU_per_PJ</f>
        <v>5015703473661.2295</v>
      </c>
      <c r="AG3">
        <f>SUM('Summed Activity Data'!$B$13:$G$13)*'Building Projections'!AK14*'Building Projections'!AK11/'Building Projections'!$E$11*BTU_per_PJ</f>
        <v>4965606695154.2539</v>
      </c>
      <c r="AH3">
        <f>SUM('Summed Activity Data'!$B$13:$G$13)*'Building Projections'!AL14*'Building Projections'!AL11/'Building Projections'!$E$11*BTU_per_PJ</f>
        <v>4916812628461.5879</v>
      </c>
      <c r="AI3">
        <f>SUM('Summed Activity Data'!$B$13:$G$13)*'Building Projections'!AM14*'Building Projections'!AM11/'Building Projections'!$E$11*BTU_per_PJ</f>
        <v>4869271946896.7939</v>
      </c>
      <c r="AJ3">
        <f>SUM('Summed Activity Data'!$B$13:$G$13)*'Building Projections'!AN14*'Building Projections'!AN11/'Building Projections'!$E$11*BTU_per_PJ</f>
        <v>4822937783048.5117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8" x14ac:dyDescent="0.25">
      <c r="A7" s="1" t="s">
        <v>30</v>
      </c>
      <c r="B7">
        <f>'Biomass Use'!E58</f>
        <v>129783050515948.98</v>
      </c>
      <c r="C7">
        <f>'Biomass Use'!F58</f>
        <v>131076539649585.91</v>
      </c>
      <c r="D7">
        <f>'Biomass Use'!G58</f>
        <v>132561454054966.73</v>
      </c>
      <c r="E7">
        <f>'Biomass Use'!H58</f>
        <v>134046368460347.56</v>
      </c>
      <c r="F7">
        <f>'Biomass Use'!I58</f>
        <v>135531282865728.39</v>
      </c>
      <c r="G7">
        <f>'Biomass Use'!J58</f>
        <v>137016197271109.86</v>
      </c>
      <c r="H7">
        <f>'Biomass Use'!K58</f>
        <v>138501111676490.67</v>
      </c>
      <c r="I7">
        <f>'Biomass Use'!L58</f>
        <v>139517955178349.97</v>
      </c>
      <c r="J7">
        <f>'Biomass Use'!M58</f>
        <v>140534798680209.61</v>
      </c>
      <c r="K7">
        <f>'Biomass Use'!N58</f>
        <v>141551642182069.56</v>
      </c>
      <c r="L7">
        <f>'Biomass Use'!O58</f>
        <v>142568485683929.19</v>
      </c>
      <c r="M7">
        <f>'Biomass Use'!P58</f>
        <v>143585329185788.78</v>
      </c>
      <c r="N7">
        <f>'Biomass Use'!Q58</f>
        <v>144742393515573.38</v>
      </c>
      <c r="O7">
        <f>'Biomass Use'!R58</f>
        <v>145899457845357.25</v>
      </c>
      <c r="P7">
        <f>'Biomass Use'!S58</f>
        <v>147056522175141.16</v>
      </c>
      <c r="Q7">
        <f>'Biomass Use'!T58</f>
        <v>148213586504925.06</v>
      </c>
      <c r="R7">
        <f>'Biomass Use'!U58</f>
        <v>149370650834709.31</v>
      </c>
      <c r="S7">
        <f>'Biomass Use'!V58</f>
        <v>150020845032593.78</v>
      </c>
      <c r="T7">
        <f>'Biomass Use'!W58</f>
        <v>150671039230478.59</v>
      </c>
      <c r="U7">
        <f>'Biomass Use'!X58</f>
        <v>151321233428363.56</v>
      </c>
      <c r="V7">
        <f>'Biomass Use'!Y58</f>
        <v>151971427626248.38</v>
      </c>
      <c r="W7">
        <f>'Biomass Use'!Z58</f>
        <v>152621621824133.34</v>
      </c>
      <c r="X7">
        <f>'Biomass Use'!AA58</f>
        <v>153370456142080.03</v>
      </c>
      <c r="Y7">
        <f>'Biomass Use'!AB58</f>
        <v>154119290460026.38</v>
      </c>
      <c r="Z7">
        <f>'Biomass Use'!AC58</f>
        <v>154868124777973.06</v>
      </c>
      <c r="AA7">
        <f>'Biomass Use'!AD58</f>
        <v>155616959095919.41</v>
      </c>
      <c r="AB7">
        <f>'Biomass Use'!AE58</f>
        <v>156365793413866.09</v>
      </c>
      <c r="AC7">
        <f>'Biomass Use'!AF58</f>
        <v>156601520543418.97</v>
      </c>
      <c r="AD7">
        <f>'Biomass Use'!AG58</f>
        <v>156837247672971.94</v>
      </c>
      <c r="AE7">
        <f>'Biomass Use'!AH58</f>
        <v>157072974802524.81</v>
      </c>
      <c r="AF7">
        <f>'Biomass Use'!AI58</f>
        <v>157308701932077.78</v>
      </c>
      <c r="AG7">
        <f>'Biomass Use'!AJ58</f>
        <v>157544429061630.69</v>
      </c>
      <c r="AH7">
        <f>'Biomass Use'!AK58</f>
        <v>157780156191183.66</v>
      </c>
      <c r="AI7">
        <f>'Biomass Use'!AL58</f>
        <v>158015883320736.59</v>
      </c>
      <c r="AJ7">
        <f>'Biomass Use'!AM58</f>
        <v>158251610450289.5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RowHeight="15" x14ac:dyDescent="0.25"/>
  <cols>
    <col min="1" max="1" width="25.85546875" customWidth="1"/>
    <col min="2" max="2" width="14.85546875" customWidth="1"/>
    <col min="3" max="3" width="12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Use'!$D$17*'Building Projections'!F$14*SUM('Elec Breakdown'!$B$2:$B$4)*('Building Projections'!F$11/'Building Projections'!$G$11)*BTU_per_GWh</f>
        <v>266328116704262.5</v>
      </c>
      <c r="C2">
        <f>'Elec Use'!$D$17*'Building Projections'!G$14*SUM('Elec Breakdown'!$B$2:$B$4)*('Building Projections'!G$11/'Building Projections'!$G$11)*BTU_per_GWh</f>
        <v>266768838815310.53</v>
      </c>
      <c r="D2">
        <f>'Elec Use'!$D$17*'Building Projections'!H$14*SUM('Elec Breakdown'!$B$2:$B$4)*('Building Projections'!H$11/'Building Projections'!$G$11)*BTU_per_GWh</f>
        <v>267173971602577.03</v>
      </c>
      <c r="E2">
        <f>'Elec Use'!$D$17*'Building Projections'!I$14*SUM('Elec Breakdown'!$B$2:$B$4)*('Building Projections'!I$11/'Building Projections'!$G$11)*BTU_per_GWh</f>
        <v>267628282907531.41</v>
      </c>
      <c r="F2">
        <f>'Elec Use'!$D$17*'Building Projections'!J$14*SUM('Elec Breakdown'!$B$2:$B$4)*('Building Projections'!J$11/'Building Projections'!$G$11)*BTU_per_GWh</f>
        <v>268128827490012</v>
      </c>
      <c r="G2">
        <f>'Elec Use'!$D$17*'Building Projections'!K$14*SUM('Elec Breakdown'!$B$2:$B$4)*('Building Projections'!K$11/'Building Projections'!$G$11)*BTU_per_GWh</f>
        <v>268672890689175.59</v>
      </c>
      <c r="H2">
        <f>'Elec Use'!$D$17*'Building Projections'!L$14*SUM('Elec Breakdown'!$B$2:$B$4)*('Building Projections'!L$11/'Building Projections'!$G$11)*BTU_per_GWh</f>
        <v>269257966291931.78</v>
      </c>
      <c r="I2">
        <f>'Elec Use'!$D$17*'Building Projections'!M$14*SUM('Elec Breakdown'!$B$2:$B$4)*('Building Projections'!M$11/'Building Projections'!$G$11)*BTU_per_GWh</f>
        <v>268516651831844.47</v>
      </c>
      <c r="J2">
        <f>'Elec Use'!$D$17*'Building Projections'!N$14*SUM('Elec Breakdown'!$B$2:$B$4)*('Building Projections'!N$11/'Building Projections'!$G$11)*BTU_per_GWh</f>
        <v>267828503003721.47</v>
      </c>
      <c r="K2">
        <f>'Elec Use'!$D$17*'Building Projections'!O$14*SUM('Elec Breakdown'!$B$2:$B$4)*('Building Projections'!O$11/'Building Projections'!$G$11)*BTU_per_GWh</f>
        <v>267190862238786.44</v>
      </c>
      <c r="L2">
        <f>'Elec Use'!$D$17*'Building Projections'!P$14*SUM('Elec Breakdown'!$B$2:$B$4)*('Building Projections'!P$11/'Building Projections'!$G$11)*BTU_per_GWh</f>
        <v>266601246189100.94</v>
      </c>
      <c r="M2">
        <f>'Elec Use'!$D$17*'Building Projections'!Q$14*SUM('Elec Breakdown'!$B$2:$B$4)*('Building Projections'!Q$11/'Building Projections'!$G$11)*BTU_per_GWh</f>
        <v>266057331681151.22</v>
      </c>
      <c r="N2">
        <f>'Elec Use'!$D$17*'Building Projections'!R$14*SUM('Elec Breakdown'!$B$2:$B$4)*('Building Projections'!R$11/'Building Projections'!$G$11)*BTU_per_GWh</f>
        <v>265368351698213.31</v>
      </c>
      <c r="O2">
        <f>'Elec Use'!$D$17*'Building Projections'!S$14*SUM('Elec Breakdown'!$B$2:$B$4)*('Building Projections'!S$11/'Building Projections'!$G$11)*BTU_per_GWh</f>
        <v>264737664924558.88</v>
      </c>
      <c r="P2">
        <f>'Elec Use'!$D$17*'Building Projections'!T$14*SUM('Elec Breakdown'!$B$2:$B$4)*('Building Projections'!T$11/'Building Projections'!$G$11)*BTU_per_GWh</f>
        <v>264162156015573.56</v>
      </c>
      <c r="Q2">
        <f>'Elec Use'!$D$17*'Building Projections'!U$14*SUM('Elec Breakdown'!$B$2:$B$4)*('Building Projections'!U$11/'Building Projections'!$G$11)*BTU_per_GWh</f>
        <v>263638927731046.78</v>
      </c>
      <c r="R2">
        <f>'Elec Use'!$D$17*'Building Projections'!V$14*SUM('Elec Breakdown'!$B$2:$B$4)*('Building Projections'!V$11/'Building Projections'!$G$11)*BTU_per_GWh</f>
        <v>263165282176711.19</v>
      </c>
      <c r="S2">
        <f>'Elec Use'!$D$17*'Building Projections'!W$14*SUM('Elec Breakdown'!$B$2:$B$4)*('Building Projections'!W$11/'Building Projections'!$G$11)*BTU_per_GWh</f>
        <v>261409632500477.78</v>
      </c>
      <c r="T2">
        <f>'Elec Use'!$D$17*'Building Projections'!X$14*SUM('Elec Breakdown'!$B$2:$B$4)*('Building Projections'!X$11/'Building Projections'!$G$11)*BTU_per_GWh</f>
        <v>259716442460002.91</v>
      </c>
      <c r="U2">
        <f>'Elec Use'!$D$17*'Building Projections'!Y$14*SUM('Elec Breakdown'!$B$2:$B$4)*('Building Projections'!Y$11/'Building Projections'!$G$11)*BTU_per_GWh</f>
        <v>258082936835139.06</v>
      </c>
      <c r="V2">
        <f>'Elec Use'!$D$17*'Building Projections'!Z$14*SUM('Elec Breakdown'!$B$2:$B$4)*('Building Projections'!Z$11/'Building Projections'!$G$11)*BTU_per_GWh</f>
        <v>256506502418461.44</v>
      </c>
      <c r="W2">
        <f>'Elec Use'!$D$17*'Building Projections'!AA$14*SUM('Elec Breakdown'!$B$2:$B$4)*('Building Projections'!AA$11/'Building Projections'!$G$11)*BTU_per_GWh</f>
        <v>254984676362785.81</v>
      </c>
      <c r="X2">
        <f>'Elec Use'!$D$17*'Building Projections'!AB$14*SUM('Elec Breakdown'!$B$2:$B$4)*('Building Projections'!AB$11/'Building Projections'!$G$11)*BTU_per_GWh</f>
        <v>253256491648441.09</v>
      </c>
      <c r="Y2">
        <f>'Elec Use'!$D$17*'Building Projections'!AC$14*SUM('Elec Breakdown'!$B$2:$B$4)*('Building Projections'!AC$11/'Building Projections'!$G$11)*BTU_per_GWh</f>
        <v>251596132665987.44</v>
      </c>
      <c r="Z2">
        <f>'Elec Use'!$D$17*'Building Projections'!AD$14*SUM('Elec Breakdown'!$B$2:$B$4)*('Building Projections'!AD$11/'Building Projections'!$G$11)*BTU_per_GWh</f>
        <v>250000358300354.31</v>
      </c>
      <c r="AA2">
        <f>'Elec Use'!$D$17*'Building Projections'!AE$14*SUM('Elec Breakdown'!$B$2:$B$4)*('Building Projections'!AE$11/'Building Projections'!$G$11)*BTU_per_GWh</f>
        <v>248466130704902.31</v>
      </c>
      <c r="AB2">
        <f>'Elec Use'!$D$17*'Building Projections'!AF$14*SUM('Elec Breakdown'!$B$2:$B$4)*('Building Projections'!AF$11/'Building Projections'!$G$11)*BTU_per_GWh</f>
        <v>246990599612298.44</v>
      </c>
      <c r="AC2">
        <f>'Elec Use'!$D$17*'Building Projections'!AG$14*SUM('Elec Breakdown'!$B$2:$B$4)*('Building Projections'!AG$11/'Building Projections'!$G$11)*BTU_per_GWh</f>
        <v>244352855660874.78</v>
      </c>
      <c r="AD2">
        <f>'Elec Use'!$D$17*'Building Projections'!AH$14*SUM('Elec Breakdown'!$B$2:$B$4)*('Building Projections'!AH$11/'Building Projections'!$G$11)*BTU_per_GWh</f>
        <v>241787273948962.16</v>
      </c>
      <c r="AE2">
        <f>'Elec Use'!$D$17*'Building Projections'!AI$14*SUM('Elec Breakdown'!$B$2:$B$4)*('Building Projections'!AI$11/'Building Projections'!$G$11)*BTU_per_GWh</f>
        <v>239290976797920.44</v>
      </c>
      <c r="AF2">
        <f>'Elec Use'!$D$17*'Building Projections'!AJ$14*SUM('Elec Breakdown'!$B$2:$B$4)*('Building Projections'!AJ$11/'Building Projections'!$G$11)*BTU_per_GWh</f>
        <v>236861237529622.97</v>
      </c>
      <c r="AG2">
        <f>'Elec Use'!$D$17*'Building Projections'!AK$14*SUM('Elec Breakdown'!$B$2:$B$4)*('Building Projections'!AK$11/'Building Projections'!$G$11)*BTU_per_GWh</f>
        <v>234495470690390.78</v>
      </c>
      <c r="AH2">
        <f>'Elec Use'!$D$17*'Building Projections'!AL$14*SUM('Elec Breakdown'!$B$2:$B$4)*('Building Projections'!AL$11/'Building Projections'!$G$11)*BTU_per_GWh</f>
        <v>232191223024710.59</v>
      </c>
      <c r="AI2">
        <f>'Elec Use'!$D$17*'Building Projections'!AM$14*SUM('Elec Breakdown'!$B$2:$B$4)*('Building Projections'!AM$11/'Building Projections'!$G$11)*BTU_per_GWh</f>
        <v>229946165132518.38</v>
      </c>
      <c r="AJ2">
        <f>'Elec Use'!$D$17*'Building Projections'!AN$14*SUM('Elec Breakdown'!$B$2:$B$4)*('Building Projections'!AN$11/'Building Projections'!$G$11)*BTU_per_GWh</f>
        <v>227758083750388.13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J7" si="0">TREND($Q3:$Z3,$Q$1:$Z$1,AA$1)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defaultRowHeight="15" x14ac:dyDescent="0.25"/>
  <cols>
    <col min="1" max="1" width="25.85546875" customWidth="1"/>
    <col min="2" max="2" width="16.140625" customWidth="1"/>
    <col min="3" max="3" width="12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Use'!$D$17*'Building Projections'!F$14*'Elec Breakdown'!$B$6*('Building Projections'!F$11/'Building Projections'!$G$11)*BTU_per_GWh</f>
        <v>165715272615985.59</v>
      </c>
      <c r="C2">
        <f>'Elec Use'!$D$17*'Building Projections'!G$14*'Elec Breakdown'!$B$6*('Building Projections'!G$11/'Building Projections'!$G$11)*BTU_per_GWh</f>
        <v>165989499707304.34</v>
      </c>
      <c r="D2">
        <f>'Elec Use'!$D$17*'Building Projections'!H$14*'Elec Breakdown'!$B$6*('Building Projections'!H$11/'Building Projections'!$G$11)*BTU_per_GWh</f>
        <v>166241582330492.41</v>
      </c>
      <c r="E2">
        <f>'Elec Use'!$D$17*'Building Projections'!I$14*'Elec Breakdown'!$B$6*('Building Projections'!I$11/'Building Projections'!$G$11)*BTU_per_GWh</f>
        <v>166524264920241.75</v>
      </c>
      <c r="F2">
        <f>'Elec Use'!$D$17*'Building Projections'!J$14*'Elec Breakdown'!$B$6*('Building Projections'!J$11/'Building Projections'!$G$11)*BTU_per_GWh</f>
        <v>166835714882674.16</v>
      </c>
      <c r="G2">
        <f>'Elec Use'!$D$17*'Building Projections'!K$14*'Elec Breakdown'!$B$6*('Building Projections'!K$11/'Building Projections'!$G$11)*BTU_per_GWh</f>
        <v>167174243095487.03</v>
      </c>
      <c r="H2">
        <f>'Elec Use'!$D$17*'Building Projections'!L$14*'Elec Breakdown'!$B$6*('Building Projections'!L$11/'Building Projections'!$G$11)*BTU_per_GWh</f>
        <v>167538290137202</v>
      </c>
      <c r="I2">
        <f>'Elec Use'!$D$17*'Building Projections'!M$14*'Elec Breakdown'!$B$6*('Building Projections'!M$11/'Building Projections'!$G$11)*BTU_per_GWh</f>
        <v>167077027806481</v>
      </c>
      <c r="J2">
        <f>'Elec Use'!$D$17*'Building Projections'!N$14*'Elec Breakdown'!$B$6*('Building Projections'!N$11/'Building Projections'!$G$11)*BTU_per_GWh</f>
        <v>166648846313426.69</v>
      </c>
      <c r="K2">
        <f>'Elec Use'!$D$17*'Building Projections'!O$14*'Elec Breakdown'!$B$6*('Building Projections'!O$11/'Building Projections'!$G$11)*BTU_per_GWh</f>
        <v>166252092059689.34</v>
      </c>
      <c r="L2">
        <f>'Elec Use'!$D$17*'Building Projections'!P$14*'Elec Breakdown'!$B$6*('Building Projections'!P$11/'Building Projections'!$G$11)*BTU_per_GWh</f>
        <v>165885219850996.16</v>
      </c>
      <c r="M2">
        <f>'Elec Use'!$D$17*'Building Projections'!Q$14*'Elec Breakdown'!$B$6*('Building Projections'!Q$11/'Building Projections'!$G$11)*BTU_per_GWh</f>
        <v>165546784157160.75</v>
      </c>
      <c r="N2">
        <f>'Elec Use'!$D$17*'Building Projections'!R$14*'Elec Breakdown'!$B$6*('Building Projections'!R$11/'Building Projections'!$G$11)*BTU_per_GWh</f>
        <v>165118085501110.5</v>
      </c>
      <c r="O2">
        <f>'Elec Use'!$D$17*'Building Projections'!S$14*'Elec Breakdown'!$B$6*('Building Projections'!S$11/'Building Projections'!$G$11)*BTU_per_GWh</f>
        <v>164725658175281.09</v>
      </c>
      <c r="P2">
        <f>'Elec Use'!$D$17*'Building Projections'!T$14*'Elec Breakdown'!$B$6*('Building Projections'!T$11/'Building Projections'!$G$11)*BTU_per_GWh</f>
        <v>164367563743023.56</v>
      </c>
      <c r="Q2">
        <f>'Elec Use'!$D$17*'Building Projections'!U$14*'Elec Breakdown'!$B$6*('Building Projections'!U$11/'Building Projections'!$G$11)*BTU_per_GWh</f>
        <v>164041999477095.78</v>
      </c>
      <c r="R2">
        <f>'Elec Use'!$D$17*'Building Projections'!V$14*'Elec Breakdown'!$B$6*('Building Projections'!V$11/'Building Projections'!$G$11)*BTU_per_GWh</f>
        <v>163747286687731.41</v>
      </c>
      <c r="S2">
        <f>'Elec Use'!$D$17*'Building Projections'!W$14*'Elec Breakdown'!$B$6*('Building Projections'!W$11/'Building Projections'!$G$11)*BTU_per_GWh</f>
        <v>162654882444741.75</v>
      </c>
      <c r="T2">
        <f>'Elec Use'!$D$17*'Building Projections'!X$14*'Elec Breakdown'!$B$6*('Building Projections'!X$11/'Building Projections'!$G$11)*BTU_per_GWh</f>
        <v>161601341975112.91</v>
      </c>
      <c r="U2">
        <f>'Elec Use'!$D$17*'Building Projections'!Y$14*'Elec Breakdown'!$B$6*('Building Projections'!Y$11/'Building Projections'!$G$11)*BTU_per_GWh</f>
        <v>160584938475197.66</v>
      </c>
      <c r="V2">
        <f>'Elec Use'!$D$17*'Building Projections'!Z$14*'Elec Breakdown'!$B$6*('Building Projections'!Z$11/'Building Projections'!$G$11)*BTU_per_GWh</f>
        <v>159604045949264.94</v>
      </c>
      <c r="W2">
        <f>'Elec Use'!$D$17*'Building Projections'!AA$14*'Elec Breakdown'!$B$6*('Building Projections'!AA$11/'Building Projections'!$G$11)*BTU_per_GWh</f>
        <v>158657131959066.72</v>
      </c>
      <c r="X2">
        <f>'Elec Use'!$D$17*'Building Projections'!AB$14*'Elec Breakdown'!$B$6*('Building Projections'!AB$11/'Building Projections'!$G$11)*BTU_per_GWh</f>
        <v>157581817025696.66</v>
      </c>
      <c r="Y2">
        <f>'Elec Use'!$D$17*'Building Projections'!AC$14*'Elec Breakdown'!$B$6*('Building Projections'!AC$11/'Building Projections'!$G$11)*BTU_per_GWh</f>
        <v>156548704769947.75</v>
      </c>
      <c r="Z2">
        <f>'Elec Use'!$D$17*'Building Projections'!AD$14*'Elec Breakdown'!$B$6*('Building Projections'!AD$11/'Building Projections'!$G$11)*BTU_per_GWh</f>
        <v>155555778497998.25</v>
      </c>
      <c r="AA2">
        <f>'Elec Use'!$D$17*'Building Projections'!AE$14*'Elec Breakdown'!$B$6*('Building Projections'!AE$11/'Building Projections'!$G$11)*BTU_per_GWh</f>
        <v>154601147994161.44</v>
      </c>
      <c r="AB2">
        <f>'Elec Use'!$D$17*'Building Projections'!AF$14*'Elec Breakdown'!$B$6*('Building Projections'!AF$11/'Building Projections'!$G$11)*BTU_per_GWh</f>
        <v>153683039758763.5</v>
      </c>
      <c r="AC2">
        <f>'Elec Use'!$D$17*'Building Projections'!AG$14*'Elec Breakdown'!$B$6*('Building Projections'!AG$11/'Building Projections'!$G$11)*BTU_per_GWh</f>
        <v>152041776855655.41</v>
      </c>
      <c r="AD2">
        <f>'Elec Use'!$D$17*'Building Projections'!AH$14*'Elec Breakdown'!$B$6*('Building Projections'!AH$11/'Building Projections'!$G$11)*BTU_per_GWh</f>
        <v>150445414901576.5</v>
      </c>
      <c r="AE2">
        <f>'Elec Use'!$D$17*'Building Projections'!AI$14*'Elec Breakdown'!$B$6*('Building Projections'!AI$11/'Building Projections'!$G$11)*BTU_per_GWh</f>
        <v>148892163340928.25</v>
      </c>
      <c r="AF2">
        <f>'Elec Use'!$D$17*'Building Projections'!AJ$14*'Elec Breakdown'!$B$6*('Building Projections'!AJ$11/'Building Projections'!$G$11)*BTU_per_GWh</f>
        <v>147380325573987.66</v>
      </c>
      <c r="AG2">
        <f>'Elec Use'!$D$17*'Building Projections'!AK$14*'Elec Breakdown'!$B$6*('Building Projections'!AK$11/'Building Projections'!$G$11)*BTU_per_GWh</f>
        <v>145908292874020.94</v>
      </c>
      <c r="AH2">
        <f>'Elec Use'!$D$17*'Building Projections'!AL$14*'Elec Breakdown'!$B$6*('Building Projections'!AL$11/'Building Projections'!$G$11)*BTU_per_GWh</f>
        <v>144474538770931.03</v>
      </c>
      <c r="AI2">
        <f>'Elec Use'!$D$17*'Building Projections'!AM$14*'Elec Breakdown'!$B$6*('Building Projections'!AM$11/'Building Projections'!$G$11)*BTU_per_GWh</f>
        <v>143077613860233.69</v>
      </c>
      <c r="AJ2">
        <f>'Elec Use'!$D$17*'Building Projections'!AN$14*'Elec Breakdown'!$B$6*('Building Projections'!AN$11/'Building Projections'!$G$11)*BTU_per_GWh</f>
        <v>141716141000241.5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8" x14ac:dyDescent="0.25">
      <c r="A5" s="1" t="s">
        <v>28</v>
      </c>
      <c r="B5">
        <f>'LPG, Kerosene Use'!$B$11*'LPG, Kerosene Use'!$B$22*('Building Projections'!F$11/'Building Projections'!$G$11)*BTU_per_thousand_tons_kerosene</f>
        <v>192183316735410.59</v>
      </c>
      <c r="C5">
        <f>'LPG, Kerosene Use'!$B$11*'LPG, Kerosene Use'!$B$22*('Building Projections'!G$11/'Building Projections'!$G$11)*BTU_per_thousand_tons_kerosene</f>
        <v>194098721180562</v>
      </c>
      <c r="D5">
        <f>'LPG, Kerosene Use'!$B$11*'LPG, Kerosene Use'!$B$22*('Building Projections'!H$11/'Building Projections'!$G$11)*BTU_per_thousand_tons_kerosene</f>
        <v>196297589016999.59</v>
      </c>
      <c r="E5">
        <f>'LPG, Kerosene Use'!$B$11*'LPG, Kerosene Use'!$B$22*('Building Projections'!I$11/'Building Projections'!$G$11)*BTU_per_thousand_tons_kerosene</f>
        <v>198496456853437.19</v>
      </c>
      <c r="F5">
        <f>'LPG, Kerosene Use'!$B$11*'LPG, Kerosene Use'!$B$22*('Building Projections'!J$11/'Building Projections'!$G$11)*BTU_per_thousand_tons_kerosene</f>
        <v>200695324689874.81</v>
      </c>
      <c r="G5">
        <f>'LPG, Kerosene Use'!$B$11*'LPG, Kerosene Use'!$B$22*('Building Projections'!K$11/'Building Projections'!$G$11)*BTU_per_thousand_tons_kerosene</f>
        <v>202894192526313.34</v>
      </c>
      <c r="H5">
        <f>'LPG, Kerosene Use'!$B$11*'LPG, Kerosene Use'!$B$22*('Building Projections'!L$11/'Building Projections'!$G$11)*BTU_per_thousand_tons_kerosene</f>
        <v>205093060362750.97</v>
      </c>
      <c r="I5">
        <f>'LPG, Kerosene Use'!$B$11*'LPG, Kerosene Use'!$B$22*('Building Projections'!M$11/'Building Projections'!$G$11)*BTU_per_thousand_tons_kerosene</f>
        <v>206598806729562.97</v>
      </c>
      <c r="J5">
        <f>'LPG, Kerosene Use'!$B$11*'LPG, Kerosene Use'!$B$22*('Building Projections'!N$11/'Building Projections'!$G$11)*BTU_per_thousand_tons_kerosene</f>
        <v>208104553096375.47</v>
      </c>
      <c r="K5">
        <f>'LPG, Kerosene Use'!$B$11*'LPG, Kerosene Use'!$B$22*('Building Projections'!O$11/'Building Projections'!$G$11)*BTU_per_thousand_tons_kerosene</f>
        <v>209610299463188.44</v>
      </c>
      <c r="L5">
        <f>'LPG, Kerosene Use'!$B$11*'LPG, Kerosene Use'!$B$22*('Building Projections'!P$11/'Building Projections'!$G$11)*BTU_per_thousand_tons_kerosene</f>
        <v>211116045830000.94</v>
      </c>
      <c r="M5">
        <f>'LPG, Kerosene Use'!$B$11*'LPG, Kerosene Use'!$B$22*('Building Projections'!Q$11/'Building Projections'!$G$11)*BTU_per_thousand_tons_kerosene</f>
        <v>212621792196813.44</v>
      </c>
      <c r="N5">
        <f>'LPG, Kerosene Use'!$B$11*'LPG, Kerosene Use'!$B$22*('Building Projections'!R$11/'Building Projections'!$G$11)*BTU_per_thousand_tons_kerosene</f>
        <v>214335178187435.56</v>
      </c>
      <c r="O5">
        <f>'LPG, Kerosene Use'!$B$11*'LPG, Kerosene Use'!$B$22*('Building Projections'!S$11/'Building Projections'!$G$11)*BTU_per_thousand_tons_kerosene</f>
        <v>216048564178056.72</v>
      </c>
      <c r="P5">
        <f>'LPG, Kerosene Use'!$B$11*'LPG, Kerosene Use'!$B$22*('Building Projections'!T$11/'Building Projections'!$G$11)*BTU_per_thousand_tons_kerosene</f>
        <v>217761950168677.88</v>
      </c>
      <c r="Q5">
        <f>'LPG, Kerosene Use'!$B$11*'LPG, Kerosene Use'!$B$22*('Building Projections'!U$11/'Building Projections'!$G$11)*BTU_per_thousand_tons_kerosene</f>
        <v>219475336159299.03</v>
      </c>
      <c r="R5">
        <f>'LPG, Kerosene Use'!$B$11*'LPG, Kerosene Use'!$B$22*('Building Projections'!V$11/'Building Projections'!$G$11)*BTU_per_thousand_tons_kerosene</f>
        <v>221188722149920.69</v>
      </c>
      <c r="S5">
        <f>'LPG, Kerosene Use'!$B$11*'LPG, Kerosene Use'!$B$22*('Building Projections'!W$11/'Building Projections'!$G$11)*BTU_per_thousand_tons_kerosene</f>
        <v>222151532601476.56</v>
      </c>
      <c r="T5">
        <f>'LPG, Kerosene Use'!$B$11*'LPG, Kerosene Use'!$B$22*('Building Projections'!X$11/'Building Projections'!$G$11)*BTU_per_thousand_tons_kerosene</f>
        <v>223114343053032.88</v>
      </c>
      <c r="U5">
        <f>'LPG, Kerosene Use'!$B$11*'LPG, Kerosene Use'!$B$22*('Building Projections'!Y$11/'Building Projections'!$G$11)*BTU_per_thousand_tons_kerosene</f>
        <v>224077153504589.5</v>
      </c>
      <c r="V5">
        <f>'LPG, Kerosene Use'!$B$11*'LPG, Kerosene Use'!$B$22*('Building Projections'!Z$11/'Building Projections'!$G$11)*BTU_per_thousand_tons_kerosene</f>
        <v>225039963956145.88</v>
      </c>
      <c r="W5">
        <f>'LPG, Kerosene Use'!$B$11*'LPG, Kerosene Use'!$B$22*('Building Projections'!AA$11/'Building Projections'!$G$11)*BTU_per_thousand_tons_kerosene</f>
        <v>226002774407702.5</v>
      </c>
      <c r="X5">
        <f>'LPG, Kerosene Use'!$B$11*'LPG, Kerosene Use'!$B$22*('Building Projections'!AB$11/'Building Projections'!$G$11)*BTU_per_thousand_tons_kerosene</f>
        <v>227111651586472.5</v>
      </c>
      <c r="Y5">
        <f>'LPG, Kerosene Use'!$B$11*'LPG, Kerosene Use'!$B$22*('Building Projections'!AC$11/'Building Projections'!$G$11)*BTU_per_thousand_tons_kerosene</f>
        <v>228220528765242</v>
      </c>
      <c r="Z5">
        <f>'LPG, Kerosene Use'!$B$11*'LPG, Kerosene Use'!$B$22*('Building Projections'!AD$11/'Building Projections'!$G$11)*BTU_per_thousand_tons_kerosene</f>
        <v>229329405944012.03</v>
      </c>
      <c r="AA5">
        <f>'LPG, Kerosene Use'!$B$11*'LPG, Kerosene Use'!$B$22*('Building Projections'!AE$11/'Building Projections'!$G$11)*BTU_per_thousand_tons_kerosene</f>
        <v>230438283122781.59</v>
      </c>
      <c r="AB5">
        <f>'LPG, Kerosene Use'!$B$11*'LPG, Kerosene Use'!$B$22*('Building Projections'!AF$11/'Building Projections'!$G$11)*BTU_per_thousand_tons_kerosene</f>
        <v>231547160301551.63</v>
      </c>
      <c r="AC5">
        <f>'LPG, Kerosene Use'!$B$11*'LPG, Kerosene Use'!$B$22*('Building Projections'!AG$11/'Building Projections'!$G$11)*BTU_per_thousand_tons_kerosene</f>
        <v>231896226080340.84</v>
      </c>
      <c r="AD5">
        <f>'LPG, Kerosene Use'!$B$11*'LPG, Kerosene Use'!$B$22*('Building Projections'!AH$11/'Building Projections'!$G$11)*BTU_per_thousand_tons_kerosene</f>
        <v>232245291859130.13</v>
      </c>
      <c r="AE5">
        <f>'LPG, Kerosene Use'!$B$11*'LPG, Kerosene Use'!$B$22*('Building Projections'!AI$11/'Building Projections'!$G$11)*BTU_per_thousand_tons_kerosene</f>
        <v>232594357637919.38</v>
      </c>
      <c r="AF5">
        <f>'LPG, Kerosene Use'!$B$11*'LPG, Kerosene Use'!$B$22*('Building Projections'!AJ$11/'Building Projections'!$G$11)*BTU_per_thousand_tons_kerosene</f>
        <v>232943423416708.72</v>
      </c>
      <c r="AG5">
        <f>'LPG, Kerosene Use'!$B$11*'LPG, Kerosene Use'!$B$22*('Building Projections'!AK$11/'Building Projections'!$G$11)*BTU_per_thousand_tons_kerosene</f>
        <v>233292489195497.94</v>
      </c>
      <c r="AH5">
        <f>'LPG, Kerosene Use'!$B$11*'LPG, Kerosene Use'!$B$22*('Building Projections'!AL$11/'Building Projections'!$G$11)*BTU_per_thousand_tons_kerosene</f>
        <v>233641554974287.31</v>
      </c>
      <c r="AI5">
        <f>'LPG, Kerosene Use'!$B$11*'LPG, Kerosene Use'!$B$22*('Building Projections'!AM$11/'Building Projections'!$G$11)*BTU_per_thousand_tons_kerosene</f>
        <v>233990620753076.66</v>
      </c>
      <c r="AJ5">
        <f>'LPG, Kerosene Use'!$B$11*'LPG, Kerosene Use'!$B$22*('Building Projections'!AN$11/'Building Projections'!$G$11)*BTU_per_thousand_tons_kerosene</f>
        <v>234339686531865.88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/>
      <selection pane="bottomLeft"/>
      <selection pane="bottomRight" activeCell="M40" sqref="M40"/>
    </sheetView>
  </sheetViews>
  <sheetFormatPr defaultRowHeight="15" x14ac:dyDescent="0.25"/>
  <cols>
    <col min="1" max="1" width="25.85546875" customWidth="1"/>
    <col min="2" max="2" width="14.28515625" customWidth="1"/>
    <col min="3" max="4" width="12.5703125" bestFit="1" customWidth="1"/>
    <col min="5" max="5" width="11.42578125" customWidth="1"/>
    <col min="6" max="36" width="12.5703125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 s="44">
        <f>'Elec Use'!$D$17*'Building Projections'!F$14*SUM('Elec Breakdown'!$B$5,'Elec Breakdown'!$B$7)*('Building Projections'!F$11/'Building Projections'!$G$11)*BTU_per_GWh+'Biomass Use'!E61</f>
        <v>146864895571193.44</v>
      </c>
      <c r="C2" s="44">
        <f>'Elec Use'!$D$17*'Building Projections'!G$14*SUM('Elec Breakdown'!$B$5,'Elec Breakdown'!$B$7)*('Building Projections'!G$11/'Building Projections'!$G$11)*BTU_per_GWh+'Biomass Use'!F61</f>
        <v>157903921923573.38</v>
      </c>
      <c r="D2" s="44">
        <f>'Elec Use'!$D$17*'Building Projections'!H$14*SUM('Elec Breakdown'!$B$5,'Elec Breakdown'!$B$7)*('Building Projections'!H$11/'Building Projections'!$G$11)*BTU_per_GWh+'Biomass Use'!G61</f>
        <v>176035631352833.28</v>
      </c>
      <c r="E2" s="44">
        <f>'Elec Use'!$D$17*'Building Projections'!I$14*SUM('Elec Breakdown'!$B$5,'Elec Breakdown'!$B$7)*('Building Projections'!I$11/'Building Projections'!$G$11)*BTU_per_GWh+'Biomass Use'!H61</f>
        <v>194574204450377.88</v>
      </c>
      <c r="F2" s="44">
        <f>'Elec Use'!$D$17*'Building Projections'!J$14*SUM('Elec Breakdown'!$B$5,'Elec Breakdown'!$B$7)*('Building Projections'!J$11/'Building Projections'!$G$11)*BTU_per_GWh+'Biomass Use'!I61</f>
        <v>213518528569923.94</v>
      </c>
      <c r="G2" s="44">
        <f>'Elec Use'!$D$17*'Building Projections'!K$14*SUM('Elec Breakdown'!$B$5,'Elec Breakdown'!$B$7)*('Building Projections'!K$11/'Building Projections'!$G$11)*BTU_per_GWh+'Biomass Use'!J61</f>
        <v>232867578172924.44</v>
      </c>
      <c r="H2" s="44">
        <f>'Elec Use'!$D$17*'Building Projections'!L$14*SUM('Elec Breakdown'!$B$5,'Elec Breakdown'!$B$7)*('Building Projections'!L$11/'Building Projections'!$G$11)*BTU_per_GWh+'Biomass Use'!K61</f>
        <v>252620406467779.84</v>
      </c>
      <c r="I2" s="44">
        <f>'Elec Use'!$D$17*'Building Projections'!M$14*SUM('Elec Breakdown'!$B$5,'Elec Breakdown'!$B$7)*('Building Projections'!M$11/'Building Projections'!$G$11)*BTU_per_GWh+'Biomass Use'!L61</f>
        <v>283849954801967.63</v>
      </c>
      <c r="J2" s="44">
        <f>'Elec Use'!$D$17*'Building Projections'!N$14*SUM('Elec Breakdown'!$B$5,'Elec Breakdown'!$B$7)*('Building Projections'!N$11/'Building Projections'!$G$11)*BTU_per_GWh+'Biomass Use'!M61</f>
        <v>315542739397427.06</v>
      </c>
      <c r="K2" s="44">
        <f>'Elec Use'!$D$17*'Building Projections'!O$14*SUM('Elec Breakdown'!$B$5,'Elec Breakdown'!$B$7)*('Building Projections'!O$11/'Building Projections'!$G$11)*BTU_per_GWh+'Biomass Use'!N61</f>
        <v>347697756283745.63</v>
      </c>
      <c r="L2" s="44">
        <f>'Elec Use'!$D$17*'Building Projections'!P$14*SUM('Elec Breakdown'!$B$5,'Elec Breakdown'!$B$7)*('Building Projections'!P$11/'Building Projections'!$G$11)*BTU_per_GWh+'Biomass Use'!O61</f>
        <v>380314067307249.69</v>
      </c>
      <c r="M2" s="44">
        <f>'Elec Use'!$D$17*'Building Projections'!Q$14*SUM('Elec Breakdown'!$B$5,'Elec Breakdown'!$B$7)*('Building Projections'!Q$11/'Building Projections'!$G$11)*BTU_per_GWh+'Biomass Use'!P61</f>
        <v>413390794824605.19</v>
      </c>
      <c r="N2" s="44">
        <f>'Elec Use'!$D$17*'Building Projections'!R$14*SUM('Elec Breakdown'!$B$5,'Elec Breakdown'!$B$7)*('Building Projections'!R$11/'Building Projections'!$G$11)*BTU_per_GWh+'Biomass Use'!Q61</f>
        <v>440013871761362.69</v>
      </c>
      <c r="O2" s="44">
        <f>'Elec Use'!$D$17*'Building Projections'!S$14*SUM('Elec Breakdown'!$B$5,'Elec Breakdown'!$B$7)*('Building Projections'!S$11/'Building Projections'!$G$11)*BTU_per_GWh+'Biomass Use'!R61</f>
        <v>467048468924070.69</v>
      </c>
      <c r="P2" s="44">
        <f>'Elec Use'!$D$17*'Building Projections'!T$14*SUM('Elec Breakdown'!$B$5,'Elec Breakdown'!$B$7)*('Building Projections'!T$11/'Building Projections'!$G$11)*BTU_per_GWh+'Biomass Use'!S61</f>
        <v>494493409404779.25</v>
      </c>
      <c r="Q2" s="44">
        <f>'Elec Use'!$D$17*'Building Projections'!U$14*SUM('Elec Breakdown'!$B$5,'Elec Breakdown'!$B$7)*('Building Projections'!U$11/'Building Projections'!$G$11)*BTU_per_GWh+'Biomass Use'!T61</f>
        <v>522347598690505.75</v>
      </c>
      <c r="R2" s="44">
        <f>'Elec Use'!$D$17*'Building Projections'!V$14*SUM('Elec Breakdown'!$B$5,'Elec Breakdown'!$B$7)*('Building Projections'!V$11/'Building Projections'!$G$11)*BTU_per_GWh+'Biomass Use'!U61</f>
        <v>550610017576764.75</v>
      </c>
      <c r="S2" s="44">
        <f>'Elec Use'!$D$17*'Building Projections'!W$14*SUM('Elec Breakdown'!$B$5,'Elec Breakdown'!$B$7)*('Building Projections'!W$11/'Building Projections'!$G$11)*BTU_per_GWh+'Biomass Use'!V61</f>
        <v>565888707279371</v>
      </c>
      <c r="T2" s="44">
        <f>'Elec Use'!$D$17*'Building Projections'!X$14*SUM('Elec Breakdown'!$B$5,'Elec Breakdown'!$B$7)*('Building Projections'!X$11/'Building Projections'!$G$11)*BTU_per_GWh+'Biomass Use'!W61</f>
        <v>581312154392999.25</v>
      </c>
      <c r="U2" s="44">
        <f>'Elec Use'!$D$17*'Building Projections'!Y$14*SUM('Elec Breakdown'!$B$5,'Elec Breakdown'!$B$7)*('Building Projections'!Y$11/'Building Projections'!$G$11)*BTU_per_GWh+'Biomass Use'!X61</f>
        <v>596879310501145.63</v>
      </c>
      <c r="V2" s="44">
        <f>'Elec Use'!$D$17*'Building Projections'!Z$14*SUM('Elec Breakdown'!$B$5,'Elec Breakdown'!$B$7)*('Building Projections'!Z$11/'Building Projections'!$G$11)*BTU_per_GWh+'Biomass Use'!Y61</f>
        <v>612589188392115</v>
      </c>
      <c r="W2" s="44">
        <f>'Elec Use'!$D$17*'Building Projections'!AA$14*SUM('Elec Breakdown'!$B$5,'Elec Breakdown'!$B$7)*('Building Projections'!AA$11/'Building Projections'!$G$11)*BTU_per_GWh+'Biomass Use'!Z61</f>
        <v>628440857656972</v>
      </c>
      <c r="X2" s="44">
        <f>'Elec Use'!$D$17*'Building Projections'!AB$14*SUM('Elec Breakdown'!$B$5,'Elec Breakdown'!$B$7)*('Building Projections'!AB$11/'Building Projections'!$G$11)*BTU_per_GWh+'Biomass Use'!AA61</f>
        <v>642844953786138.25</v>
      </c>
      <c r="Y2" s="44">
        <f>'Elec Use'!$D$17*'Building Projections'!AC$14*SUM('Elec Breakdown'!$B$5,'Elec Breakdown'!$B$7)*('Building Projections'!AC$11/'Building Projections'!$G$11)*BTU_per_GWh+'Biomass Use'!AB61</f>
        <v>657396210265776.25</v>
      </c>
      <c r="Z2" s="44">
        <f>'Elec Use'!$D$17*'Building Projections'!AD$14*SUM('Elec Breakdown'!$B$5,'Elec Breakdown'!$B$7)*('Building Projections'!AD$11/'Building Projections'!$G$11)*BTU_per_GWh+'Biomass Use'!AC61</f>
        <v>672093402674639.5</v>
      </c>
      <c r="AA2" s="44">
        <f>'Elec Use'!$D$17*'Building Projections'!AE$14*SUM('Elec Breakdown'!$B$5,'Elec Breakdown'!$B$7)*('Building Projections'!AE$11/'Building Projections'!$G$11)*BTU_per_GWh+'Biomass Use'!AD61</f>
        <v>686935383381773.13</v>
      </c>
      <c r="AB2" s="44">
        <f>'Elec Use'!$D$17*'Building Projections'!AF$14*SUM('Elec Breakdown'!$B$5,'Elec Breakdown'!$B$7)*('Building Projections'!AF$11/'Building Projections'!$G$11)*BTU_per_GWh+'Biomass Use'!AE61</f>
        <v>701921075619524.25</v>
      </c>
      <c r="AC2" s="44">
        <f>'Elec Use'!$D$17*'Building Projections'!AG$14*SUM('Elec Breakdown'!$B$5,'Elec Breakdown'!$B$7)*('Building Projections'!AG$11/'Building Projections'!$G$11)*BTU_per_GWh+'Biomass Use'!AF61</f>
        <v>710549687656520.63</v>
      </c>
      <c r="AD2" s="44">
        <f>'Elec Use'!$D$17*'Building Projections'!AH$14*SUM('Elec Breakdown'!$B$5,'Elec Breakdown'!$B$7)*('Building Projections'!AH$11/'Building Projections'!$G$11)*BTU_per_GWh+'Biomass Use'!AG61</f>
        <v>719231775471006</v>
      </c>
      <c r="AE2" s="44">
        <f>'Elec Use'!$D$17*'Building Projections'!AI$14*SUM('Elec Breakdown'!$B$5,'Elec Breakdown'!$B$7)*('Building Projections'!AI$11/'Building Projections'!$G$11)*BTU_per_GWh+'Biomass Use'!AH61</f>
        <v>727966251939935.25</v>
      </c>
      <c r="AF2" s="44">
        <f>'Elec Use'!$D$17*'Building Projections'!AJ$14*SUM('Elec Breakdown'!$B$5,'Elec Breakdown'!$B$7)*('Building Projections'!AJ$11/'Building Projections'!$G$11)*BTU_per_GWh+'Biomass Use'!AI61</f>
        <v>736752086984910.13</v>
      </c>
      <c r="AG2" s="44">
        <f>'Elec Use'!$D$17*'Building Projections'!AK$14*SUM('Elec Breakdown'!$B$5,'Elec Breakdown'!$B$7)*('Building Projections'!AK$11/'Building Projections'!$G$11)*BTU_per_GWh+'Biomass Use'!AJ61</f>
        <v>745588303878976.5</v>
      </c>
      <c r="AH2" s="44">
        <f>'Elec Use'!$D$17*'Building Projections'!AL$14*SUM('Elec Breakdown'!$B$5,'Elec Breakdown'!$B$7)*('Building Projections'!AL$11/'Building Projections'!$G$11)*BTU_per_GWh+'Biomass Use'!AK61</f>
        <v>754473975836722.75</v>
      </c>
      <c r="AI2" s="44">
        <f>'Elec Use'!$D$17*'Building Projections'!AM$14*SUM('Elec Breakdown'!$B$5,'Elec Breakdown'!$B$7)*('Building Projections'!AM$11/'Building Projections'!$G$11)*BTU_per_GWh+'Biomass Use'!AL61</f>
        <v>763408222862569.13</v>
      </c>
      <c r="AJ2" s="44">
        <f>'Elec Use'!$D$17*'Building Projections'!AN$14*SUM('Elec Breakdown'!$B$5,'Elec Breakdown'!$B$7)*('Building Projections'!AN$11/'Building Projections'!$G$11)*BTU_per_GWh+'Biomass Use'!AM61</f>
        <v>772390208834776.25</v>
      </c>
    </row>
    <row r="3" spans="1:38" x14ac:dyDescent="0.25">
      <c r="A3" s="1" t="s">
        <v>26</v>
      </c>
      <c r="B3" s="44">
        <v>0</v>
      </c>
      <c r="C3" s="44">
        <v>0</v>
      </c>
      <c r="D3" s="44">
        <v>0</v>
      </c>
      <c r="E3" s="44">
        <v>0</v>
      </c>
      <c r="F3" s="44">
        <v>0</v>
      </c>
      <c r="G3" s="44">
        <v>0</v>
      </c>
      <c r="H3" s="44">
        <v>0</v>
      </c>
      <c r="I3" s="44">
        <v>0</v>
      </c>
      <c r="J3" s="44">
        <v>0</v>
      </c>
      <c r="K3" s="44">
        <v>0</v>
      </c>
      <c r="L3" s="44">
        <v>0</v>
      </c>
      <c r="M3" s="44">
        <v>0</v>
      </c>
      <c r="N3" s="44">
        <v>0</v>
      </c>
      <c r="O3" s="44">
        <v>0</v>
      </c>
      <c r="P3" s="44">
        <v>0</v>
      </c>
      <c r="Q3" s="44">
        <v>0</v>
      </c>
      <c r="R3" s="44">
        <v>0</v>
      </c>
      <c r="S3" s="44">
        <v>0</v>
      </c>
      <c r="T3" s="44">
        <v>0</v>
      </c>
      <c r="U3" s="44">
        <v>0</v>
      </c>
      <c r="V3" s="44">
        <v>0</v>
      </c>
      <c r="W3" s="44">
        <v>0</v>
      </c>
      <c r="X3" s="44">
        <v>0</v>
      </c>
      <c r="Y3" s="44">
        <v>0</v>
      </c>
      <c r="Z3" s="44">
        <v>0</v>
      </c>
      <c r="AA3" s="44">
        <v>0</v>
      </c>
      <c r="AB3" s="44">
        <v>0</v>
      </c>
      <c r="AC3" s="44">
        <v>0</v>
      </c>
      <c r="AD3" s="44">
        <v>0</v>
      </c>
      <c r="AE3" s="44">
        <v>0</v>
      </c>
      <c r="AF3" s="44">
        <v>0</v>
      </c>
      <c r="AG3" s="44">
        <v>0</v>
      </c>
      <c r="AH3" s="44">
        <v>0</v>
      </c>
      <c r="AI3" s="44">
        <v>0</v>
      </c>
      <c r="AJ3" s="44">
        <v>0</v>
      </c>
    </row>
    <row r="4" spans="1:38" x14ac:dyDescent="0.25">
      <c r="A4" s="1" t="s">
        <v>27</v>
      </c>
      <c r="B4" s="44">
        <f>'LPG, Kerosene Use'!$B$2*'Building Projections'!F$14*('Building Projections'!F$10/'Building Projections'!$G$10)*BTU_per_thousand_tons_LPG+'Biomass Use'!E60</f>
        <v>1078802639449716.4</v>
      </c>
      <c r="C4" s="44">
        <f>'LPG, Kerosene Use'!$B$2*'Building Projections'!G$14*('Building Projections'!G$10/'Building Projections'!$G$10)*BTU_per_thousand_tons_LPG+'Biomass Use'!F60</f>
        <v>1109280102916401.3</v>
      </c>
      <c r="D4" s="44">
        <f>'LPG, Kerosene Use'!$B$2*'Building Projections'!H$14*('Building Projections'!H$10/'Building Projections'!$G$10)*BTU_per_thousand_tons_LPG+'Biomass Use'!G60</f>
        <v>1219191636674711</v>
      </c>
      <c r="E4" s="44">
        <f>'LPG, Kerosene Use'!$B$2*'Building Projections'!I$14*('Building Projections'!I$10/'Building Projections'!$G$10)*BTU_per_thousand_tons_LPG+'Biomass Use'!H60</f>
        <v>1330819138878656</v>
      </c>
      <c r="F4" s="44">
        <f>'LPG, Kerosene Use'!$B$2*'Building Projections'!J$14*('Building Projections'!J$10/'Building Projections'!$G$10)*BTU_per_thousand_tons_LPG+'Biomass Use'!I60</f>
        <v>1444175310016423</v>
      </c>
      <c r="G4" s="44">
        <f>'LPG, Kerosene Use'!$B$2*'Building Projections'!K$14*('Building Projections'!K$10/'Building Projections'!$G$10)*BTU_per_thousand_tons_LPG+'Biomass Use'!J60</f>
        <v>1559271856270300.5</v>
      </c>
      <c r="H4" s="44">
        <f>'LPG, Kerosene Use'!$B$2*'Building Projections'!L$14*('Building Projections'!L$10/'Building Projections'!$G$10)*BTU_per_thousand_tons_LPG+'Biomass Use'!K60</f>
        <v>1676119584952444.8</v>
      </c>
      <c r="I4" s="44">
        <f>'LPG, Kerosene Use'!$B$2*'Building Projections'!M$14*('Building Projections'!M$10/'Building Projections'!$G$10)*BTU_per_thousand_tons_LPG+'Biomass Use'!L60</f>
        <v>1743549024393016.3</v>
      </c>
      <c r="J4" s="44">
        <f>'LPG, Kerosene Use'!$B$2*'Building Projections'!N$14*('Building Projections'!N$10/'Building Projections'!$G$10)*BTU_per_thousand_tons_LPG+'Biomass Use'!M60</f>
        <v>1811381860884591.8</v>
      </c>
      <c r="K4" s="44">
        <f>'LPG, Kerosene Use'!$B$2*'Building Projections'!O$14*('Building Projections'!O$10/'Building Projections'!$G$10)*BTU_per_thousand_tons_LPG+'Biomass Use'!N60</f>
        <v>1879629554416551.8</v>
      </c>
      <c r="L4" s="44">
        <f>'LPG, Kerosene Use'!$B$2*'Building Projections'!P$14*('Building Projections'!P$10/'Building Projections'!$G$10)*BTU_per_thousand_tons_LPG+'Biomass Use'!O60</f>
        <v>1948302813701768.3</v>
      </c>
      <c r="M4" s="44">
        <f>'LPG, Kerosene Use'!$B$2*'Building Projections'!Q$14*('Building Projections'!Q$10/'Building Projections'!$G$10)*BTU_per_thousand_tons_LPG+'Biomass Use'!P60</f>
        <v>2017411656747685.5</v>
      </c>
      <c r="N4" s="44">
        <f>'LPG, Kerosene Use'!$B$2*'Building Projections'!R$14*('Building Projections'!R$10/'Building Projections'!$G$10)*BTU_per_thousand_tons_LPG+'Biomass Use'!Q60</f>
        <v>2069810560827572</v>
      </c>
      <c r="O4" s="44">
        <f>'LPG, Kerosene Use'!$B$2*'Building Projections'!S$14*('Building Projections'!S$10/'Building Projections'!$G$10)*BTU_per_thousand_tons_LPG+'Biomass Use'!R60</f>
        <v>2122340611121604.8</v>
      </c>
      <c r="P4" s="44">
        <f>'LPG, Kerosene Use'!$B$2*'Building Projections'!T$14*('Building Projections'!T$10/'Building Projections'!$G$10)*BTU_per_thousand_tons_LPG+'Biomass Use'!S60</f>
        <v>2175015241643845.8</v>
      </c>
      <c r="Q4" s="44">
        <f>'LPG, Kerosene Use'!$B$2*'Building Projections'!U$14*('Building Projections'!U$10/'Building Projections'!$G$10)*BTU_per_thousand_tons_LPG+'Biomass Use'!T60</f>
        <v>2227846945896739.3</v>
      </c>
      <c r="R4" s="44">
        <f>'LPG, Kerosene Use'!$B$2*'Building Projections'!V$14*('Building Projections'!V$10/'Building Projections'!$G$10)*BTU_per_thousand_tons_LPG+'Biomass Use'!U60</f>
        <v>2280847357761595</v>
      </c>
      <c r="S4" s="44">
        <f>'LPG, Kerosene Use'!$B$2*'Building Projections'!W$14*('Building Projections'!W$10/'Building Projections'!$G$10)*BTU_per_thousand_tons_LPG+'Biomass Use'!V60</f>
        <v>2326507555055324</v>
      </c>
      <c r="T4" s="44">
        <f>'LPG, Kerosene Use'!$B$2*'Building Projections'!X$14*('Building Projections'!X$10/'Building Projections'!$G$10)*BTU_per_thousand_tons_LPG+'Biomass Use'!W60</f>
        <v>2372099697931478</v>
      </c>
      <c r="U4" s="44">
        <f>'LPG, Kerosene Use'!$B$2*'Building Projections'!Y$14*('Building Projections'!Y$10/'Building Projections'!$G$10)*BTU_per_thousand_tons_LPG+'Biomass Use'!X60</f>
        <v>2417635753716601</v>
      </c>
      <c r="V4" s="44">
        <f>'LPG, Kerosene Use'!$B$2*'Building Projections'!Z$14*('Building Projections'!Z$10/'Building Projections'!$G$10)*BTU_per_thousand_tons_LPG+'Biomass Use'!Y60</f>
        <v>2463126991104702</v>
      </c>
      <c r="W4" s="44">
        <f>'LPG, Kerosene Use'!$B$2*'Building Projections'!AA$14*('Building Projections'!AA$10/'Building Projections'!$G$10)*BTU_per_thousand_tons_LPG+'Biomass Use'!Z60</f>
        <v>2508584030405158.5</v>
      </c>
      <c r="X4" s="44">
        <f>'LPG, Kerosene Use'!$B$2*'Building Projections'!AB$14*('Building Projections'!AB$10/'Building Projections'!$G$10)*BTU_per_thousand_tons_LPG+'Biomass Use'!AA60</f>
        <v>2548951509481202</v>
      </c>
      <c r="Y4" s="44">
        <f>'LPG, Kerosene Use'!$B$2*'Building Projections'!AC$14*('Building Projections'!AC$10/'Building Projections'!$G$10)*BTU_per_thousand_tons_LPG+'Biomass Use'!AB60</f>
        <v>2589175055476708.5</v>
      </c>
      <c r="Z4" s="44">
        <f>'LPG, Kerosene Use'!$B$2*'Building Projections'!AD$14*('Building Projections'!AD$10/'Building Projections'!$G$10)*BTU_per_thousand_tons_LPG+'Biomass Use'!AC60</f>
        <v>2629268644754085</v>
      </c>
      <c r="AA4" s="44">
        <f>'LPG, Kerosene Use'!$B$2*'Building Projections'!AE$14*('Building Projections'!AE$10/'Building Projections'!$G$10)*BTU_per_thousand_tons_LPG+'Biomass Use'!AD60</f>
        <v>2669245377139944.5</v>
      </c>
      <c r="AB4" s="44">
        <f>'LPG, Kerosene Use'!$B$2*'Building Projections'!AF$14*('Building Projections'!AF$10/'Building Projections'!$G$10)*BTU_per_thousand_tons_LPG+'Biomass Use'!AE60</f>
        <v>2709117543579952.5</v>
      </c>
      <c r="AC4" s="44">
        <f>'LPG, Kerosene Use'!$B$2*'Building Projections'!AG$14*('Building Projections'!AG$10/'Building Projections'!$G$10)*BTU_per_thousand_tons_LPG+'Biomass Use'!AF60</f>
        <v>2739831506167985</v>
      </c>
      <c r="AD4" s="44">
        <f>'LPG, Kerosene Use'!$B$2*'Building Projections'!AH$14*('Building Projections'!AH$10/'Building Projections'!$G$10)*BTU_per_thousand_tons_LPG+'Biomass Use'!AG60</f>
        <v>2770275383147953</v>
      </c>
      <c r="AE4" s="44">
        <f>'LPG, Kerosene Use'!$B$2*'Building Projections'!AI$14*('Building Projections'!AI$10/'Building Projections'!$G$10)*BTU_per_thousand_tons_LPG+'Biomass Use'!AH60</f>
        <v>2800461583668753</v>
      </c>
      <c r="AF4" s="44">
        <f>'LPG, Kerosene Use'!$B$2*'Building Projections'!AJ$14*('Building Projections'!AJ$10/'Building Projections'!$G$10)*BTU_per_thousand_tons_LPG+'Biomass Use'!AI60</f>
        <v>2830401865733663</v>
      </c>
      <c r="AG4" s="44">
        <f>'LPG, Kerosene Use'!$B$2*'Building Projections'!AK$14*('Building Projections'!AK$10/'Building Projections'!$G$10)*BTU_per_thousand_tons_LPG+'Biomass Use'!AJ60</f>
        <v>2860107378356754.5</v>
      </c>
      <c r="AH4" s="44">
        <f>'LPG, Kerosene Use'!$B$2*'Building Projections'!AL$14*('Building Projections'!AL$10/'Building Projections'!$G$10)*BTU_per_thousand_tons_LPG+'Biomass Use'!AK60</f>
        <v>2889588700486131</v>
      </c>
      <c r="AI4" s="44">
        <f>'LPG, Kerosene Use'!$B$2*'Building Projections'!AM$14*('Building Projections'!AM$10/'Building Projections'!$G$10)*BTU_per_thousand_tons_LPG+'Biomass Use'!AL60</f>
        <v>2918855876979415.5</v>
      </c>
      <c r="AJ4" s="44">
        <f>'LPG, Kerosene Use'!$B$2*'Building Projections'!AN$14*('Building Projections'!AN$10/'Building Projections'!$G$10)*BTU_per_thousand_tons_LPG+'Biomass Use'!AM60</f>
        <v>2947918451888890</v>
      </c>
    </row>
    <row r="5" spans="1:38" x14ac:dyDescent="0.25">
      <c r="A5" s="1" t="s">
        <v>28</v>
      </c>
      <c r="B5" s="44">
        <f>'LPG, Kerosene Use'!$B$11*'LPG, Kerosene Use'!$B$23*('Building Projections'!F$11/'Building Projections'!$G$11)*BTU_per_thousand_tons_kerosene</f>
        <v>21353701859490.07</v>
      </c>
      <c r="C5" s="44">
        <f>'LPG, Kerosene Use'!$B$11*'LPG, Kerosene Use'!$B$23*('Building Projections'!G$11/'Building Projections'!$G$11)*BTU_per_thousand_tons_kerosene</f>
        <v>21566524575618</v>
      </c>
      <c r="D5" s="44">
        <f>'LPG, Kerosene Use'!$B$11*'LPG, Kerosene Use'!$B$23*('Building Projections'!H$11/'Building Projections'!$G$11)*BTU_per_thousand_tons_kerosene</f>
        <v>21810843224111.07</v>
      </c>
      <c r="E5" s="44">
        <f>'LPG, Kerosene Use'!$B$11*'LPG, Kerosene Use'!$B$23*('Building Projections'!I$11/'Building Projections'!$G$11)*BTU_per_thousand_tons_kerosene</f>
        <v>22055161872604.137</v>
      </c>
      <c r="F5" s="44">
        <f>'LPG, Kerosene Use'!$B$11*'LPG, Kerosene Use'!$B$23*('Building Projections'!J$11/'Building Projections'!$G$11)*BTU_per_thousand_tons_kerosene</f>
        <v>22299480521097.203</v>
      </c>
      <c r="G5" s="44">
        <f>'LPG, Kerosene Use'!$B$11*'LPG, Kerosene Use'!$B$23*('Building Projections'!K$11/'Building Projections'!$G$11)*BTU_per_thousand_tons_kerosene</f>
        <v>22543799169590.375</v>
      </c>
      <c r="H5" s="44">
        <f>'LPG, Kerosene Use'!$B$11*'LPG, Kerosene Use'!$B$23*('Building Projections'!L$11/'Building Projections'!$G$11)*BTU_per_thousand_tons_kerosene</f>
        <v>22788117818083.441</v>
      </c>
      <c r="I5" s="44">
        <f>'LPG, Kerosene Use'!$B$11*'LPG, Kerosene Use'!$B$23*('Building Projections'!M$11/'Building Projections'!$G$11)*BTU_per_thousand_tons_kerosene</f>
        <v>22955422969951.445</v>
      </c>
      <c r="J5" s="44">
        <f>'LPG, Kerosene Use'!$B$11*'LPG, Kerosene Use'!$B$23*('Building Projections'!N$11/'Building Projections'!$G$11)*BTU_per_thousand_tons_kerosene</f>
        <v>23122728121819.5</v>
      </c>
      <c r="K5" s="44">
        <f>'LPG, Kerosene Use'!$B$11*'LPG, Kerosene Use'!$B$23*('Building Projections'!O$11/'Building Projections'!$G$11)*BTU_per_thousand_tons_kerosene</f>
        <v>23290033273687.605</v>
      </c>
      <c r="L5" s="44">
        <f>'LPG, Kerosene Use'!$B$11*'LPG, Kerosene Use'!$B$23*('Building Projections'!P$11/'Building Projections'!$G$11)*BTU_per_thousand_tons_kerosene</f>
        <v>23457338425555.66</v>
      </c>
      <c r="M5" s="44">
        <f>'LPG, Kerosene Use'!$B$11*'LPG, Kerosene Use'!$B$23*('Building Projections'!Q$11/'Building Projections'!$G$11)*BTU_per_thousand_tons_kerosene</f>
        <v>23624643577423.715</v>
      </c>
      <c r="N5" s="44">
        <f>'LPG, Kerosene Use'!$B$11*'LPG, Kerosene Use'!$B$23*('Building Projections'!R$11/'Building Projections'!$G$11)*BTU_per_thousand_tons_kerosene</f>
        <v>23815019798603.953</v>
      </c>
      <c r="O5" s="44">
        <f>'LPG, Kerosene Use'!$B$11*'LPG, Kerosene Use'!$B$23*('Building Projections'!S$11/'Building Projections'!$G$11)*BTU_per_thousand_tons_kerosene</f>
        <v>24005396019784.078</v>
      </c>
      <c r="P5" s="44">
        <f>'LPG, Kerosene Use'!$B$11*'LPG, Kerosene Use'!$B$23*('Building Projections'!T$11/'Building Projections'!$G$11)*BTU_per_thousand_tons_kerosene</f>
        <v>24195772240964.211</v>
      </c>
      <c r="Q5" s="44">
        <f>'LPG, Kerosene Use'!$B$11*'LPG, Kerosene Use'!$B$23*('Building Projections'!U$11/'Building Projections'!$G$11)*BTU_per_thousand_tons_kerosene</f>
        <v>24386148462144.34</v>
      </c>
      <c r="R5" s="44">
        <f>'LPG, Kerosene Use'!$B$11*'LPG, Kerosene Use'!$B$23*('Building Projections'!V$11/'Building Projections'!$G$11)*BTU_per_thousand_tons_kerosene</f>
        <v>24576524683324.527</v>
      </c>
      <c r="S5" s="44">
        <f>'LPG, Kerosene Use'!$B$11*'LPG, Kerosene Use'!$B$23*('Building Projections'!W$11/'Building Projections'!$G$11)*BTU_per_thousand_tons_kerosene</f>
        <v>24683503622386.285</v>
      </c>
      <c r="T5" s="44">
        <f>'LPG, Kerosene Use'!$B$11*'LPG, Kerosene Use'!$B$23*('Building Projections'!X$11/'Building Projections'!$G$11)*BTU_per_thousand_tons_kerosene</f>
        <v>24790482561448.102</v>
      </c>
      <c r="U5" s="44">
        <f>'LPG, Kerosene Use'!$B$11*'LPG, Kerosene Use'!$B$23*('Building Projections'!Y$11/'Building Projections'!$G$11)*BTU_per_thousand_tons_kerosene</f>
        <v>24897461500509.949</v>
      </c>
      <c r="V5" s="44">
        <f>'LPG, Kerosene Use'!$B$11*'LPG, Kerosene Use'!$B$23*('Building Projections'!Z$11/'Building Projections'!$G$11)*BTU_per_thousand_tons_kerosene</f>
        <v>25004440439571.77</v>
      </c>
      <c r="W5" s="44">
        <f>'LPG, Kerosene Use'!$B$11*'LPG, Kerosene Use'!$B$23*('Building Projections'!AA$11/'Building Projections'!$G$11)*BTU_per_thousand_tons_kerosene</f>
        <v>25111419378633.613</v>
      </c>
      <c r="X5" s="44">
        <f>'LPG, Kerosene Use'!$B$11*'LPG, Kerosene Use'!$B$23*('Building Projections'!AB$11/'Building Projections'!$G$11)*BTU_per_thousand_tons_kerosene</f>
        <v>25234627954052.504</v>
      </c>
      <c r="Y5" s="44">
        <f>'LPG, Kerosene Use'!$B$11*'LPG, Kerosene Use'!$B$23*('Building Projections'!AC$11/'Building Projections'!$G$11)*BTU_per_thousand_tons_kerosene</f>
        <v>25357836529471.34</v>
      </c>
      <c r="Z5" s="44">
        <f>'LPG, Kerosene Use'!$B$11*'LPG, Kerosene Use'!$B$23*('Building Projections'!AD$11/'Building Projections'!$G$11)*BTU_per_thousand_tons_kerosene</f>
        <v>25481045104890.23</v>
      </c>
      <c r="AA5" s="44">
        <f>'LPG, Kerosene Use'!$B$11*'LPG, Kerosene Use'!$B$23*('Building Projections'!AE$11/'Building Projections'!$G$11)*BTU_per_thousand_tons_kerosene</f>
        <v>25604253680309.07</v>
      </c>
      <c r="AB5" s="44">
        <f>'LPG, Kerosene Use'!$B$11*'LPG, Kerosene Use'!$B$23*('Building Projections'!AF$11/'Building Projections'!$G$11)*BTU_per_thousand_tons_kerosene</f>
        <v>25727462255727.961</v>
      </c>
      <c r="AC5" s="44">
        <f>'LPG, Kerosene Use'!$B$11*'LPG, Kerosene Use'!$B$23*('Building Projections'!AG$11/'Building Projections'!$G$11)*BTU_per_thousand_tons_kerosene</f>
        <v>25766247342260.098</v>
      </c>
      <c r="AD5" s="44">
        <f>'LPG, Kerosene Use'!$B$11*'LPG, Kerosene Use'!$B$23*('Building Projections'!AH$11/'Building Projections'!$G$11)*BTU_per_thousand_tons_kerosene</f>
        <v>25805032428792.242</v>
      </c>
      <c r="AE5" s="44">
        <f>'LPG, Kerosene Use'!$B$11*'LPG, Kerosene Use'!$B$23*('Building Projections'!AI$11/'Building Projections'!$G$11)*BTU_per_thousand_tons_kerosene</f>
        <v>25843817515324.379</v>
      </c>
      <c r="AF5" s="44">
        <f>'LPG, Kerosene Use'!$B$11*'LPG, Kerosene Use'!$B$23*('Building Projections'!AJ$11/'Building Projections'!$G$11)*BTU_per_thousand_tons_kerosene</f>
        <v>25882602601856.531</v>
      </c>
      <c r="AG5" s="44">
        <f>'LPG, Kerosene Use'!$B$11*'LPG, Kerosene Use'!$B$23*('Building Projections'!AK$11/'Building Projections'!$G$11)*BTU_per_thousand_tons_kerosene</f>
        <v>25921387688388.668</v>
      </c>
      <c r="AH5" s="44">
        <f>'LPG, Kerosene Use'!$B$11*'LPG, Kerosene Use'!$B$23*('Building Projections'!AL$11/'Building Projections'!$G$11)*BTU_per_thousand_tons_kerosene</f>
        <v>25960172774920.816</v>
      </c>
      <c r="AI5" s="44">
        <f>'LPG, Kerosene Use'!$B$11*'LPG, Kerosene Use'!$B$23*('Building Projections'!AM$11/'Building Projections'!$G$11)*BTU_per_thousand_tons_kerosene</f>
        <v>25998957861452.965</v>
      </c>
      <c r="AJ5" s="44">
        <f>'LPG, Kerosene Use'!$B$11*'LPG, Kerosene Use'!$B$23*('Building Projections'!AN$11/'Building Projections'!$G$11)*BTU_per_thousand_tons_kerosene</f>
        <v>26037742947985.102</v>
      </c>
    </row>
    <row r="6" spans="1:38" x14ac:dyDescent="0.25">
      <c r="A6" s="1" t="s">
        <v>29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</row>
    <row r="7" spans="1:38" x14ac:dyDescent="0.25">
      <c r="A7" s="1" t="s">
        <v>30</v>
      </c>
      <c r="B7" s="44">
        <f>'Biomass Use'!E59</f>
        <v>2429748080990474.5</v>
      </c>
      <c r="C7" s="44">
        <f>'Biomass Use'!F59</f>
        <v>2425954236924984</v>
      </c>
      <c r="D7" s="44">
        <f>'Biomass Use'!G59</f>
        <v>2348047875071730</v>
      </c>
      <c r="E7" s="44">
        <f>'Biomass Use'!H59</f>
        <v>2270311256457047.5</v>
      </c>
      <c r="F7" s="44">
        <f>'Biomass Use'!I59</f>
        <v>2192675240857791</v>
      </c>
      <c r="G7" s="44">
        <f>'Biomass Use'!J59</f>
        <v>2115076100955902</v>
      </c>
      <c r="H7" s="44">
        <f>'Biomass Use'!K59</f>
        <v>2037455002794663.8</v>
      </c>
      <c r="I7" s="44">
        <f>'Biomass Use'!L59</f>
        <v>1976229368898478.3</v>
      </c>
      <c r="J7" s="44">
        <f>'Biomass Use'!M59</f>
        <v>1915691099248028.8</v>
      </c>
      <c r="K7" s="44">
        <f>'Biomass Use'!N59</f>
        <v>1855788699967258</v>
      </c>
      <c r="L7" s="44">
        <f>'Biomass Use'!O59</f>
        <v>1796474052937041</v>
      </c>
      <c r="M7" s="44">
        <f>'Biomass Use'!P59</f>
        <v>1737702143627472.3</v>
      </c>
      <c r="N7" s="44">
        <f>'Biomass Use'!Q59</f>
        <v>1698539142618747.5</v>
      </c>
      <c r="O7" s="44">
        <f>'Biomass Use'!R59</f>
        <v>1659921636150952.8</v>
      </c>
      <c r="P7" s="44">
        <f>'Biomass Use'!S59</f>
        <v>1621807654549982</v>
      </c>
      <c r="Q7" s="44">
        <f>'Biomass Use'!T59</f>
        <v>1584158166426886.3</v>
      </c>
      <c r="R7" s="44">
        <f>'Biomass Use'!U59</f>
        <v>1546936825965350.8</v>
      </c>
      <c r="S7" s="44">
        <f>'Biomass Use'!V59</f>
        <v>1511237219312079.8</v>
      </c>
      <c r="T7" s="44">
        <f>'Biomass Use'!W59</f>
        <v>1476233537074427</v>
      </c>
      <c r="U7" s="44">
        <f>'Biomass Use'!X59</f>
        <v>1441892082170985.3</v>
      </c>
      <c r="V7" s="44">
        <f>'Biomass Use'!Y59</f>
        <v>1408181124699688.5</v>
      </c>
      <c r="W7" s="44">
        <f>'Biomass Use'!Z59</f>
        <v>1375070760451979.5</v>
      </c>
      <c r="X7" s="44">
        <f>'Biomass Use'!AA59</f>
        <v>1347868903277702.5</v>
      </c>
      <c r="Y7" s="44">
        <f>'Biomass Use'!AB59</f>
        <v>1321267286292999.3</v>
      </c>
      <c r="Z7" s="44">
        <f>'Biomass Use'!AC59</f>
        <v>1295234750191702.8</v>
      </c>
      <c r="AA7" s="44">
        <f>'Biomass Use'!AD59</f>
        <v>1269742089841790.5</v>
      </c>
      <c r="AB7" s="44">
        <f>'Biomass Use'!AE59</f>
        <v>1244761903453879</v>
      </c>
      <c r="AC7" s="44">
        <f>'Biomass Use'!AF59</f>
        <v>1217809409825550</v>
      </c>
      <c r="AD7" s="44">
        <f>'Biomass Use'!AG59</f>
        <v>1191507418847689.8</v>
      </c>
      <c r="AE7" s="44">
        <f>'Biomass Use'!AH59</f>
        <v>1165829809082695.3</v>
      </c>
      <c r="AF7" s="44">
        <f>'Biomass Use'!AI59</f>
        <v>1140751829763945.3</v>
      </c>
      <c r="AG7" s="44">
        <f>'Biomass Use'!AJ59</f>
        <v>1116250012055833.3</v>
      </c>
      <c r="AH7" s="44">
        <f>'Biomass Use'!AK59</f>
        <v>1092302087119922.8</v>
      </c>
      <c r="AI7" s="44">
        <f>'Biomass Use'!AL59</f>
        <v>1068886910385885</v>
      </c>
      <c r="AJ7" s="44">
        <f>'Biomass Use'!AM59</f>
        <v>1045984391485863.1</v>
      </c>
    </row>
  </sheetData>
  <pageMargins left="0.7" right="0.7" top="0.75" bottom="0.75" header="0.3" footer="0.3"/>
  <pageSetup orientation="portrait" horizontalDpi="1200" verticalDpi="1200" r:id="rId1"/>
  <ignoredErrors>
    <ignoredError sqref="A4" formulaRange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25.85546875" customWidth="1"/>
    <col min="2" max="2" width="12.85546875" customWidth="1"/>
    <col min="3" max="3" width="11" bestFit="1" customWidth="1"/>
    <col min="11" max="11" width="12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Use'!$D$17*'Building Projections'!F$14*'Elec Breakdown'!$B$8*('Building Projections'!F$10/'Building Projections'!$G$10)*BTU_per_GWh</f>
        <v>57708062714698.055</v>
      </c>
      <c r="C2">
        <f>'Elec Use'!$D$17*'Building Projections'!G$14*'Elec Breakdown'!$B$8*('Building Projections'!G$10/'Building Projections'!$G$10)*BTU_per_GWh</f>
        <v>59281964181180.125</v>
      </c>
      <c r="D2">
        <f>'Elec Use'!$D$17*'Building Projections'!H$14*'Elec Breakdown'!$B$8*('Building Projections'!H$10/'Building Projections'!$G$10)*BTU_per_GWh</f>
        <v>61134273919794.453</v>
      </c>
      <c r="E2">
        <f>'Elec Use'!$D$17*'Building Projections'!I$14*'Elec Breakdown'!$B$8*('Building Projections'!I$10/'Building Projections'!$G$10)*BTU_per_GWh</f>
        <v>62964395370967.117</v>
      </c>
      <c r="F2">
        <f>'Elec Use'!$D$17*'Building Projections'!J$14*'Elec Breakdown'!$B$8*('Building Projections'!J$10/'Building Projections'!$G$10)*BTU_per_GWh</f>
        <v>64773657363592.523</v>
      </c>
      <c r="G2">
        <f>'Elec Use'!$D$17*'Building Projections'!K$14*'Elec Breakdown'!$B$8*('Building Projections'!K$10/'Building Projections'!$G$10)*BTU_per_GWh</f>
        <v>66563284694146.43</v>
      </c>
      <c r="H2">
        <f>'Elec Use'!$D$17*'Building Projections'!L$14*'Elec Breakdown'!$B$8*('Building Projections'!L$10/'Building Projections'!$G$10)*BTU_per_GWh</f>
        <v>68334408111967.406</v>
      </c>
      <c r="I2">
        <f>'Elec Use'!$D$17*'Building Projections'!M$14*'Elec Breakdown'!$B$8*('Building Projections'!M$10/'Building Projections'!$G$10)*BTU_per_GWh</f>
        <v>70062472121200.758</v>
      </c>
      <c r="J2">
        <f>'Elec Use'!$D$17*'Building Projections'!N$14*'Elec Breakdown'!$B$8*('Building Projections'!N$10/'Building Projections'!$G$10)*BTU_per_GWh</f>
        <v>71766548942948.984</v>
      </c>
      <c r="K2">
        <f>'Elec Use'!$D$17*'Building Projections'!O$14*'Elec Breakdown'!$B$8*('Building Projections'!O$11/'Building Projections'!$G$11)*BTU_per_GWh</f>
        <v>59375747164174.758</v>
      </c>
      <c r="L2">
        <f>'Elec Use'!$D$17*'Building Projections'!P$14*'Elec Breakdown'!$B$8*('Building Projections'!P$11/'Building Projections'!$G$11)*BTU_per_GWh</f>
        <v>59244721375355.766</v>
      </c>
      <c r="M2">
        <f>'Elec Use'!$D$17*'Building Projections'!Q$14*'Elec Breakdown'!$B$8*('Building Projections'!Q$11/'Building Projections'!$G$11)*BTU_per_GWh</f>
        <v>59123851484700.258</v>
      </c>
      <c r="N2">
        <f>'Elec Use'!$D$17*'Building Projections'!R$14*'Elec Breakdown'!$B$8*('Building Projections'!R$11/'Building Projections'!$G$11)*BTU_per_GWh</f>
        <v>58970744821825.18</v>
      </c>
      <c r="O2">
        <f>'Elec Use'!$D$17*'Building Projections'!S$14*'Elec Breakdown'!$B$8*('Building Projections'!S$11/'Building Projections'!$G$11)*BTU_per_GWh</f>
        <v>58830592205457.531</v>
      </c>
      <c r="P2">
        <f>'Elec Use'!$D$17*'Building Projections'!T$14*'Elec Breakdown'!$B$8*('Building Projections'!T$11/'Building Projections'!$G$11)*BTU_per_GWh</f>
        <v>58702701336794.125</v>
      </c>
      <c r="Q2">
        <f>'Elec Use'!$D$17*'Building Projections'!U$14*'Elec Breakdown'!$B$8*('Building Projections'!U$11/'Building Projections'!$G$11)*BTU_per_GWh</f>
        <v>58586428384677.055</v>
      </c>
      <c r="R2">
        <f>'Elec Use'!$D$17*'Building Projections'!V$14*'Elec Breakdown'!$B$8*('Building Projections'!V$11/'Building Projections'!$G$11)*BTU_per_GWh</f>
        <v>58481173817046.93</v>
      </c>
      <c r="S2">
        <f>'Elec Use'!$D$17*'Building Projections'!W$14*'Elec Breakdown'!$B$8*('Building Projections'!W$11/'Building Projections'!$G$11)*BTU_per_GWh</f>
        <v>58091029444550.617</v>
      </c>
      <c r="T2">
        <f>'Elec Use'!$D$17*'Building Projections'!X$14*'Elec Breakdown'!$B$8*('Building Projections'!X$11/'Building Projections'!$G$11)*BTU_per_GWh</f>
        <v>57714764991111.742</v>
      </c>
      <c r="U2">
        <f>'Elec Use'!$D$17*'Building Projections'!Y$14*'Elec Breakdown'!$B$8*('Building Projections'!Y$11/'Building Projections'!$G$11)*BTU_per_GWh</f>
        <v>57351763741142.016</v>
      </c>
      <c r="V2">
        <f>'Elec Use'!$D$17*'Building Projections'!Z$14*'Elec Breakdown'!$B$8*('Building Projections'!Z$11/'Building Projections'!$G$11)*BTU_per_GWh</f>
        <v>57001444981880.32</v>
      </c>
      <c r="W2">
        <f>'Elec Use'!$D$17*'Building Projections'!AA$14*'Elec Breakdown'!$B$8*('Building Projections'!AA$11/'Building Projections'!$G$11)*BTU_per_GWh</f>
        <v>56663261413952.398</v>
      </c>
      <c r="X2">
        <f>'Elec Use'!$D$17*'Building Projections'!AB$14*'Elec Breakdown'!$B$8*('Building Projections'!AB$11/'Building Projections'!$G$11)*BTU_per_GWh</f>
        <v>56279220366320.234</v>
      </c>
      <c r="Y2">
        <f>'Elec Use'!$D$17*'Building Projections'!AC$14*'Elec Breakdown'!$B$8*('Building Projections'!AC$11/'Building Projections'!$G$11)*BTU_per_GWh</f>
        <v>55910251703552.766</v>
      </c>
      <c r="Z2">
        <f>'Elec Use'!$D$17*'Building Projections'!AD$14*'Elec Breakdown'!$B$8*('Building Projections'!AD$11/'Building Projections'!$G$11)*BTU_per_GWh</f>
        <v>55555635177856.516</v>
      </c>
      <c r="AA2">
        <f>'Elec Use'!$D$17*'Building Projections'!AE$14*'Elec Breakdown'!$B$8*('Building Projections'!AE$11/'Building Projections'!$G$11)*BTU_per_GWh</f>
        <v>55214695712200.508</v>
      </c>
      <c r="AB2">
        <f>'Elec Use'!$D$17*'Building Projections'!AF$14*'Elec Breakdown'!$B$8*('Building Projections'!AF$11/'Building Projections'!$G$11)*BTU_per_GWh</f>
        <v>54886799913844.094</v>
      </c>
      <c r="AC2">
        <f>'Elec Use'!$D$17*'Building Projections'!AG$14*'Elec Breakdown'!$B$8*('Building Projections'!AG$11/'Building Projections'!$G$11)*BTU_per_GWh</f>
        <v>54300634591305.5</v>
      </c>
      <c r="AD2">
        <f>'Elec Use'!$D$17*'Building Projections'!AH$14*'Elec Breakdown'!$B$8*('Building Projections'!AH$11/'Building Projections'!$G$11)*BTU_per_GWh</f>
        <v>53730505321991.594</v>
      </c>
      <c r="AE2">
        <f>'Elec Use'!$D$17*'Building Projections'!AI$14*'Elec Breakdown'!$B$8*('Building Projections'!AI$11/'Building Projections'!$G$11)*BTU_per_GWh</f>
        <v>53175772621760.102</v>
      </c>
      <c r="AF2">
        <f>'Elec Use'!$D$17*'Building Projections'!AJ$14*'Elec Breakdown'!$B$8*('Building Projections'!AJ$11/'Building Projections'!$G$11)*BTU_per_GWh</f>
        <v>52635830562138.445</v>
      </c>
      <c r="AG2">
        <f>'Elec Use'!$D$17*'Building Projections'!AK$14*'Elec Breakdown'!$B$8*('Building Projections'!AK$11/'Building Projections'!$G$11)*BTU_per_GWh</f>
        <v>52110104597864.617</v>
      </c>
      <c r="AH2">
        <f>'Elec Use'!$D$17*'Building Projections'!AL$14*'Elec Breakdown'!$B$8*('Building Projections'!AL$11/'Building Projections'!$G$11)*BTU_per_GWh</f>
        <v>51598049561046.789</v>
      </c>
      <c r="AI2">
        <f>'Elec Use'!$D$17*'Building Projections'!AM$14*'Elec Breakdown'!$B$8*('Building Projections'!AM$11/'Building Projections'!$G$11)*BTU_per_GWh</f>
        <v>51099147807226.32</v>
      </c>
      <c r="AJ2">
        <f>'Elec Use'!$D$17*'Building Projections'!AN$14*'Elec Breakdown'!$B$8*('Building Projections'!AN$11/'Building Projections'!$G$11)*BTU_per_GWh</f>
        <v>50612907500086.25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J7" si="0">TREND($Q3:$Z3,$Q$1:$Z$1,AA$1)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:AJ3"/>
    </sheetView>
  </sheetViews>
  <sheetFormatPr defaultRowHeight="15" x14ac:dyDescent="0.25"/>
  <cols>
    <col min="1" max="1" width="25.85546875" customWidth="1"/>
    <col min="2" max="2" width="14.140625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8" x14ac:dyDescent="0.25">
      <c r="A3" s="1" t="s">
        <v>26</v>
      </c>
      <c r="B3">
        <f>SUM('Summed Activity Data'!$B$4:$G$5)*'Building Projections'!F29/'Building Projections'!$E$29*BTU_per_PJ</f>
        <v>271283344890510.72</v>
      </c>
      <c r="C3">
        <f>SUM('Summed Activity Data'!$B$4:$G$5)*'Building Projections'!G29/'Building Projections'!$E$29*BTU_per_PJ</f>
        <v>282675235477021.44</v>
      </c>
      <c r="D3">
        <f>SUM('Summed Activity Data'!$B$4:$G$5)*'Building Projections'!H29/'Building Projections'!$E$29*BTU_per_PJ</f>
        <v>302455867558120.06</v>
      </c>
      <c r="E3">
        <f>SUM('Summed Activity Data'!$B$4:$G$5)*'Building Projections'!I29/'Building Projections'!$E$29*BTU_per_PJ</f>
        <v>322236499639213.19</v>
      </c>
      <c r="F3">
        <f>SUM('Summed Activity Data'!$B$4:$G$5)*'Building Projections'!J29/'Building Projections'!$E$29*BTU_per_PJ</f>
        <v>342017131720311.75</v>
      </c>
      <c r="G3">
        <f>SUM('Summed Activity Data'!$B$4:$G$5)*'Building Projections'!K29/'Building Projections'!$E$29*BTU_per_PJ</f>
        <v>361797763801410.38</v>
      </c>
      <c r="H3">
        <f>SUM('Summed Activity Data'!$B$4:$G$5)*'Building Projections'!L29/'Building Projections'!$E$29*BTU_per_PJ</f>
        <v>381578395882508.88</v>
      </c>
      <c r="I3">
        <f>SUM('Summed Activity Data'!$B$4:$G$5)*'Building Projections'!M29/'Building Projections'!$E$29*BTU_per_PJ</f>
        <v>416091353513092.94</v>
      </c>
      <c r="J3">
        <f>SUM('Summed Activity Data'!$B$4:$G$5)*'Building Projections'!N29/'Building Projections'!$E$29*BTU_per_PJ</f>
        <v>450604311143676.88</v>
      </c>
      <c r="K3">
        <f>SUM('Summed Activity Data'!$B$4:$G$5)*'Building Projections'!O29/'Building Projections'!$E$29*BTU_per_PJ</f>
        <v>485117268774260.88</v>
      </c>
      <c r="L3">
        <f>SUM('Summed Activity Data'!$B$4:$G$5)*'Building Projections'!P29/'Building Projections'!$E$29*BTU_per_PJ</f>
        <v>519630226404855.63</v>
      </c>
      <c r="M3">
        <f>SUM('Summed Activity Data'!$B$4:$G$5)*'Building Projections'!Q29/'Building Projections'!$E$29*BTU_per_PJ</f>
        <v>554143184035439.56</v>
      </c>
      <c r="N3">
        <f>SUM('Summed Activity Data'!$B$4:$G$5)*'Building Projections'!R29/'Building Projections'!$E$29*BTU_per_PJ</f>
        <v>616148462986162.63</v>
      </c>
      <c r="O3">
        <f>SUM('Summed Activity Data'!$B$4:$G$5)*'Building Projections'!S29/'Building Projections'!$E$29*BTU_per_PJ</f>
        <v>678153741936896.38</v>
      </c>
      <c r="P3">
        <f>SUM('Summed Activity Data'!$B$4:$G$5)*'Building Projections'!T29/'Building Projections'!$E$29*BTU_per_PJ</f>
        <v>740159020887630</v>
      </c>
      <c r="Q3">
        <f>SUM('Summed Activity Data'!$B$4:$G$5)*'Building Projections'!U29/'Building Projections'!$E$29*BTU_per_PJ</f>
        <v>802164299838342.38</v>
      </c>
      <c r="R3">
        <f>SUM('Summed Activity Data'!$B$4:$G$5)*'Building Projections'!V29/'Building Projections'!$E$29*BTU_per_PJ</f>
        <v>864169578789075.88</v>
      </c>
      <c r="S3">
        <f>SUM('Summed Activity Data'!$B$4:$G$5)*'Building Projections'!W29/'Building Projections'!$E$29*BTU_per_PJ</f>
        <v>974388094219681.88</v>
      </c>
      <c r="T3">
        <f>SUM('Summed Activity Data'!$B$4:$G$5)*'Building Projections'!X29/'Building Projections'!$E$29*BTU_per_PJ</f>
        <v>1084606609650309.3</v>
      </c>
      <c r="U3">
        <f>SUM('Summed Activity Data'!$B$4:$G$5)*'Building Projections'!Y29/'Building Projections'!$E$29*BTU_per_PJ</f>
        <v>1194825125080936.5</v>
      </c>
      <c r="V3">
        <f>SUM('Summed Activity Data'!$B$4:$G$5)*'Building Projections'!Z29/'Building Projections'!$E$29*BTU_per_PJ</f>
        <v>1305043640511521</v>
      </c>
      <c r="W3">
        <f>SUM('Summed Activity Data'!$B$4:$G$5)*'Building Projections'!AA29/'Building Projections'!$E$29*BTU_per_PJ</f>
        <v>1415262155942148.5</v>
      </c>
      <c r="X3">
        <f>SUM('Summed Activity Data'!$B$4:$G$5)*'Building Projections'!AB29/'Building Projections'!$E$29*BTU_per_PJ</f>
        <v>1557390918384472.3</v>
      </c>
      <c r="Y3">
        <f>SUM('Summed Activity Data'!$B$4:$G$5)*'Building Projections'!AC29/'Building Projections'!$E$29*BTU_per_PJ</f>
        <v>1699519680826796</v>
      </c>
      <c r="Z3">
        <f>SUM('Summed Activity Data'!$B$4:$G$5)*'Building Projections'!AD29/'Building Projections'!$E$29*BTU_per_PJ</f>
        <v>1841648443269162.8</v>
      </c>
      <c r="AA3">
        <f>SUM('Summed Activity Data'!$B$4:$G$5)*'Building Projections'!AE29/'Building Projections'!$E$29*BTU_per_PJ</f>
        <v>1983777205711486.8</v>
      </c>
      <c r="AB3">
        <f>SUM('Summed Activity Data'!$B$4:$G$5)*'Building Projections'!AF29/'Building Projections'!$E$29*BTU_per_PJ</f>
        <v>2125905968153810.8</v>
      </c>
      <c r="AC3">
        <f>SUM('Summed Activity Data'!$B$4:$G$5)*'Building Projections'!AG29/'Building Projections'!$E$29*BTU_per_PJ</f>
        <v>2302819485989467</v>
      </c>
      <c r="AD3">
        <f>SUM('Summed Activity Data'!$B$4:$G$5)*'Building Projections'!AH29/'Building Projections'!$E$29*BTU_per_PJ</f>
        <v>2479733003825122.5</v>
      </c>
      <c r="AE3">
        <f>SUM('Summed Activity Data'!$B$4:$G$5)*'Building Projections'!AI29/'Building Projections'!$E$29*BTU_per_PJ</f>
        <v>2656646521660779</v>
      </c>
      <c r="AF3">
        <f>SUM('Summed Activity Data'!$B$4:$G$5)*'Building Projections'!AJ29/'Building Projections'!$E$29*BTU_per_PJ</f>
        <v>2833560039496435</v>
      </c>
      <c r="AG3">
        <f>SUM('Summed Activity Data'!$B$4:$G$5)*'Building Projections'!AK29/'Building Projections'!$E$29*BTU_per_PJ</f>
        <v>3010473557332133</v>
      </c>
      <c r="AH3">
        <f>SUM('Summed Activity Data'!$B$4:$G$5)*'Building Projections'!AL29/'Building Projections'!$E$29*BTU_per_PJ</f>
        <v>3187387075167790</v>
      </c>
      <c r="AI3">
        <f>SUM('Summed Activity Data'!$B$4:$G$5)*'Building Projections'!AM29/'Building Projections'!$E$29*BTU_per_PJ</f>
        <v>3364300593003446</v>
      </c>
      <c r="AJ3">
        <f>SUM('Summed Activity Data'!$B$4:$G$5)*'Building Projections'!AN29/'Building Projections'!$E$29*BTU_per_PJ</f>
        <v>3541214110839144.5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8" x14ac:dyDescent="0.25">
      <c r="A7" s="1" t="s">
        <v>30</v>
      </c>
      <c r="B7">
        <f>'Biomass Use'!E53</f>
        <v>126321872631730.16</v>
      </c>
      <c r="C7">
        <f>'Biomass Use'!F53</f>
        <v>131626455381860.33</v>
      </c>
      <c r="D7">
        <f>'Biomass Use'!G53</f>
        <v>140837217978923.28</v>
      </c>
      <c r="E7">
        <f>'Biomass Use'!H53</f>
        <v>150047980575983.75</v>
      </c>
      <c r="F7">
        <f>'Biomass Use'!I53</f>
        <v>159258743173046.72</v>
      </c>
      <c r="G7">
        <f>'Biomass Use'!J53</f>
        <v>168469505770109.69</v>
      </c>
      <c r="H7">
        <f>'Biomass Use'!K53</f>
        <v>177680268367172.63</v>
      </c>
      <c r="I7">
        <f>'Biomass Use'!L53</f>
        <v>193751072270429.25</v>
      </c>
      <c r="J7">
        <f>'Biomass Use'!M53</f>
        <v>209821876173685.91</v>
      </c>
      <c r="K7">
        <f>'Biomass Use'!N53</f>
        <v>225892680076942.5</v>
      </c>
      <c r="L7">
        <f>'Biomass Use'!O53</f>
        <v>241963483980204.09</v>
      </c>
      <c r="M7">
        <f>'Biomass Use'!P53</f>
        <v>258034287883460.69</v>
      </c>
      <c r="N7">
        <f>'Biomass Use'!Q53</f>
        <v>286906767885022.75</v>
      </c>
      <c r="O7">
        <f>'Biomass Use'!R53</f>
        <v>315779247886589.81</v>
      </c>
      <c r="P7">
        <f>'Biomass Use'!S53</f>
        <v>344651727888156.81</v>
      </c>
      <c r="Q7">
        <f>'Biomass Use'!T53</f>
        <v>373524207889713.88</v>
      </c>
      <c r="R7">
        <f>'Biomass Use'!U53</f>
        <v>402396687891280.88</v>
      </c>
      <c r="S7">
        <f>'Biomass Use'!V53</f>
        <v>453719445185882.5</v>
      </c>
      <c r="T7">
        <f>'Biomass Use'!W53</f>
        <v>505042202480494.13</v>
      </c>
      <c r="U7">
        <f>'Biomass Use'!X53</f>
        <v>556364959775105.69</v>
      </c>
      <c r="V7">
        <f>'Biomass Use'!Y53</f>
        <v>607687717069697.38</v>
      </c>
      <c r="W7">
        <f>'Biomass Use'!Z53</f>
        <v>659010474364309</v>
      </c>
      <c r="X7">
        <f>'Biomass Use'!AA53</f>
        <v>725192095037671.13</v>
      </c>
      <c r="Y7">
        <f>'Biomass Use'!AB53</f>
        <v>791373715711033.38</v>
      </c>
      <c r="Z7">
        <f>'Biomass Use'!AC53</f>
        <v>857555336384415.5</v>
      </c>
      <c r="AA7">
        <f>'Biomass Use'!AD53</f>
        <v>923736957057777.75</v>
      </c>
      <c r="AB7">
        <f>'Biomass Use'!AE53</f>
        <v>989918577731139.88</v>
      </c>
      <c r="AC7">
        <f>'Biomass Use'!AF53</f>
        <v>1072297563716758.3</v>
      </c>
      <c r="AD7">
        <f>'Biomass Use'!AG53</f>
        <v>1154676549702376.5</v>
      </c>
      <c r="AE7">
        <f>'Biomass Use'!AH53</f>
        <v>1237055535687995.3</v>
      </c>
      <c r="AF7">
        <f>'Biomass Use'!AI53</f>
        <v>1319434521673613.5</v>
      </c>
      <c r="AG7">
        <f>'Biomass Use'!AJ53</f>
        <v>1401813507659251.8</v>
      </c>
      <c r="AH7">
        <f>'Biomass Use'!AK53</f>
        <v>1484192493644870.3</v>
      </c>
      <c r="AI7">
        <f>'Biomass Use'!AL53</f>
        <v>1566571479630488.8</v>
      </c>
      <c r="AJ7">
        <f>'Biomass Use'!AM53</f>
        <v>1648950465616127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5.85546875" customWidth="1"/>
    <col min="2" max="2" width="12.85546875" customWidth="1"/>
    <col min="3" max="3" width="12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Use'!$E$17*'Elec Breakdown'!$B$11*('Building Projections'!F$29/'Building Projections'!$G$29)*BTU_per_GWh</f>
        <v>177102295169074.66</v>
      </c>
      <c r="C2">
        <f>'Elec Use'!$E$17*'Elec Breakdown'!$B$11*('Building Projections'!G$29/'Building Projections'!$G$29)*BTU_per_GWh</f>
        <v>184539279441000</v>
      </c>
      <c r="D2">
        <f>'Elec Use'!$E$17*'Elec Breakdown'!$B$11*('Building Projections'!H$29/'Building Projections'!$G$29)*BTU_per_GWh</f>
        <v>197452697855504.84</v>
      </c>
      <c r="E2">
        <f>'Elec Use'!$E$17*'Elec Breakdown'!$B$11*('Building Projections'!I$29/'Building Projections'!$G$29)*BTU_per_GWh</f>
        <v>210366116270006.19</v>
      </c>
      <c r="F2">
        <f>'Elec Use'!$E$17*'Elec Breakdown'!$B$11*('Building Projections'!J$29/'Building Projections'!$G$29)*BTU_per_GWh</f>
        <v>223279534684511</v>
      </c>
      <c r="G2">
        <f>'Elec Use'!$E$17*'Elec Breakdown'!$B$11*('Building Projections'!K$29/'Building Projections'!$G$29)*BTU_per_GWh</f>
        <v>236192953099015.81</v>
      </c>
      <c r="H2">
        <f>'Elec Use'!$E$17*'Elec Breakdown'!$B$11*('Building Projections'!L$29/'Building Projections'!$G$29)*BTU_per_GWh</f>
        <v>249106371513520.66</v>
      </c>
      <c r="I2">
        <f>'Elec Use'!$E$17*'Elec Breakdown'!$B$11*('Building Projections'!M$29/'Building Projections'!$G$29)*BTU_per_GWh</f>
        <v>271637515148292.5</v>
      </c>
      <c r="J2">
        <f>'Elec Use'!$E$17*'Elec Breakdown'!$B$11*('Building Projections'!N$29/'Building Projections'!$G$29)*BTU_per_GWh</f>
        <v>294168658783064.38</v>
      </c>
      <c r="K2">
        <f>'Elec Use'!$E$17*'Elec Breakdown'!$B$11*('Building Projections'!O$29/'Building Projections'!$G$29)*BTU_per_GWh</f>
        <v>316699802417836.31</v>
      </c>
      <c r="L2">
        <f>'Elec Use'!$E$17*'Elec Breakdown'!$B$11*('Building Projections'!P$29/'Building Projections'!$G$29)*BTU_per_GWh</f>
        <v>339230946052615.19</v>
      </c>
      <c r="M2">
        <f>'Elec Use'!$E$17*'Elec Breakdown'!$B$11*('Building Projections'!Q$29/'Building Projections'!$G$29)*BTU_per_GWh</f>
        <v>361762089687387</v>
      </c>
      <c r="N2">
        <f>'Elec Use'!$E$17*'Elec Breakdown'!$B$11*('Building Projections'!R$29/'Building Projections'!$G$29)*BTU_per_GWh</f>
        <v>402241084884102</v>
      </c>
      <c r="O2">
        <f>'Elec Use'!$E$17*'Elec Breakdown'!$B$11*('Building Projections'!S$29/'Building Projections'!$G$29)*BTU_per_GWh</f>
        <v>442720080080823.94</v>
      </c>
      <c r="P2">
        <f>'Elec Use'!$E$17*'Elec Breakdown'!$B$11*('Building Projections'!T$29/'Building Projections'!$G$29)*BTU_per_GWh</f>
        <v>483199075277545.94</v>
      </c>
      <c r="Q2">
        <f>'Elec Use'!$E$17*'Elec Breakdown'!$B$11*('Building Projections'!U$29/'Building Projections'!$G$29)*BTU_per_GWh</f>
        <v>523678070474253.94</v>
      </c>
      <c r="R2">
        <f>'Elec Use'!$E$17*'Elec Breakdown'!$B$11*('Building Projections'!V$29/'Building Projections'!$G$29)*BTU_per_GWh</f>
        <v>564157065670976</v>
      </c>
      <c r="S2">
        <f>'Elec Use'!$E$17*'Elec Breakdown'!$B$11*('Building Projections'!W$29/'Building Projections'!$G$29)*BTU_per_GWh</f>
        <v>636111177195096.88</v>
      </c>
      <c r="T2">
        <f>'Elec Use'!$E$17*'Elec Breakdown'!$B$11*('Building Projections'!X$29/'Building Projections'!$G$29)*BTU_per_GWh</f>
        <v>708065288719231.88</v>
      </c>
      <c r="U2">
        <f>'Elec Use'!$E$17*'Elec Breakdown'!$B$11*('Building Projections'!Y$29/'Building Projections'!$G$29)*BTU_per_GWh</f>
        <v>780019400243366.88</v>
      </c>
      <c r="V2">
        <f>'Elec Use'!$E$17*'Elec Breakdown'!$B$11*('Building Projections'!Z$29/'Building Projections'!$G$29)*BTU_per_GWh</f>
        <v>851973511767473.88</v>
      </c>
      <c r="W2">
        <f>'Elec Use'!$E$17*'Elec Breakdown'!$B$11*('Building Projections'!AA$29/'Building Projections'!$G$29)*BTU_per_GWh</f>
        <v>923927623291608.63</v>
      </c>
      <c r="X2">
        <f>'Elec Use'!$E$17*'Elec Breakdown'!$B$11*('Building Projections'!AB$29/'Building Projections'!$G$29)*BTU_per_GWh</f>
        <v>1016713747143903.6</v>
      </c>
      <c r="Y2">
        <f>'Elec Use'!$E$17*'Elec Breakdown'!$B$11*('Building Projections'!AC$29/'Building Projections'!$G$29)*BTU_per_GWh</f>
        <v>1109499870996198.5</v>
      </c>
      <c r="Z2">
        <f>'Elec Use'!$E$17*'Elec Breakdown'!$B$11*('Building Projections'!AD$29/'Building Projections'!$G$29)*BTU_per_GWh</f>
        <v>1202285994848521.3</v>
      </c>
      <c r="AA2">
        <f>'Elec Use'!$E$17*'Elec Breakdown'!$B$11*('Building Projections'!AE$29/'Building Projections'!$G$29)*BTU_per_GWh</f>
        <v>1295072118700815.8</v>
      </c>
      <c r="AB2">
        <f>'Elec Use'!$E$17*'Elec Breakdown'!$B$11*('Building Projections'!AF$29/'Building Projections'!$G$29)*BTU_per_GWh</f>
        <v>1387858242553110.8</v>
      </c>
      <c r="AC2">
        <f>'Elec Use'!$E$17*'Elec Breakdown'!$B$11*('Building Projections'!AG$29/'Building Projections'!$G$29)*BTU_per_GWh</f>
        <v>1503352948163494.5</v>
      </c>
      <c r="AD2">
        <f>'Elec Use'!$E$17*'Elec Breakdown'!$B$11*('Building Projections'!AH$29/'Building Projections'!$G$29)*BTU_per_GWh</f>
        <v>1618847653773878.3</v>
      </c>
      <c r="AE2">
        <f>'Elec Use'!$E$17*'Elec Breakdown'!$B$11*('Building Projections'!AI$29/'Building Projections'!$G$29)*BTU_per_GWh</f>
        <v>1734342359384262</v>
      </c>
      <c r="AF2">
        <f>'Elec Use'!$E$17*'Elec Breakdown'!$B$11*('Building Projections'!AJ$29/'Building Projections'!$G$29)*BTU_per_GWh</f>
        <v>1849837064994645.5</v>
      </c>
      <c r="AG2">
        <f>'Elec Use'!$E$17*'Elec Breakdown'!$B$11*('Building Projections'!AK$29/'Building Projections'!$G$29)*BTU_per_GWh</f>
        <v>1965331770605056.8</v>
      </c>
      <c r="AH2">
        <f>'Elec Use'!$E$17*'Elec Breakdown'!$B$11*('Building Projections'!AL$29/'Building Projections'!$G$29)*BTU_per_GWh</f>
        <v>2080826476215440.8</v>
      </c>
      <c r="AI2">
        <f>'Elec Use'!$E$17*'Elec Breakdown'!$B$11*('Building Projections'!AM$29/'Building Projections'!$G$29)*BTU_per_GWh</f>
        <v>2196321181825824.3</v>
      </c>
      <c r="AJ2">
        <f>'Elec Use'!$E$17*'Elec Breakdown'!$B$11*('Building Projections'!AN$29/'Building Projections'!$G$29)*BTU_per_GWh</f>
        <v>2311815887436236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J7" si="0">TREND($Q3:$Z3,$Q$1:$Z$1,AA$1)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5" x14ac:dyDescent="0.25"/>
  <cols>
    <col min="1" max="1" width="25.85546875" customWidth="1"/>
    <col min="2" max="2" width="13.42578125" customWidth="1"/>
    <col min="3" max="3" width="12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Use'!$E$17*'Elec Breakdown'!$B$12*('Building Projections'!F$29/'Building Projections'!$G$29)*BTU_per_GWh</f>
        <v>80501043258670.297</v>
      </c>
      <c r="C2">
        <f>'Elec Use'!$E$17*'Elec Breakdown'!$B$12*('Building Projections'!G$29/'Building Projections'!$G$29)*BTU_per_GWh</f>
        <v>83881490655000</v>
      </c>
      <c r="D2">
        <f>'Elec Use'!$E$17*'Elec Breakdown'!$B$12*('Building Projections'!H$29/'Building Projections'!$G$29)*BTU_per_GWh</f>
        <v>89751226297956.734</v>
      </c>
      <c r="E2">
        <f>'Elec Use'!$E$17*'Elec Breakdown'!$B$12*('Building Projections'!I$29/'Building Projections'!$G$29)*BTU_per_GWh</f>
        <v>95620961940911.906</v>
      </c>
      <c r="F2">
        <f>'Elec Use'!$E$17*'Elec Breakdown'!$B$12*('Building Projections'!J$29/'Building Projections'!$G$29)*BTU_per_GWh</f>
        <v>101490697583868.63</v>
      </c>
      <c r="G2">
        <f>'Elec Use'!$E$17*'Elec Breakdown'!$B$12*('Building Projections'!K$29/'Building Projections'!$G$29)*BTU_per_GWh</f>
        <v>107360433226825.38</v>
      </c>
      <c r="H2">
        <f>'Elec Use'!$E$17*'Elec Breakdown'!$B$12*('Building Projections'!L$29/'Building Projections'!$G$29)*BTU_per_GWh</f>
        <v>113230168869782.13</v>
      </c>
      <c r="I2">
        <f>'Elec Use'!$E$17*'Elec Breakdown'!$B$12*('Building Projections'!M$29/'Building Projections'!$G$29)*BTU_per_GWh</f>
        <v>123471597794678.42</v>
      </c>
      <c r="J2">
        <f>'Elec Use'!$E$17*'Elec Breakdown'!$B$12*('Building Projections'!N$29/'Building Projections'!$G$29)*BTU_per_GWh</f>
        <v>133713026719574.73</v>
      </c>
      <c r="K2">
        <f>'Elec Use'!$E$17*'Elec Breakdown'!$B$12*('Building Projections'!O$29/'Building Projections'!$G$29)*BTU_per_GWh</f>
        <v>143954455644471.03</v>
      </c>
      <c r="L2">
        <f>'Elec Use'!$E$17*'Elec Breakdown'!$B$12*('Building Projections'!P$29/'Building Projections'!$G$29)*BTU_per_GWh</f>
        <v>154195884569370.53</v>
      </c>
      <c r="M2">
        <f>'Elec Use'!$E$17*'Elec Breakdown'!$B$12*('Building Projections'!Q$29/'Building Projections'!$G$29)*BTU_per_GWh</f>
        <v>164437313494266.81</v>
      </c>
      <c r="N2">
        <f>'Elec Use'!$E$17*'Elec Breakdown'!$B$12*('Building Projections'!R$29/'Building Projections'!$G$29)*BTU_per_GWh</f>
        <v>182836856765500.91</v>
      </c>
      <c r="O2">
        <f>'Elec Use'!$E$17*'Elec Breakdown'!$B$12*('Building Projections'!S$29/'Building Projections'!$G$29)*BTU_per_GWh</f>
        <v>201236400036738.16</v>
      </c>
      <c r="P2">
        <f>'Elec Use'!$E$17*'Elec Breakdown'!$B$12*('Building Projections'!T$29/'Building Projections'!$G$29)*BTU_per_GWh</f>
        <v>219635943307975.44</v>
      </c>
      <c r="Q2">
        <f>'Elec Use'!$E$17*'Elec Breakdown'!$B$12*('Building Projections'!U$29/'Building Projections'!$G$29)*BTU_per_GWh</f>
        <v>238035486579206.34</v>
      </c>
      <c r="R2">
        <f>'Elec Use'!$E$17*'Elec Breakdown'!$B$12*('Building Projections'!V$29/'Building Projections'!$G$29)*BTU_per_GWh</f>
        <v>256435029850443.63</v>
      </c>
      <c r="S2">
        <f>'Elec Use'!$E$17*'Elec Breakdown'!$B$12*('Building Projections'!W$29/'Building Projections'!$G$29)*BTU_per_GWh</f>
        <v>289141444179589.5</v>
      </c>
      <c r="T2">
        <f>'Elec Use'!$E$17*'Elec Breakdown'!$B$12*('Building Projections'!X$29/'Building Projections'!$G$29)*BTU_per_GWh</f>
        <v>321847858508741.69</v>
      </c>
      <c r="U2">
        <f>'Elec Use'!$E$17*'Elec Breakdown'!$B$12*('Building Projections'!Y$29/'Building Projections'!$G$29)*BTU_per_GWh</f>
        <v>354554272837894</v>
      </c>
      <c r="V2">
        <f>'Elec Use'!$E$17*'Elec Breakdown'!$B$12*('Building Projections'!Z$29/'Building Projections'!$G$29)*BTU_per_GWh</f>
        <v>387260687167033.56</v>
      </c>
      <c r="W2">
        <f>'Elec Use'!$E$17*'Elec Breakdown'!$B$12*('Building Projections'!AA$29/'Building Projections'!$G$29)*BTU_per_GWh</f>
        <v>419967101496185.75</v>
      </c>
      <c r="X2">
        <f>'Elec Use'!$E$17*'Elec Breakdown'!$B$12*('Building Projections'!AB$29/'Building Projections'!$G$29)*BTU_per_GWh</f>
        <v>462142612338138</v>
      </c>
      <c r="Y2">
        <f>'Elec Use'!$E$17*'Elec Breakdown'!$B$12*('Building Projections'!AC$29/'Building Projections'!$G$29)*BTU_per_GWh</f>
        <v>504318123180090.19</v>
      </c>
      <c r="Z2">
        <f>'Elec Use'!$E$17*'Elec Breakdown'!$B$12*('Building Projections'!AD$29/'Building Projections'!$G$29)*BTU_per_GWh</f>
        <v>546493634022055</v>
      </c>
      <c r="AA2">
        <f>'Elec Use'!$E$17*'Elec Breakdown'!$B$12*('Building Projections'!AE$29/'Building Projections'!$G$29)*BTU_per_GWh</f>
        <v>588669144864007.25</v>
      </c>
      <c r="AB2">
        <f>'Elec Use'!$E$17*'Elec Breakdown'!$B$12*('Building Projections'!AF$29/'Building Projections'!$G$29)*BTU_per_GWh</f>
        <v>630844655705959.5</v>
      </c>
      <c r="AC2">
        <f>'Elec Use'!$E$17*'Elec Breakdown'!$B$12*('Building Projections'!AG$29/'Building Projections'!$G$29)*BTU_per_GWh</f>
        <v>683342249165224.75</v>
      </c>
      <c r="AD2">
        <f>'Elec Use'!$E$17*'Elec Breakdown'!$B$12*('Building Projections'!AH$29/'Building Projections'!$G$29)*BTU_per_GWh</f>
        <v>735839842624490</v>
      </c>
      <c r="AE2">
        <f>'Elec Use'!$E$17*'Elec Breakdown'!$B$12*('Building Projections'!AI$29/'Building Projections'!$G$29)*BTU_per_GWh</f>
        <v>788337436083755.38</v>
      </c>
      <c r="AF2">
        <f>'Elec Use'!$E$17*'Elec Breakdown'!$B$12*('Building Projections'!AJ$29/'Building Projections'!$G$29)*BTU_per_GWh</f>
        <v>840835029543020.63</v>
      </c>
      <c r="AG2">
        <f>'Elec Use'!$E$17*'Elec Breakdown'!$B$12*('Building Projections'!AK$29/'Building Projections'!$G$29)*BTU_per_GWh</f>
        <v>893332623002298.63</v>
      </c>
      <c r="AH2">
        <f>'Elec Use'!$E$17*'Elec Breakdown'!$B$12*('Building Projections'!AL$29/'Building Projections'!$G$29)*BTU_per_GWh</f>
        <v>945830216461563.88</v>
      </c>
      <c r="AI2">
        <f>'Elec Use'!$E$17*'Elec Breakdown'!$B$12*('Building Projections'!AM$29/'Building Projections'!$G$29)*BTU_per_GWh</f>
        <v>998327809920829.13</v>
      </c>
      <c r="AJ2">
        <f>'Elec Use'!$E$17*'Elec Breakdown'!$B$12*('Building Projections'!AN$29/'Building Projections'!$G$29)*BTU_per_GWh</f>
        <v>1050825403380107.1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8" x14ac:dyDescent="0.25">
      <c r="A5" s="1" t="s">
        <v>28</v>
      </c>
      <c r="B5">
        <f>'LPG, Kerosene Use'!$B$12*'LPG, Kerosene Use'!$B$22*('Building Projections'!F$29/'Building Projections'!$G$29)*BTU_per_thousand_tons_kerosene</f>
        <v>2760078562254.8833</v>
      </c>
      <c r="C5">
        <f>'LPG, Kerosene Use'!$B$12*'LPG, Kerosene Use'!$B$22*('Building Projections'!G$29/'Building Projections'!$G$29)*BTU_per_thousand_tons_kerosene</f>
        <v>2875981412848.5</v>
      </c>
      <c r="D5">
        <f>'LPG, Kerosene Use'!$B$12*'LPG, Kerosene Use'!$B$22*('Building Projections'!H$29/'Building Projections'!$G$29)*BTU_per_thousand_tons_kerosene</f>
        <v>3077232612316.4443</v>
      </c>
      <c r="E5">
        <f>'LPG, Kerosene Use'!$B$12*'LPG, Kerosene Use'!$B$22*('Building Projections'!I$29/'Building Projections'!$G$29)*BTU_per_thousand_tons_kerosene</f>
        <v>3278483811784.3345</v>
      </c>
      <c r="F5">
        <f>'LPG, Kerosene Use'!$B$12*'LPG, Kerosene Use'!$B$22*('Building Projections'!J$29/'Building Projections'!$G$29)*BTU_per_thousand_tons_kerosene</f>
        <v>3479735011252.2783</v>
      </c>
      <c r="G5">
        <f>'LPG, Kerosene Use'!$B$12*'LPG, Kerosene Use'!$B$22*('Building Projections'!K$29/'Building Projections'!$G$29)*BTU_per_thousand_tons_kerosene</f>
        <v>3680986210720.2236</v>
      </c>
      <c r="H5">
        <f>'LPG, Kerosene Use'!$B$12*'LPG, Kerosene Use'!$B$22*('Building Projections'!L$29/'Building Projections'!$G$29)*BTU_per_thousand_tons_kerosene</f>
        <v>3882237410188.168</v>
      </c>
      <c r="I5">
        <f>'LPG, Kerosene Use'!$B$12*'LPG, Kerosene Use'!$B$22*('Building Projections'!M$29/'Building Projections'!$G$29)*BTU_per_thousand_tons_kerosene</f>
        <v>4233377560405.0273</v>
      </c>
      <c r="J5">
        <f>'LPG, Kerosene Use'!$B$12*'LPG, Kerosene Use'!$B$22*('Building Projections'!N$29/'Building Projections'!$G$29)*BTU_per_thousand_tons_kerosene</f>
        <v>4584517710621.8867</v>
      </c>
      <c r="K5">
        <f>'LPG, Kerosene Use'!$B$12*'LPG, Kerosene Use'!$B$22*('Building Projections'!O$29/'Building Projections'!$G$29)*BTU_per_thousand_tons_kerosene</f>
        <v>4935657860838.7461</v>
      </c>
      <c r="L5">
        <f>'LPG, Kerosene Use'!$B$12*'LPG, Kerosene Use'!$B$22*('Building Projections'!P$29/'Building Projections'!$G$29)*BTU_per_thousand_tons_kerosene</f>
        <v>5286798011055.7139</v>
      </c>
      <c r="M5">
        <f>'LPG, Kerosene Use'!$B$12*'LPG, Kerosene Use'!$B$22*('Building Projections'!Q$29/'Building Projections'!$G$29)*BTU_per_thousand_tons_kerosene</f>
        <v>5637938161272.5732</v>
      </c>
      <c r="N5">
        <f>'LPG, Kerosene Use'!$B$12*'LPG, Kerosene Use'!$B$22*('Building Projections'!R$29/'Building Projections'!$G$29)*BTU_per_thousand_tons_kerosene</f>
        <v>6268789425833.6025</v>
      </c>
      <c r="O5">
        <f>'LPG, Kerosene Use'!$B$12*'LPG, Kerosene Use'!$B$22*('Building Projections'!S$29/'Building Projections'!$G$29)*BTU_per_thousand_tons_kerosene</f>
        <v>6899640690394.7402</v>
      </c>
      <c r="P5">
        <f>'LPG, Kerosene Use'!$B$12*'LPG, Kerosene Use'!$B$22*('Building Projections'!T$29/'Building Projections'!$G$29)*BTU_per_thousand_tons_kerosene</f>
        <v>7530491954955.8799</v>
      </c>
      <c r="Q5">
        <f>'LPG, Kerosene Use'!$B$12*'LPG, Kerosene Use'!$B$22*('Building Projections'!U$29/'Building Projections'!$G$29)*BTU_per_thousand_tons_kerosene</f>
        <v>8161343219516.7998</v>
      </c>
      <c r="R5">
        <f>'LPG, Kerosene Use'!$B$12*'LPG, Kerosene Use'!$B$22*('Building Projections'!V$29/'Building Projections'!$G$29)*BTU_per_thousand_tons_kerosene</f>
        <v>8792194484077.9375</v>
      </c>
      <c r="S5">
        <f>'LPG, Kerosene Use'!$B$12*'LPG, Kerosene Use'!$B$22*('Building Projections'!W$29/'Building Projections'!$G$29)*BTU_per_thousand_tons_kerosene</f>
        <v>9913574647413.6328</v>
      </c>
      <c r="T5">
        <f>'LPG, Kerosene Use'!$B$12*'LPG, Kerosene Use'!$B$22*('Building Projections'!X$29/'Building Projections'!$G$29)*BTU_per_thousand_tons_kerosene</f>
        <v>11034954810749.543</v>
      </c>
      <c r="U5">
        <f>'LPG, Kerosene Use'!$B$12*'LPG, Kerosene Use'!$B$22*('Building Projections'!Y$29/'Building Projections'!$G$29)*BTU_per_thousand_tons_kerosene</f>
        <v>12156334974085.457</v>
      </c>
      <c r="V5">
        <f>'LPG, Kerosene Use'!$B$12*'LPG, Kerosene Use'!$B$22*('Building Projections'!Z$29/'Building Projections'!$G$29)*BTU_per_thousand_tons_kerosene</f>
        <v>13277715137420.934</v>
      </c>
      <c r="W5">
        <f>'LPG, Kerosene Use'!$B$12*'LPG, Kerosene Use'!$B$22*('Building Projections'!AA$29/'Building Projections'!$G$29)*BTU_per_thousand_tons_kerosene</f>
        <v>14399095300756.846</v>
      </c>
      <c r="X5">
        <f>'LPG, Kerosene Use'!$B$12*'LPG, Kerosene Use'!$B$22*('Building Projections'!AB$29/'Building Projections'!$G$29)*BTU_per_thousand_tons_kerosene</f>
        <v>15845135235332.268</v>
      </c>
      <c r="Y5">
        <f>'LPG, Kerosene Use'!$B$12*'LPG, Kerosene Use'!$B$22*('Building Projections'!AC$29/'Building Projections'!$G$29)*BTU_per_thousand_tons_kerosene</f>
        <v>17291175169907.686</v>
      </c>
      <c r="Z5">
        <f>'LPG, Kerosene Use'!$B$12*'LPG, Kerosene Use'!$B$22*('Building Projections'!AD$29/'Building Projections'!$G$29)*BTU_per_thousand_tons_kerosene</f>
        <v>18737215104483.543</v>
      </c>
      <c r="AA5">
        <f>'LPG, Kerosene Use'!$B$12*'LPG, Kerosene Use'!$B$22*('Building Projections'!AE$29/'Building Projections'!$G$29)*BTU_per_thousand_tons_kerosene</f>
        <v>20183255039058.961</v>
      </c>
      <c r="AB5">
        <f>'LPG, Kerosene Use'!$B$12*'LPG, Kerosene Use'!$B$22*('Building Projections'!AF$29/'Building Projections'!$G$29)*BTU_per_thousand_tons_kerosene</f>
        <v>21629294973634.383</v>
      </c>
      <c r="AC5">
        <f>'LPG, Kerosene Use'!$B$12*'LPG, Kerosene Use'!$B$22*('Building Projections'!AG$29/'Building Projections'!$G$29)*BTU_per_thousand_tons_kerosene</f>
        <v>23429240370755.48</v>
      </c>
      <c r="AD5">
        <f>'LPG, Kerosene Use'!$B$12*'LPG, Kerosene Use'!$B$22*('Building Projections'!AH$29/'Building Projections'!$G$29)*BTU_per_thousand_tons_kerosene</f>
        <v>25229185767876.59</v>
      </c>
      <c r="AE5">
        <f>'LPG, Kerosene Use'!$B$12*'LPG, Kerosene Use'!$B$22*('Building Projections'!AI$29/'Building Projections'!$G$29)*BTU_per_thousand_tons_kerosene</f>
        <v>27029131164997.691</v>
      </c>
      <c r="AF5">
        <f>'LPG, Kerosene Use'!$B$12*'LPG, Kerosene Use'!$B$22*('Building Projections'!AJ$29/'Building Projections'!$G$29)*BTU_per_thousand_tons_kerosene</f>
        <v>28829076562118.789</v>
      </c>
      <c r="AG5">
        <f>'LPG, Kerosene Use'!$B$12*'LPG, Kerosene Use'!$B$22*('Building Projections'!AK$29/'Building Projections'!$G$29)*BTU_per_thousand_tons_kerosene</f>
        <v>30629021959240.324</v>
      </c>
      <c r="AH5">
        <f>'LPG, Kerosene Use'!$B$12*'LPG, Kerosene Use'!$B$22*('Building Projections'!AL$29/'Building Projections'!$G$29)*BTU_per_thousand_tons_kerosene</f>
        <v>32428967356361.43</v>
      </c>
      <c r="AI5">
        <f>'LPG, Kerosene Use'!$B$12*'LPG, Kerosene Use'!$B$22*('Building Projections'!AM$29/'Building Projections'!$G$29)*BTU_per_thousand_tons_kerosene</f>
        <v>34228912753482.527</v>
      </c>
      <c r="AJ5">
        <f>'LPG, Kerosene Use'!$B$12*'LPG, Kerosene Use'!$B$22*('Building Projections'!AN$29/'Building Projections'!$G$29)*BTU_per_thousand_tons_kerosene</f>
        <v>36028858150604.07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40" sqref="Q40"/>
    </sheetView>
  </sheetViews>
  <sheetFormatPr defaultRowHeight="15" x14ac:dyDescent="0.25"/>
  <cols>
    <col min="1" max="1" width="25.85546875" customWidth="1"/>
    <col min="2" max="2" width="16.42578125" customWidth="1"/>
    <col min="3" max="3" width="12" bestFit="1" customWidth="1"/>
    <col min="5" max="5" width="11.5703125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Use'!$E$17*'Elec Breakdown'!$B$13*('Building Projections'!F$29/'Building Projections'!$G$29)*BTU_per_GWh</f>
        <v>48300625955202.18</v>
      </c>
      <c r="C2">
        <f>'Elec Use'!$E$17*'Elec Breakdown'!$B$13*('Building Projections'!G$29/'Building Projections'!$G$29)*BTU_per_GWh</f>
        <v>50328894393000</v>
      </c>
      <c r="D2">
        <f>'Elec Use'!$E$17*'Elec Breakdown'!$B$13*('Building Projections'!H$29/'Building Projections'!$G$29)*BTU_per_GWh</f>
        <v>53850735778774.039</v>
      </c>
      <c r="E2">
        <f>'Elec Use'!$E$17*'Elec Breakdown'!$B$13*('Building Projections'!I$29/'Building Projections'!$G$29)*BTU_per_GWh</f>
        <v>57372577164547.141</v>
      </c>
      <c r="F2">
        <f>'Elec Use'!$E$17*'Elec Breakdown'!$B$13*('Building Projections'!J$29/'Building Projections'!$G$29)*BTU_per_GWh</f>
        <v>60894418550321.172</v>
      </c>
      <c r="G2">
        <f>'Elec Use'!$E$17*'Elec Breakdown'!$B$13*('Building Projections'!K$29/'Building Projections'!$G$29)*BTU_per_GWh</f>
        <v>64416259936095.219</v>
      </c>
      <c r="H2">
        <f>'Elec Use'!$E$17*'Elec Breakdown'!$B$13*('Building Projections'!L$29/'Building Projections'!$G$29)*BTU_per_GWh</f>
        <v>67938101321869.266</v>
      </c>
      <c r="I2">
        <f>'Elec Use'!$E$17*'Elec Breakdown'!$B$13*('Building Projections'!M$29/'Building Projections'!$G$29)*BTU_per_GWh</f>
        <v>74082958676807.047</v>
      </c>
      <c r="J2">
        <f>'Elec Use'!$E$17*'Elec Breakdown'!$B$13*('Building Projections'!N$29/'Building Projections'!$G$29)*BTU_per_GWh</f>
        <v>80227816031744.828</v>
      </c>
      <c r="K2">
        <f>'Elec Use'!$E$17*'Elec Breakdown'!$B$13*('Building Projections'!O$29/'Building Projections'!$G$29)*BTU_per_GWh</f>
        <v>86372673386682.625</v>
      </c>
      <c r="L2">
        <f>'Elec Use'!$E$17*'Elec Breakdown'!$B$13*('Building Projections'!P$29/'Building Projections'!$G$29)*BTU_per_GWh</f>
        <v>92517530741622.313</v>
      </c>
      <c r="M2">
        <f>'Elec Use'!$E$17*'Elec Breakdown'!$B$13*('Building Projections'!Q$29/'Building Projections'!$G$29)*BTU_per_GWh</f>
        <v>98662388096560.094</v>
      </c>
      <c r="N2">
        <f>'Elec Use'!$E$17*'Elec Breakdown'!$B$13*('Building Projections'!R$29/'Building Projections'!$G$29)*BTU_per_GWh</f>
        <v>109702114059300.53</v>
      </c>
      <c r="O2">
        <f>'Elec Use'!$E$17*'Elec Breakdown'!$B$13*('Building Projections'!S$29/'Building Projections'!$G$29)*BTU_per_GWh</f>
        <v>120741840022042.88</v>
      </c>
      <c r="P2">
        <f>'Elec Use'!$E$17*'Elec Breakdown'!$B$13*('Building Projections'!T$29/'Building Projections'!$G$29)*BTU_per_GWh</f>
        <v>131781565984785.25</v>
      </c>
      <c r="Q2">
        <f>'Elec Use'!$E$17*'Elec Breakdown'!$B$13*('Building Projections'!U$29/'Building Projections'!$G$29)*BTU_per_GWh</f>
        <v>142821291947523.81</v>
      </c>
      <c r="R2">
        <f>'Elec Use'!$E$17*'Elec Breakdown'!$B$13*('Building Projections'!V$29/'Building Projections'!$G$29)*BTU_per_GWh</f>
        <v>153861017910266.16</v>
      </c>
      <c r="S2">
        <f>'Elec Use'!$E$17*'Elec Breakdown'!$B$13*('Building Projections'!W$29/'Building Projections'!$G$29)*BTU_per_GWh</f>
        <v>173484866507753.69</v>
      </c>
      <c r="T2">
        <f>'Elec Use'!$E$17*'Elec Breakdown'!$B$13*('Building Projections'!X$29/'Building Projections'!$G$29)*BTU_per_GWh</f>
        <v>193108715105245.03</v>
      </c>
      <c r="U2">
        <f>'Elec Use'!$E$17*'Elec Breakdown'!$B$13*('Building Projections'!Y$29/'Building Projections'!$G$29)*BTU_per_GWh</f>
        <v>212732563702736.38</v>
      </c>
      <c r="V2">
        <f>'Elec Use'!$E$17*'Elec Breakdown'!$B$13*('Building Projections'!Z$29/'Building Projections'!$G$29)*BTU_per_GWh</f>
        <v>232356412300220.13</v>
      </c>
      <c r="W2">
        <f>'Elec Use'!$E$17*'Elec Breakdown'!$B$13*('Building Projections'!AA$29/'Building Projections'!$G$29)*BTU_per_GWh</f>
        <v>251980260897711.47</v>
      </c>
      <c r="X2">
        <f>'Elec Use'!$E$17*'Elec Breakdown'!$B$13*('Building Projections'!AB$29/'Building Projections'!$G$29)*BTU_per_GWh</f>
        <v>277285567402882.81</v>
      </c>
      <c r="Y2">
        <f>'Elec Use'!$E$17*'Elec Breakdown'!$B$13*('Building Projections'!AC$29/'Building Projections'!$G$29)*BTU_per_GWh</f>
        <v>302590873908054.06</v>
      </c>
      <c r="Z2">
        <f>'Elec Use'!$E$17*'Elec Breakdown'!$B$13*('Building Projections'!AD$29/'Building Projections'!$G$29)*BTU_per_GWh</f>
        <v>327896180413233</v>
      </c>
      <c r="AA2">
        <f>'Elec Use'!$E$17*'Elec Breakdown'!$B$13*('Building Projections'!AE$29/'Building Projections'!$G$29)*BTU_per_GWh</f>
        <v>353201486918404.31</v>
      </c>
      <c r="AB2">
        <f>'Elec Use'!$E$17*'Elec Breakdown'!$B$13*('Building Projections'!AF$29/'Building Projections'!$G$29)*BTU_per_GWh</f>
        <v>378506793423575.63</v>
      </c>
      <c r="AC2">
        <f>'Elec Use'!$E$17*'Elec Breakdown'!$B$13*('Building Projections'!AG$29/'Building Projections'!$G$29)*BTU_per_GWh</f>
        <v>410005349499134.75</v>
      </c>
      <c r="AD2">
        <f>'Elec Use'!$E$17*'Elec Breakdown'!$B$13*('Building Projections'!AH$29/'Building Projections'!$G$29)*BTU_per_GWh</f>
        <v>441503905574694</v>
      </c>
      <c r="AE2">
        <f>'Elec Use'!$E$17*'Elec Breakdown'!$B$13*('Building Projections'!AI$29/'Building Projections'!$G$29)*BTU_per_GWh</f>
        <v>473002461650253.19</v>
      </c>
      <c r="AF2">
        <f>'Elec Use'!$E$17*'Elec Breakdown'!$B$13*('Building Projections'!AJ$29/'Building Projections'!$G$29)*BTU_per_GWh</f>
        <v>504501017725812.31</v>
      </c>
      <c r="AG2">
        <f>'Elec Use'!$E$17*'Elec Breakdown'!$B$13*('Building Projections'!AK$29/'Building Projections'!$G$29)*BTU_per_GWh</f>
        <v>535999573801379.19</v>
      </c>
      <c r="AH2">
        <f>'Elec Use'!$E$17*'Elec Breakdown'!$B$13*('Building Projections'!AL$29/'Building Projections'!$G$29)*BTU_per_GWh</f>
        <v>567498129876938.38</v>
      </c>
      <c r="AI2">
        <f>'Elec Use'!$E$17*'Elec Breakdown'!$B$13*('Building Projections'!AM$29/'Building Projections'!$G$29)*BTU_per_GWh</f>
        <v>598996685952497.38</v>
      </c>
      <c r="AJ2">
        <f>'Elec Use'!$E$17*'Elec Breakdown'!$B$13*('Building Projections'!AN$29/'Building Projections'!$G$29)*BTU_per_GWh</f>
        <v>630495242028064.25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8" x14ac:dyDescent="0.25">
      <c r="A4" s="1" t="s">
        <v>27</v>
      </c>
      <c r="B4">
        <f>'LPG, Kerosene Use'!$B$3*('Building Projections'!F$29/'Building Projections'!$G$29)*BTU_per_thousand_tons_LPG</f>
        <v>76374589958868.938</v>
      </c>
      <c r="C4">
        <f>'LPG, Kerosene Use'!$B$3*('Building Projections'!G$29/'Building Projections'!$G$29)*BTU_per_thousand_tons_LPG</f>
        <v>79581756888900</v>
      </c>
      <c r="D4">
        <f>'LPG, Kerosene Use'!$B$3*('Building Projections'!H$29/'Building Projections'!$G$29)*BTU_per_thousand_tons_LPG</f>
        <v>85150612083202.047</v>
      </c>
      <c r="E4">
        <f>'LPG, Kerosene Use'!$B$3*('Building Projections'!I$29/'Building Projections'!$G$29)*BTU_per_thousand_tons_LPG</f>
        <v>90719467277502.578</v>
      </c>
      <c r="F4">
        <f>'LPG, Kerosene Use'!$B$3*('Building Projections'!J$29/'Building Projections'!$G$29)*BTU_per_thousand_tons_LPG</f>
        <v>96288322471804.609</v>
      </c>
      <c r="G4">
        <f>'LPG, Kerosene Use'!$B$3*('Building Projections'!K$29/'Building Projections'!$G$29)*BTU_per_thousand_tons_LPG</f>
        <v>101857177666106.64</v>
      </c>
      <c r="H4">
        <f>'LPG, Kerosene Use'!$B$3*('Building Projections'!L$29/'Building Projections'!$G$29)*BTU_per_thousand_tons_LPG</f>
        <v>107426032860408.67</v>
      </c>
      <c r="I4">
        <f>'LPG, Kerosene Use'!$B$3*('Building Projections'!M$29/'Building Projections'!$G$29)*BTU_per_thousand_tons_LPG</f>
        <v>117142489977846.23</v>
      </c>
      <c r="J4">
        <f>'LPG, Kerosene Use'!$B$3*('Building Projections'!N$29/'Building Projections'!$G$29)*BTU_per_thousand_tons_LPG</f>
        <v>126858947095283.8</v>
      </c>
      <c r="K4">
        <f>'LPG, Kerosene Use'!$B$3*('Building Projections'!O$29/'Building Projections'!$G$29)*BTU_per_thousand_tons_LPG</f>
        <v>136575404212721.33</v>
      </c>
      <c r="L4">
        <f>'LPG, Kerosene Use'!$B$3*('Building Projections'!P$29/'Building Projections'!$G$29)*BTU_per_thousand_tons_LPG</f>
        <v>146291861330161.91</v>
      </c>
      <c r="M4">
        <f>'LPG, Kerosene Use'!$B$3*('Building Projections'!Q$29/'Building Projections'!$G$29)*BTU_per_thousand_tons_LPG</f>
        <v>156008318447599.47</v>
      </c>
      <c r="N4">
        <f>'LPG, Kerosene Use'!$B$3*('Building Projections'!R$29/'Building Projections'!$G$29)*BTU_per_thousand_tons_LPG</f>
        <v>173464708028235.31</v>
      </c>
      <c r="O4">
        <f>'LPG, Kerosene Use'!$B$3*('Building Projections'!S$29/'Building Projections'!$G$29)*BTU_per_thousand_tons_LPG</f>
        <v>190921097608874.19</v>
      </c>
      <c r="P4">
        <f>'LPG, Kerosene Use'!$B$3*('Building Projections'!T$29/'Building Projections'!$G$29)*BTU_per_thousand_tons_LPG</f>
        <v>208377487189513.13</v>
      </c>
      <c r="Q4">
        <f>'LPG, Kerosene Use'!$B$3*('Building Projections'!U$29/'Building Projections'!$G$29)*BTU_per_thousand_tons_LPG</f>
        <v>225833876770145.94</v>
      </c>
      <c r="R4">
        <f>'LPG, Kerosene Use'!$B$3*('Building Projections'!V$29/'Building Projections'!$G$29)*BTU_per_thousand_tons_LPG</f>
        <v>243290266350784.81</v>
      </c>
      <c r="S4">
        <f>'LPG, Kerosene Use'!$B$3*('Building Projections'!W$29/'Building Projections'!$G$29)*BTU_per_thousand_tons_LPG</f>
        <v>274320162142158.38</v>
      </c>
      <c r="T4">
        <f>'LPG, Kerosene Use'!$B$3*('Building Projections'!X$29/'Building Projections'!$G$29)*BTU_per_thousand_tons_LPG</f>
        <v>305350057933537.94</v>
      </c>
      <c r="U4">
        <f>'LPG, Kerosene Use'!$B$3*('Building Projections'!Y$29/'Building Projections'!$G$29)*BTU_per_thousand_tons_LPG</f>
        <v>336379953724917.5</v>
      </c>
      <c r="V4">
        <f>'LPG, Kerosene Use'!$B$3*('Building Projections'!Z$29/'Building Projections'!$G$29)*BTU_per_thousand_tons_LPG</f>
        <v>367409849516285.06</v>
      </c>
      <c r="W4">
        <f>'LPG, Kerosene Use'!$B$3*('Building Projections'!AA$29/'Building Projections'!$G$29)*BTU_per_thousand_tons_LPG</f>
        <v>398439745307664.56</v>
      </c>
      <c r="X4">
        <f>'LPG, Kerosene Use'!$B$3*('Building Projections'!AB$29/'Building Projections'!$G$29)*BTU_per_thousand_tons_LPG</f>
        <v>438453355274303.25</v>
      </c>
      <c r="Y4">
        <f>'LPG, Kerosene Use'!$B$3*('Building Projections'!AC$29/'Building Projections'!$G$29)*BTU_per_thousand_tons_LPG</f>
        <v>478466965240941.75</v>
      </c>
      <c r="Z4">
        <f>'LPG, Kerosene Use'!$B$3*('Building Projections'!AD$29/'Building Projections'!$G$29)*BTU_per_thousand_tons_LPG</f>
        <v>518480575207592.25</v>
      </c>
      <c r="AA4">
        <f>'LPG, Kerosene Use'!$B$3*('Building Projections'!AE$29/'Building Projections'!$G$29)*BTU_per_thousand_tons_LPG</f>
        <v>558494185174230.75</v>
      </c>
      <c r="AB4">
        <f>'LPG, Kerosene Use'!$B$3*('Building Projections'!AF$29/'Building Projections'!$G$29)*BTU_per_thousand_tons_LPG</f>
        <v>598507795140869.38</v>
      </c>
      <c r="AC4">
        <f>'LPG, Kerosene Use'!$B$3*('Building Projections'!AG$29/'Building Projections'!$G$29)*BTU_per_thousand_tons_LPG</f>
        <v>648314381639323.75</v>
      </c>
      <c r="AD4">
        <f>'LPG, Kerosene Use'!$B$3*('Building Projections'!AH$29/'Building Projections'!$G$29)*BTU_per_thousand_tons_LPG</f>
        <v>698120968137778.38</v>
      </c>
      <c r="AE4">
        <f>'LPG, Kerosene Use'!$B$3*('Building Projections'!AI$29/'Building Projections'!$G$29)*BTU_per_thousand_tons_LPG</f>
        <v>747927554636232.88</v>
      </c>
      <c r="AF4">
        <f>'LPG, Kerosene Use'!$B$3*('Building Projections'!AJ$29/'Building Projections'!$G$29)*BTU_per_thousand_tons_LPG</f>
        <v>797734141134687.25</v>
      </c>
      <c r="AG4">
        <f>'LPG, Kerosene Use'!$B$3*('Building Projections'!AK$29/'Building Projections'!$G$29)*BTU_per_thousand_tons_LPG</f>
        <v>847540727633153.75</v>
      </c>
      <c r="AH4">
        <f>'LPG, Kerosene Use'!$B$3*('Building Projections'!AL$29/'Building Projections'!$G$29)*BTU_per_thousand_tons_LPG</f>
        <v>897347314131608.25</v>
      </c>
      <c r="AI4">
        <f>'LPG, Kerosene Use'!$B$3*('Building Projections'!AM$29/'Building Projections'!$G$29)*BTU_per_thousand_tons_LPG</f>
        <v>947153900630062.75</v>
      </c>
      <c r="AJ4">
        <f>'LPG, Kerosene Use'!$B$3*('Building Projections'!AN$29/'Building Projections'!$G$29)*BTU_per_thousand_tons_LPG</f>
        <v>996960487128529.13</v>
      </c>
    </row>
    <row r="5" spans="1:38" x14ac:dyDescent="0.25">
      <c r="A5" s="1" t="s">
        <v>28</v>
      </c>
      <c r="B5">
        <f>'LPG, Kerosene Use'!$B$12*'LPG, Kerosene Use'!$B$23*('Building Projections'!F$29/'Building Projections'!$G$29)*BTU_per_thousand_tons_kerosene</f>
        <v>306675395806.09821</v>
      </c>
      <c r="C5">
        <f>'LPG, Kerosene Use'!$B$12*'LPG, Kerosene Use'!$B$23*('Building Projections'!G$29/'Building Projections'!$G$29)*BTU_per_thousand_tons_kerosene</f>
        <v>319553490316.5</v>
      </c>
      <c r="D5">
        <f>'LPG, Kerosene Use'!$B$12*'LPG, Kerosene Use'!$B$23*('Building Projections'!H$29/'Building Projections'!$G$29)*BTU_per_thousand_tons_kerosene</f>
        <v>341914734701.82715</v>
      </c>
      <c r="E5">
        <f>'LPG, Kerosene Use'!$B$12*'LPG, Kerosene Use'!$B$23*('Building Projections'!I$29/'Building Projections'!$G$29)*BTU_per_thousand_tons_kerosene</f>
        <v>364275979087.14838</v>
      </c>
      <c r="F5">
        <f>'LPG, Kerosene Use'!$B$12*'LPG, Kerosene Use'!$B$23*('Building Projections'!J$29/'Building Projections'!$G$29)*BTU_per_thousand_tons_kerosene</f>
        <v>386637223472.47546</v>
      </c>
      <c r="G5">
        <f>'LPG, Kerosene Use'!$B$12*'LPG, Kerosene Use'!$B$23*('Building Projections'!K$29/'Building Projections'!$G$29)*BTU_per_thousand_tons_kerosene</f>
        <v>408998467857.80261</v>
      </c>
      <c r="H5">
        <f>'LPG, Kerosene Use'!$B$12*'LPG, Kerosene Use'!$B$23*('Building Projections'!L$29/'Building Projections'!$G$29)*BTU_per_thousand_tons_kerosene</f>
        <v>431359712243.12976</v>
      </c>
      <c r="I5">
        <f>'LPG, Kerosene Use'!$B$12*'LPG, Kerosene Use'!$B$23*('Building Projections'!M$29/'Building Projections'!$G$29)*BTU_per_thousand_tons_kerosene</f>
        <v>470375284489.44751</v>
      </c>
      <c r="J5">
        <f>'LPG, Kerosene Use'!$B$12*'LPG, Kerosene Use'!$B$23*('Building Projections'!N$29/'Building Projections'!$G$29)*BTU_per_thousand_tons_kerosene</f>
        <v>509390856735.7652</v>
      </c>
      <c r="K5">
        <f>'LPG, Kerosene Use'!$B$12*'LPG, Kerosene Use'!$B$23*('Building Projections'!O$29/'Building Projections'!$G$29)*BTU_per_thousand_tons_kerosene</f>
        <v>548406428982.08282</v>
      </c>
      <c r="L5">
        <f>'LPG, Kerosene Use'!$B$12*'LPG, Kerosene Use'!$B$23*('Building Projections'!P$29/'Building Projections'!$G$29)*BTU_per_thousand_tons_kerosene</f>
        <v>587422001228.41272</v>
      </c>
      <c r="M5">
        <f>'LPG, Kerosene Use'!$B$12*'LPG, Kerosene Use'!$B$23*('Building Projections'!Q$29/'Building Projections'!$G$29)*BTU_per_thousand_tons_kerosene</f>
        <v>626437573474.73047</v>
      </c>
      <c r="N5">
        <f>'LPG, Kerosene Use'!$B$12*'LPG, Kerosene Use'!$B$23*('Building Projections'!R$29/'Building Projections'!$G$29)*BTU_per_thousand_tons_kerosene</f>
        <v>696532158425.95581</v>
      </c>
      <c r="O5">
        <f>'LPG, Kerosene Use'!$B$12*'LPG, Kerosene Use'!$B$23*('Building Projections'!S$29/'Building Projections'!$G$29)*BTU_per_thousand_tons_kerosene</f>
        <v>766626743377.19336</v>
      </c>
      <c r="P5">
        <f>'LPG, Kerosene Use'!$B$12*'LPG, Kerosene Use'!$B$23*('Building Projections'!T$29/'Building Projections'!$G$29)*BTU_per_thousand_tons_kerosene</f>
        <v>836721328328.43115</v>
      </c>
      <c r="Q5">
        <f>'LPG, Kerosene Use'!$B$12*'LPG, Kerosene Use'!$B$23*('Building Projections'!U$29/'Building Projections'!$G$29)*BTU_per_thousand_tons_kerosene</f>
        <v>906815913279.64441</v>
      </c>
      <c r="R5">
        <f>'LPG, Kerosene Use'!$B$12*'LPG, Kerosene Use'!$B$23*('Building Projections'!V$29/'Building Projections'!$G$29)*BTU_per_thousand_tons_kerosene</f>
        <v>976910498230.88196</v>
      </c>
      <c r="S5">
        <f>'LPG, Kerosene Use'!$B$12*'LPG, Kerosene Use'!$B$23*('Building Projections'!W$29/'Building Projections'!$G$29)*BTU_per_thousand_tons_kerosene</f>
        <v>1101508294157.0703</v>
      </c>
      <c r="T5">
        <f>'LPG, Kerosene Use'!$B$12*'LPG, Kerosene Use'!$B$23*('Building Projections'!X$29/'Building Projections'!$G$29)*BTU_per_thousand_tons_kerosene</f>
        <v>1226106090083.2827</v>
      </c>
      <c r="U5">
        <f>'LPG, Kerosene Use'!$B$12*'LPG, Kerosene Use'!$B$23*('Building Projections'!Y$29/'Building Projections'!$G$29)*BTU_per_thousand_tons_kerosene</f>
        <v>1350703886009.4954</v>
      </c>
      <c r="V5">
        <f>'LPG, Kerosene Use'!$B$12*'LPG, Kerosene Use'!$B$23*('Building Projections'!Z$29/'Building Projections'!$G$29)*BTU_per_thousand_tons_kerosene</f>
        <v>1475301681935.6594</v>
      </c>
      <c r="W5">
        <f>'LPG, Kerosene Use'!$B$12*'LPG, Kerosene Use'!$B$23*('Building Projections'!AA$29/'Building Projections'!$G$29)*BTU_per_thousand_tons_kerosene</f>
        <v>1599899477861.8718</v>
      </c>
      <c r="X5">
        <f>'LPG, Kerosene Use'!$B$12*'LPG, Kerosene Use'!$B$23*('Building Projections'!AB$29/'Building Projections'!$G$29)*BTU_per_thousand_tons_kerosene</f>
        <v>1760570581703.5854</v>
      </c>
      <c r="Y5">
        <f>'LPG, Kerosene Use'!$B$12*'LPG, Kerosene Use'!$B$23*('Building Projections'!AC$29/'Building Projections'!$G$29)*BTU_per_thousand_tons_kerosene</f>
        <v>1921241685545.2983</v>
      </c>
      <c r="Z5">
        <f>'LPG, Kerosene Use'!$B$12*'LPG, Kerosene Use'!$B$23*('Building Projections'!AD$29/'Building Projections'!$G$29)*BTU_per_thousand_tons_kerosene</f>
        <v>2081912789387.0601</v>
      </c>
      <c r="AA5">
        <f>'LPG, Kerosene Use'!$B$12*'LPG, Kerosene Use'!$B$23*('Building Projections'!AE$29/'Building Projections'!$G$29)*BTU_per_thousand_tons_kerosene</f>
        <v>2242583893228.7734</v>
      </c>
      <c r="AB5">
        <f>'LPG, Kerosene Use'!$B$12*'LPG, Kerosene Use'!$B$23*('Building Projections'!AF$29/'Building Projections'!$G$29)*BTU_per_thousand_tons_kerosene</f>
        <v>2403254997070.4868</v>
      </c>
      <c r="AC5">
        <f>'LPG, Kerosene Use'!$B$12*'LPG, Kerosene Use'!$B$23*('Building Projections'!AG$29/'Building Projections'!$G$29)*BTU_per_thousand_tons_kerosene</f>
        <v>2603248930083.9424</v>
      </c>
      <c r="AD5">
        <f>'LPG, Kerosene Use'!$B$12*'LPG, Kerosene Use'!$B$23*('Building Projections'!AH$29/'Building Projections'!$G$29)*BTU_per_thousand_tons_kerosene</f>
        <v>2803242863097.3989</v>
      </c>
      <c r="AE5">
        <f>'LPG, Kerosene Use'!$B$12*'LPG, Kerosene Use'!$B$23*('Building Projections'!AI$29/'Building Projections'!$G$29)*BTU_per_thousand_tons_kerosene</f>
        <v>3003236796110.8545</v>
      </c>
      <c r="AF5">
        <f>'LPG, Kerosene Use'!$B$12*'LPG, Kerosene Use'!$B$23*('Building Projections'!AJ$29/'Building Projections'!$G$29)*BTU_per_thousand_tons_kerosene</f>
        <v>3203230729124.3101</v>
      </c>
      <c r="AG5">
        <f>'LPG, Kerosene Use'!$B$12*'LPG, Kerosene Use'!$B$23*('Building Projections'!AK$29/'Building Projections'!$G$29)*BTU_per_thousand_tons_kerosene</f>
        <v>3403224662137.814</v>
      </c>
      <c r="AH5">
        <f>'LPG, Kerosene Use'!$B$12*'LPG, Kerosene Use'!$B$23*('Building Projections'!AL$29/'Building Projections'!$G$29)*BTU_per_thousand_tons_kerosene</f>
        <v>3603218595151.27</v>
      </c>
      <c r="AI5">
        <f>'LPG, Kerosene Use'!$B$12*'LPG, Kerosene Use'!$B$23*('Building Projections'!AM$29/'Building Projections'!$G$29)*BTU_per_thousand_tons_kerosene</f>
        <v>3803212528164.7251</v>
      </c>
      <c r="AJ5">
        <f>'LPG, Kerosene Use'!$B$12*'LPG, Kerosene Use'!$B$23*('Building Projections'!AN$29/'Building Projections'!$G$29)*BTU_per_thousand_tons_kerosene</f>
        <v>4003206461178.23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  <pageSetup orientation="portrait" horizontalDpi="1200" verticalDpi="1200" r:id="rId1"/>
  <ignoredErrors>
    <ignoredError sqref="A4" formulaRange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5.85546875" customWidth="1"/>
    <col min="2" max="2" width="14.7109375" customWidth="1"/>
    <col min="3" max="3" width="11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Use'!$E$17*'Elec Breakdown'!$B$14*('Building Projections'!F$29/'Building Projections'!$G$29)*BTU_per_GWh</f>
        <v>16100208651734.063</v>
      </c>
      <c r="C2">
        <f>'Elec Use'!$E$17*'Elec Breakdown'!$B$14*('Building Projections'!G$29/'Building Projections'!$G$29)*BTU_per_GWh</f>
        <v>16776298131000.002</v>
      </c>
      <c r="D2">
        <f>'Elec Use'!$E$17*'Elec Breakdown'!$B$14*('Building Projections'!H$29/'Building Projections'!$G$29)*BTU_per_GWh</f>
        <v>17950245259591.352</v>
      </c>
      <c r="E2">
        <f>'Elec Use'!$E$17*'Elec Breakdown'!$B$14*('Building Projections'!I$29/'Building Projections'!$G$29)*BTU_per_GWh</f>
        <v>19124192388182.383</v>
      </c>
      <c r="F2">
        <f>'Elec Use'!$E$17*'Elec Breakdown'!$B$14*('Building Projections'!J$29/'Building Projections'!$G$29)*BTU_per_GWh</f>
        <v>20298139516773.727</v>
      </c>
      <c r="G2">
        <f>'Elec Use'!$E$17*'Elec Breakdown'!$B$14*('Building Projections'!K$29/'Building Projections'!$G$29)*BTU_per_GWh</f>
        <v>21472086645365.074</v>
      </c>
      <c r="H2">
        <f>'Elec Use'!$E$17*'Elec Breakdown'!$B$14*('Building Projections'!L$29/'Building Projections'!$G$29)*BTU_per_GWh</f>
        <v>22646033773956.426</v>
      </c>
      <c r="I2">
        <f>'Elec Use'!$E$17*'Elec Breakdown'!$B$14*('Building Projections'!M$29/'Building Projections'!$G$29)*BTU_per_GWh</f>
        <v>24694319558935.688</v>
      </c>
      <c r="J2">
        <f>'Elec Use'!$E$17*'Elec Breakdown'!$B$14*('Building Projections'!N$29/'Building Projections'!$G$29)*BTU_per_GWh</f>
        <v>26742605343914.949</v>
      </c>
      <c r="K2">
        <f>'Elec Use'!$E$17*'Elec Breakdown'!$B$14*('Building Projections'!O$29/'Building Projections'!$G$29)*BTU_per_GWh</f>
        <v>28790891128894.211</v>
      </c>
      <c r="L2">
        <f>'Elec Use'!$E$17*'Elec Breakdown'!$B$14*('Building Projections'!P$29/'Building Projections'!$G$29)*BTU_per_GWh</f>
        <v>30839176913874.105</v>
      </c>
      <c r="M2">
        <f>'Elec Use'!$E$17*'Elec Breakdown'!$B$14*('Building Projections'!Q$29/'Building Projections'!$G$29)*BTU_per_GWh</f>
        <v>32887462698853.367</v>
      </c>
      <c r="N2">
        <f>'Elec Use'!$E$17*'Elec Breakdown'!$B$14*('Building Projections'!R$29/'Building Projections'!$G$29)*BTU_per_GWh</f>
        <v>36567371353100.188</v>
      </c>
      <c r="O2">
        <f>'Elec Use'!$E$17*'Elec Breakdown'!$B$14*('Building Projections'!S$29/'Building Projections'!$G$29)*BTU_per_GWh</f>
        <v>40247280007347.633</v>
      </c>
      <c r="P2">
        <f>'Elec Use'!$E$17*'Elec Breakdown'!$B$14*('Building Projections'!T$29/'Building Projections'!$G$29)*BTU_per_GWh</f>
        <v>43927188661595.086</v>
      </c>
      <c r="Q2">
        <f>'Elec Use'!$E$17*'Elec Breakdown'!$B$14*('Building Projections'!U$29/'Building Projections'!$G$29)*BTU_per_GWh</f>
        <v>47607097315841.281</v>
      </c>
      <c r="R2">
        <f>'Elec Use'!$E$17*'Elec Breakdown'!$B$14*('Building Projections'!V$29/'Building Projections'!$G$29)*BTU_per_GWh</f>
        <v>51287005970088.727</v>
      </c>
      <c r="S2">
        <f>'Elec Use'!$E$17*'Elec Breakdown'!$B$14*('Building Projections'!W$29/'Building Projections'!$G$29)*BTU_per_GWh</f>
        <v>57828288835917.914</v>
      </c>
      <c r="T2">
        <f>'Elec Use'!$E$17*'Elec Breakdown'!$B$14*('Building Projections'!X$29/'Building Projections'!$G$29)*BTU_per_GWh</f>
        <v>64369571701748.352</v>
      </c>
      <c r="U2">
        <f>'Elec Use'!$E$17*'Elec Breakdown'!$B$14*('Building Projections'!Y$29/'Building Projections'!$G$29)*BTU_per_GWh</f>
        <v>70910854567578.813</v>
      </c>
      <c r="V2">
        <f>'Elec Use'!$E$17*'Elec Breakdown'!$B$14*('Building Projections'!Z$29/'Building Projections'!$G$29)*BTU_per_GWh</f>
        <v>77452137433406.719</v>
      </c>
      <c r="W2">
        <f>'Elec Use'!$E$17*'Elec Breakdown'!$B$14*('Building Projections'!AA$29/'Building Projections'!$G$29)*BTU_per_GWh</f>
        <v>83993420299237.172</v>
      </c>
      <c r="X2">
        <f>'Elec Use'!$E$17*'Elec Breakdown'!$B$14*('Building Projections'!AB$29/'Building Projections'!$G$29)*BTU_per_GWh</f>
        <v>92428522467627.609</v>
      </c>
      <c r="Y2">
        <f>'Elec Use'!$E$17*'Elec Breakdown'!$B$14*('Building Projections'!AC$29/'Building Projections'!$G$29)*BTU_per_GWh</f>
        <v>100863624636018.05</v>
      </c>
      <c r="Z2">
        <f>'Elec Use'!$E$17*'Elec Breakdown'!$B$14*('Building Projections'!AD$29/'Building Projections'!$G$29)*BTU_per_GWh</f>
        <v>109298726804411.03</v>
      </c>
      <c r="AA2">
        <f>'Elec Use'!$E$17*'Elec Breakdown'!$B$14*('Building Projections'!AE$29/'Building Projections'!$G$29)*BTU_per_GWh</f>
        <v>117733828972801.47</v>
      </c>
      <c r="AB2">
        <f>'Elec Use'!$E$17*'Elec Breakdown'!$B$14*('Building Projections'!AF$29/'Building Projections'!$G$29)*BTU_per_GWh</f>
        <v>126168931141191.91</v>
      </c>
      <c r="AC2">
        <f>'Elec Use'!$E$17*'Elec Breakdown'!$B$14*('Building Projections'!AG$29/'Building Projections'!$G$29)*BTU_per_GWh</f>
        <v>136668449833044.95</v>
      </c>
      <c r="AD2">
        <f>'Elec Use'!$E$17*'Elec Breakdown'!$B$14*('Building Projections'!AH$29/'Building Projections'!$G$29)*BTU_per_GWh</f>
        <v>147167968524898.03</v>
      </c>
      <c r="AE2">
        <f>'Elec Use'!$E$17*'Elec Breakdown'!$B$14*('Building Projections'!AI$29/'Building Projections'!$G$29)*BTU_per_GWh</f>
        <v>157667487216751.09</v>
      </c>
      <c r="AF2">
        <f>'Elec Use'!$E$17*'Elec Breakdown'!$B$14*('Building Projections'!AJ$29/'Building Projections'!$G$29)*BTU_per_GWh</f>
        <v>168167005908604.13</v>
      </c>
      <c r="AG2">
        <f>'Elec Use'!$E$17*'Elec Breakdown'!$B$14*('Building Projections'!AK$29/'Building Projections'!$G$29)*BTU_per_GWh</f>
        <v>178666524600459.75</v>
      </c>
      <c r="AH2">
        <f>'Elec Use'!$E$17*'Elec Breakdown'!$B$14*('Building Projections'!AL$29/'Building Projections'!$G$29)*BTU_per_GWh</f>
        <v>189166043292312.81</v>
      </c>
      <c r="AI2">
        <f>'Elec Use'!$E$17*'Elec Breakdown'!$B$14*('Building Projections'!AM$29/'Building Projections'!$G$29)*BTU_per_GWh</f>
        <v>199665561984165.88</v>
      </c>
      <c r="AJ2">
        <f>'Elec Use'!$E$17*'Elec Breakdown'!$B$14*('Building Projections'!AN$29/'Building Projections'!$G$29)*BTU_per_GWh</f>
        <v>210165080676021.44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J7" si="0">TREND($Q3:$Z3,$Q$1:$Z$1,AA$1)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</row>
  </sheetData>
  <pageMargins left="0.7" right="0.7" top="0.75" bottom="0.75" header="0.3" footer="0.3"/>
  <pageSetup orientation="portrait" horizontalDpi="1200" verticalDpi="1200" r:id="rId1"/>
  <ignoredErrors>
    <ignoredError sqref="A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About</vt:lpstr>
      <vt:lpstr>Building Projections</vt:lpstr>
      <vt:lpstr>Elec Use</vt:lpstr>
      <vt:lpstr>Elec Breakdown</vt:lpstr>
      <vt:lpstr>LPG, Kerosene Use</vt:lpstr>
      <vt:lpstr>Activity Data</vt:lpstr>
      <vt:lpstr>Summed Activity Data</vt:lpstr>
      <vt:lpstr>Biomass Use</vt:lpstr>
      <vt:lpstr>Conversion Factors</vt:lpstr>
      <vt:lpstr>BCEU-urban-residential-heating</vt:lpstr>
      <vt:lpstr>BCEU-urban-residential-cooling</vt:lpstr>
      <vt:lpstr>BCEU-urban-residential-lighting</vt:lpstr>
      <vt:lpstr>BCEU-urban-residential-appl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BTU_per_GWh</vt:lpstr>
      <vt:lpstr>BTU_per_kg_biomass</vt:lpstr>
      <vt:lpstr>BTU_per_PJ</vt:lpstr>
      <vt:lpstr>BTU_per_thousand_tons_kerosene</vt:lpstr>
      <vt:lpstr>BTU_per_thousand_tons_LPG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Robbie Orvis</cp:lastModifiedBy>
  <cp:revision/>
  <cp:lastPrinted>2018-12-19T19:56:25Z</cp:lastPrinted>
  <dcterms:created xsi:type="dcterms:W3CDTF">2014-04-18T00:48:59Z</dcterms:created>
  <dcterms:modified xsi:type="dcterms:W3CDTF">2019-05-21T20:33:35Z</dcterms:modified>
  <cp:category/>
  <cp:contentStatus/>
</cp:coreProperties>
</file>