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435" windowWidth="18960" windowHeight="6210" activeTab="2"/>
  </bookViews>
  <sheets>
    <sheet name="About" sheetId="10" r:id="rId1"/>
    <sheet name="PolicyLevers" sheetId="1" r:id="rId2"/>
    <sheet name="OutputGraphs" sheetId="8" r:id="rId3"/>
    <sheet name="ReferenceScenarios" sheetId="9" r:id="rId4"/>
    <sheet name="Targets" sheetId="16" r:id="rId5"/>
    <sheet name="MaxBoundCalculations" sheetId="13" r:id="rId6"/>
  </sheets>
  <definedNames>
    <definedName name="_xlnm._FilterDatabase" localSheetId="1" hidden="1">PolicyLevers!$A$1:$P$321</definedName>
  </definedNames>
  <calcPr calcId="145621"/>
</workbook>
</file>

<file path=xl/calcChain.xml><?xml version="1.0" encoding="utf-8"?>
<calcChain xmlns="http://schemas.openxmlformats.org/spreadsheetml/2006/main">
  <c r="S37" i="1" l="1"/>
  <c r="S19" i="1"/>
  <c r="S12" i="1"/>
  <c r="R7" i="1" l="1"/>
  <c r="Q7" i="1"/>
  <c r="O7" i="1"/>
  <c r="N7" i="1"/>
  <c r="M7" i="1"/>
  <c r="L7" i="1"/>
  <c r="K7" i="1"/>
  <c r="J7" i="1"/>
  <c r="C7" i="1"/>
  <c r="B7" i="1"/>
  <c r="A7" i="1"/>
  <c r="R6" i="1"/>
  <c r="Q6" i="1"/>
  <c r="O6" i="1"/>
  <c r="N6" i="1"/>
  <c r="M6" i="1"/>
  <c r="L6" i="1"/>
  <c r="K6" i="1"/>
  <c r="J6" i="1"/>
  <c r="C6" i="1"/>
  <c r="B6" i="1"/>
  <c r="A6" i="1"/>
  <c r="R5" i="1"/>
  <c r="Q5" i="1"/>
  <c r="O5" i="1"/>
  <c r="N5" i="1"/>
  <c r="M5" i="1"/>
  <c r="L5" i="1"/>
  <c r="K5" i="1"/>
  <c r="J5" i="1"/>
  <c r="C5" i="1"/>
  <c r="B5" i="1"/>
  <c r="A5" i="1"/>
  <c r="R4" i="1"/>
  <c r="Q4" i="1"/>
  <c r="O4" i="1"/>
  <c r="N4" i="1"/>
  <c r="M4" i="1"/>
  <c r="L4" i="1"/>
  <c r="K4" i="1"/>
  <c r="J4" i="1"/>
  <c r="C4" i="1"/>
  <c r="B4" i="1"/>
  <c r="A4" i="1"/>
  <c r="R3" i="1"/>
  <c r="Q3" i="1"/>
  <c r="O3" i="1"/>
  <c r="N3" i="1"/>
  <c r="M3" i="1"/>
  <c r="L3" i="1"/>
  <c r="K3" i="1"/>
  <c r="J3" i="1"/>
  <c r="C3" i="1"/>
  <c r="B3" i="1"/>
  <c r="A3" i="1"/>
  <c r="B260" i="16" l="1"/>
  <c r="E249" i="16"/>
  <c r="E250" i="16" s="1"/>
  <c r="D249" i="16"/>
  <c r="D250" i="16" s="1"/>
  <c r="B249" i="16"/>
  <c r="B250" i="16" s="1"/>
  <c r="E147" i="16"/>
  <c r="E148" i="16" s="1"/>
  <c r="D147" i="16"/>
  <c r="D148" i="16" s="1"/>
  <c r="B147" i="16"/>
  <c r="B148" i="16" s="1"/>
  <c r="O326" i="1"/>
  <c r="N326" i="1"/>
  <c r="M326" i="1"/>
  <c r="L326" i="1"/>
  <c r="K326" i="1"/>
  <c r="J326" i="1"/>
  <c r="C326" i="1"/>
  <c r="A326" i="1"/>
  <c r="O325" i="1"/>
  <c r="N325" i="1"/>
  <c r="M325" i="1"/>
  <c r="L325" i="1"/>
  <c r="K325" i="1"/>
  <c r="J325" i="1"/>
  <c r="C325" i="1"/>
  <c r="A325" i="1"/>
  <c r="O324" i="1"/>
  <c r="N324" i="1"/>
  <c r="M324" i="1"/>
  <c r="L324" i="1"/>
  <c r="K324" i="1"/>
  <c r="J324" i="1"/>
  <c r="C324" i="1"/>
  <c r="A324" i="1"/>
  <c r="O323" i="1"/>
  <c r="N323" i="1"/>
  <c r="M323" i="1"/>
  <c r="L323" i="1"/>
  <c r="K323" i="1"/>
  <c r="J323" i="1"/>
  <c r="C323" i="1"/>
  <c r="A323" i="1"/>
  <c r="O322" i="1"/>
  <c r="N322" i="1"/>
  <c r="M322" i="1"/>
  <c r="L322" i="1"/>
  <c r="K322" i="1"/>
  <c r="J322" i="1"/>
  <c r="C322" i="1"/>
  <c r="A322" i="1"/>
  <c r="J321" i="1"/>
  <c r="O320" i="1"/>
  <c r="N320" i="1"/>
  <c r="M320" i="1"/>
  <c r="L320" i="1"/>
  <c r="K320" i="1"/>
  <c r="J320" i="1"/>
  <c r="C320" i="1"/>
  <c r="A320" i="1"/>
  <c r="O319" i="1"/>
  <c r="N319" i="1"/>
  <c r="M319" i="1"/>
  <c r="L319" i="1"/>
  <c r="K319" i="1"/>
  <c r="J319" i="1"/>
  <c r="C319" i="1"/>
  <c r="A319" i="1"/>
  <c r="O318" i="1"/>
  <c r="N318" i="1"/>
  <c r="M318" i="1"/>
  <c r="L318" i="1"/>
  <c r="K318" i="1"/>
  <c r="J318" i="1"/>
  <c r="C318" i="1"/>
  <c r="A318" i="1"/>
  <c r="O317" i="1"/>
  <c r="N317" i="1"/>
  <c r="M317" i="1"/>
  <c r="L317" i="1"/>
  <c r="K317" i="1"/>
  <c r="J317" i="1"/>
  <c r="C317" i="1"/>
  <c r="A317" i="1"/>
  <c r="O316" i="1"/>
  <c r="N316" i="1"/>
  <c r="M316" i="1"/>
  <c r="L316" i="1"/>
  <c r="K316" i="1"/>
  <c r="J316" i="1"/>
  <c r="C316" i="1"/>
  <c r="A316" i="1"/>
  <c r="O315" i="1"/>
  <c r="N315" i="1"/>
  <c r="M315" i="1"/>
  <c r="L315" i="1"/>
  <c r="K315" i="1"/>
  <c r="J315" i="1"/>
  <c r="C315" i="1"/>
  <c r="A315" i="1"/>
  <c r="O314" i="1"/>
  <c r="N314" i="1"/>
  <c r="M314" i="1"/>
  <c r="L314" i="1"/>
  <c r="K314" i="1"/>
  <c r="J314" i="1"/>
  <c r="C314" i="1"/>
  <c r="A314" i="1"/>
  <c r="J313" i="1"/>
  <c r="K312" i="1"/>
  <c r="J312" i="1"/>
  <c r="C312" i="1"/>
  <c r="A312" i="1"/>
  <c r="O311" i="1"/>
  <c r="N311" i="1"/>
  <c r="M311" i="1"/>
  <c r="L311" i="1"/>
  <c r="K311" i="1"/>
  <c r="J311" i="1"/>
  <c r="C311" i="1"/>
  <c r="A311" i="1"/>
  <c r="O310" i="1"/>
  <c r="N310" i="1"/>
  <c r="M310" i="1"/>
  <c r="L310" i="1"/>
  <c r="K310" i="1"/>
  <c r="J310" i="1"/>
  <c r="C310" i="1"/>
  <c r="A310" i="1"/>
  <c r="O309" i="1"/>
  <c r="N309" i="1"/>
  <c r="M309" i="1"/>
  <c r="L309" i="1"/>
  <c r="K309" i="1"/>
  <c r="J309" i="1"/>
  <c r="C309" i="1"/>
  <c r="A309" i="1"/>
  <c r="K308" i="1"/>
  <c r="J308" i="1"/>
  <c r="C308" i="1"/>
  <c r="A308" i="1"/>
  <c r="K307" i="1"/>
  <c r="J307" i="1"/>
  <c r="C307" i="1"/>
  <c r="A307" i="1"/>
  <c r="K306" i="1"/>
  <c r="J306" i="1"/>
  <c r="C306" i="1"/>
  <c r="A306" i="1"/>
  <c r="K305" i="1"/>
  <c r="J305" i="1"/>
  <c r="C305" i="1"/>
  <c r="B305" i="1"/>
  <c r="A305" i="1"/>
  <c r="O304" i="1"/>
  <c r="N304" i="1"/>
  <c r="M304" i="1"/>
  <c r="L304" i="1"/>
  <c r="K304" i="1"/>
  <c r="J304" i="1"/>
  <c r="C304" i="1"/>
  <c r="A304" i="1"/>
  <c r="O303" i="1"/>
  <c r="N303" i="1"/>
  <c r="M303" i="1"/>
  <c r="L303" i="1"/>
  <c r="K303" i="1"/>
  <c r="J303" i="1"/>
  <c r="C303" i="1"/>
  <c r="B303" i="1"/>
  <c r="A303" i="1"/>
  <c r="J302" i="1"/>
  <c r="B302" i="1"/>
  <c r="B311" i="1" s="1"/>
  <c r="J301" i="1"/>
  <c r="B301" i="1"/>
  <c r="O300" i="1"/>
  <c r="N300" i="1"/>
  <c r="M300" i="1"/>
  <c r="L300" i="1"/>
  <c r="K300" i="1"/>
  <c r="J300" i="1"/>
  <c r="C300" i="1"/>
  <c r="B300" i="1"/>
  <c r="A300" i="1"/>
  <c r="O299" i="1"/>
  <c r="N299" i="1"/>
  <c r="M299" i="1"/>
  <c r="L299" i="1"/>
  <c r="K299" i="1"/>
  <c r="J299" i="1"/>
  <c r="C299" i="1"/>
  <c r="B299" i="1"/>
  <c r="A299" i="1"/>
  <c r="O298" i="1"/>
  <c r="N298" i="1"/>
  <c r="M298" i="1"/>
  <c r="L298" i="1"/>
  <c r="K298" i="1"/>
  <c r="J298" i="1"/>
  <c r="C298" i="1"/>
  <c r="B298" i="1"/>
  <c r="A298" i="1"/>
  <c r="K297" i="1"/>
  <c r="J297" i="1"/>
  <c r="C297" i="1"/>
  <c r="B297" i="1"/>
  <c r="A297" i="1"/>
  <c r="O296" i="1"/>
  <c r="N296" i="1"/>
  <c r="M296" i="1"/>
  <c r="L296" i="1"/>
  <c r="K296" i="1"/>
  <c r="J296" i="1"/>
  <c r="C296" i="1"/>
  <c r="B296" i="1"/>
  <c r="A296" i="1"/>
  <c r="O294" i="1"/>
  <c r="N294" i="1"/>
  <c r="M294" i="1"/>
  <c r="L294" i="1"/>
  <c r="K294" i="1"/>
  <c r="J294" i="1"/>
  <c r="C294" i="1"/>
  <c r="A294" i="1"/>
  <c r="O293" i="1"/>
  <c r="N293" i="1"/>
  <c r="M293" i="1"/>
  <c r="L293" i="1"/>
  <c r="K293" i="1"/>
  <c r="J293" i="1"/>
  <c r="C293" i="1"/>
  <c r="A293" i="1"/>
  <c r="O292" i="1"/>
  <c r="N292" i="1"/>
  <c r="M292" i="1"/>
  <c r="L292" i="1"/>
  <c r="K292" i="1"/>
  <c r="J292" i="1"/>
  <c r="C292" i="1"/>
  <c r="A292" i="1"/>
  <c r="O291" i="1"/>
  <c r="N291" i="1"/>
  <c r="M291" i="1"/>
  <c r="L291" i="1"/>
  <c r="K291" i="1"/>
  <c r="J291" i="1"/>
  <c r="C291" i="1"/>
  <c r="A291" i="1"/>
  <c r="O290" i="1"/>
  <c r="N290" i="1"/>
  <c r="M290" i="1"/>
  <c r="L290" i="1"/>
  <c r="K290" i="1"/>
  <c r="J290" i="1"/>
  <c r="C290" i="1"/>
  <c r="A290" i="1"/>
  <c r="J289" i="1"/>
  <c r="O288" i="1"/>
  <c r="N288" i="1"/>
  <c r="M288" i="1"/>
  <c r="L288" i="1"/>
  <c r="K288" i="1"/>
  <c r="J288" i="1"/>
  <c r="C288" i="1"/>
  <c r="A288" i="1"/>
  <c r="O287" i="1"/>
  <c r="N287" i="1"/>
  <c r="M287" i="1"/>
  <c r="L287" i="1"/>
  <c r="K287" i="1"/>
  <c r="J287" i="1"/>
  <c r="C287" i="1"/>
  <c r="A287" i="1"/>
  <c r="O286" i="1"/>
  <c r="N286" i="1"/>
  <c r="M286" i="1"/>
  <c r="L286" i="1"/>
  <c r="K286" i="1"/>
  <c r="J286" i="1"/>
  <c r="C286" i="1"/>
  <c r="A286" i="1"/>
  <c r="O285" i="1"/>
  <c r="N285" i="1"/>
  <c r="M285" i="1"/>
  <c r="L285" i="1"/>
  <c r="K285" i="1"/>
  <c r="J285" i="1"/>
  <c r="C285" i="1"/>
  <c r="A285" i="1"/>
  <c r="O284" i="1"/>
  <c r="N284" i="1"/>
  <c r="M284" i="1"/>
  <c r="L284" i="1"/>
  <c r="K284" i="1"/>
  <c r="J284" i="1"/>
  <c r="C284" i="1"/>
  <c r="A284" i="1"/>
  <c r="O283" i="1"/>
  <c r="N283" i="1"/>
  <c r="M283" i="1"/>
  <c r="L283" i="1"/>
  <c r="K283" i="1"/>
  <c r="J283" i="1"/>
  <c r="C283" i="1"/>
  <c r="A283" i="1"/>
  <c r="O282" i="1"/>
  <c r="N282" i="1"/>
  <c r="M282" i="1"/>
  <c r="L282" i="1"/>
  <c r="K282" i="1"/>
  <c r="J282" i="1"/>
  <c r="C282" i="1"/>
  <c r="A282" i="1"/>
  <c r="J281" i="1"/>
  <c r="O280" i="1"/>
  <c r="N280" i="1"/>
  <c r="M280" i="1"/>
  <c r="L280" i="1"/>
  <c r="K280" i="1"/>
  <c r="J280" i="1"/>
  <c r="C280" i="1"/>
  <c r="A280" i="1"/>
  <c r="O279" i="1"/>
  <c r="N279" i="1"/>
  <c r="M279" i="1"/>
  <c r="L279" i="1"/>
  <c r="K279" i="1"/>
  <c r="J279" i="1"/>
  <c r="C279" i="1"/>
  <c r="A279" i="1"/>
  <c r="O278" i="1"/>
  <c r="N278" i="1"/>
  <c r="M278" i="1"/>
  <c r="L278" i="1"/>
  <c r="K278" i="1"/>
  <c r="J278" i="1"/>
  <c r="C278" i="1"/>
  <c r="A278" i="1"/>
  <c r="O277" i="1"/>
  <c r="N277" i="1"/>
  <c r="M277" i="1"/>
  <c r="L277" i="1"/>
  <c r="K277" i="1"/>
  <c r="J277" i="1"/>
  <c r="C277" i="1"/>
  <c r="A277" i="1"/>
  <c r="O276" i="1"/>
  <c r="N276" i="1"/>
  <c r="M276" i="1"/>
  <c r="L276" i="1"/>
  <c r="K276" i="1"/>
  <c r="J276" i="1"/>
  <c r="C276" i="1"/>
  <c r="A276" i="1"/>
  <c r="O275" i="1"/>
  <c r="N275" i="1"/>
  <c r="M275" i="1"/>
  <c r="L275" i="1"/>
  <c r="K275" i="1"/>
  <c r="J275" i="1"/>
  <c r="C275" i="1"/>
  <c r="A275" i="1"/>
  <c r="O274" i="1"/>
  <c r="N274" i="1"/>
  <c r="M274" i="1"/>
  <c r="L274" i="1"/>
  <c r="K274" i="1"/>
  <c r="J274" i="1"/>
  <c r="C274" i="1"/>
  <c r="A274" i="1"/>
  <c r="O273" i="1"/>
  <c r="N273" i="1"/>
  <c r="M273" i="1"/>
  <c r="L273" i="1"/>
  <c r="K273" i="1"/>
  <c r="J273" i="1"/>
  <c r="C273" i="1"/>
  <c r="A273" i="1"/>
  <c r="O272" i="1"/>
  <c r="N272" i="1"/>
  <c r="M272" i="1"/>
  <c r="L272" i="1"/>
  <c r="K272" i="1"/>
  <c r="J272" i="1"/>
  <c r="C272" i="1"/>
  <c r="A272" i="1"/>
  <c r="O271" i="1"/>
  <c r="N271" i="1"/>
  <c r="M271" i="1"/>
  <c r="L271" i="1"/>
  <c r="K271" i="1"/>
  <c r="J271" i="1"/>
  <c r="C271" i="1"/>
  <c r="A271" i="1"/>
  <c r="J270" i="1"/>
  <c r="B270" i="1"/>
  <c r="B278" i="1" s="1"/>
  <c r="J269" i="1"/>
  <c r="B269" i="1"/>
  <c r="A269" i="1"/>
  <c r="O268" i="1"/>
  <c r="N268" i="1"/>
  <c r="M268" i="1"/>
  <c r="L268" i="1"/>
  <c r="K268" i="1"/>
  <c r="J268" i="1"/>
  <c r="C268" i="1"/>
  <c r="B268" i="1"/>
  <c r="A268" i="1"/>
  <c r="O267" i="1"/>
  <c r="N267" i="1"/>
  <c r="M267" i="1"/>
  <c r="L267" i="1"/>
  <c r="K267" i="1"/>
  <c r="J267" i="1"/>
  <c r="C267" i="1"/>
  <c r="B267" i="1"/>
  <c r="A267" i="1"/>
  <c r="O266" i="1"/>
  <c r="N266" i="1"/>
  <c r="M266" i="1"/>
  <c r="L266" i="1"/>
  <c r="K266" i="1"/>
  <c r="J266" i="1"/>
  <c r="C266" i="1"/>
  <c r="B266" i="1"/>
  <c r="A266" i="1"/>
  <c r="O265" i="1"/>
  <c r="N265" i="1"/>
  <c r="M265" i="1"/>
  <c r="L265" i="1"/>
  <c r="K265" i="1"/>
  <c r="J265" i="1"/>
  <c r="C265" i="1"/>
  <c r="B265" i="1"/>
  <c r="A265" i="1"/>
  <c r="O264" i="1"/>
  <c r="N264" i="1"/>
  <c r="M264" i="1"/>
  <c r="L264" i="1"/>
  <c r="K264" i="1"/>
  <c r="J264" i="1"/>
  <c r="C264" i="1"/>
  <c r="B264" i="1"/>
  <c r="A264" i="1"/>
  <c r="K262" i="1"/>
  <c r="J262" i="1"/>
  <c r="C262" i="1"/>
  <c r="B262" i="1"/>
  <c r="A262" i="1"/>
  <c r="K261" i="1"/>
  <c r="J261" i="1"/>
  <c r="C261" i="1"/>
  <c r="B261" i="1"/>
  <c r="A261" i="1"/>
  <c r="K260" i="1"/>
  <c r="J260" i="1"/>
  <c r="C260" i="1"/>
  <c r="B260" i="1"/>
  <c r="A260" i="1"/>
  <c r="K259" i="1"/>
  <c r="J259" i="1"/>
  <c r="C259" i="1"/>
  <c r="B259" i="1"/>
  <c r="A259" i="1"/>
  <c r="K258" i="1"/>
  <c r="J258" i="1"/>
  <c r="C258" i="1"/>
  <c r="B258" i="1"/>
  <c r="A258" i="1"/>
  <c r="S257" i="1"/>
  <c r="O257" i="1"/>
  <c r="N257" i="1"/>
  <c r="M257" i="1"/>
  <c r="L257" i="1"/>
  <c r="K257" i="1"/>
  <c r="J257" i="1"/>
  <c r="C257" i="1"/>
  <c r="B257" i="1"/>
  <c r="A257" i="1"/>
  <c r="S256" i="1"/>
  <c r="O256" i="1"/>
  <c r="N256" i="1"/>
  <c r="M256" i="1"/>
  <c r="L256" i="1"/>
  <c r="K256" i="1"/>
  <c r="J256" i="1"/>
  <c r="C256" i="1"/>
  <c r="B256" i="1"/>
  <c r="A256" i="1"/>
  <c r="K255" i="1"/>
  <c r="J255" i="1"/>
  <c r="C255" i="1"/>
  <c r="B255" i="1"/>
  <c r="A255" i="1"/>
  <c r="K254" i="1"/>
  <c r="J254" i="1"/>
  <c r="C254" i="1"/>
  <c r="B254" i="1"/>
  <c r="A254" i="1"/>
  <c r="K253" i="1"/>
  <c r="J253" i="1"/>
  <c r="C253" i="1"/>
  <c r="B253" i="1"/>
  <c r="A253" i="1"/>
  <c r="K252" i="1"/>
  <c r="J252" i="1"/>
  <c r="C252" i="1"/>
  <c r="B252" i="1"/>
  <c r="A252" i="1"/>
  <c r="K251" i="1"/>
  <c r="J251" i="1"/>
  <c r="C251" i="1"/>
  <c r="B251" i="1"/>
  <c r="A251" i="1"/>
  <c r="S250" i="1"/>
  <c r="O250" i="1"/>
  <c r="N250" i="1"/>
  <c r="M250" i="1"/>
  <c r="L250" i="1"/>
  <c r="K250" i="1"/>
  <c r="J250" i="1"/>
  <c r="C250" i="1"/>
  <c r="B250" i="1"/>
  <c r="A250" i="1"/>
  <c r="S249" i="1"/>
  <c r="O249" i="1"/>
  <c r="N249" i="1"/>
  <c r="M249" i="1"/>
  <c r="L249" i="1"/>
  <c r="K249" i="1"/>
  <c r="J249" i="1"/>
  <c r="C249" i="1"/>
  <c r="B249" i="1"/>
  <c r="A249" i="1"/>
  <c r="K246" i="1"/>
  <c r="J246" i="1"/>
  <c r="C246" i="1"/>
  <c r="B246" i="1"/>
  <c r="A246" i="1"/>
  <c r="K245" i="1"/>
  <c r="J245" i="1"/>
  <c r="C245" i="1"/>
  <c r="B245" i="1"/>
  <c r="A245" i="1"/>
  <c r="K244" i="1"/>
  <c r="J244" i="1"/>
  <c r="C244" i="1"/>
  <c r="B244" i="1"/>
  <c r="A244" i="1"/>
  <c r="K243" i="1"/>
  <c r="J243" i="1"/>
  <c r="C243" i="1"/>
  <c r="B243" i="1"/>
  <c r="A243" i="1"/>
  <c r="K242" i="1"/>
  <c r="J242" i="1"/>
  <c r="C242" i="1"/>
  <c r="B242" i="1"/>
  <c r="A242" i="1"/>
  <c r="K241" i="1"/>
  <c r="J241" i="1"/>
  <c r="C241" i="1"/>
  <c r="B241" i="1"/>
  <c r="A241" i="1"/>
  <c r="O240" i="1"/>
  <c r="N240" i="1"/>
  <c r="M240" i="1"/>
  <c r="L240" i="1"/>
  <c r="K240" i="1"/>
  <c r="J240" i="1"/>
  <c r="C240" i="1"/>
  <c r="B240" i="1"/>
  <c r="A240" i="1"/>
  <c r="O239" i="1"/>
  <c r="N239" i="1"/>
  <c r="M239" i="1"/>
  <c r="L239" i="1"/>
  <c r="K239" i="1"/>
  <c r="J239" i="1"/>
  <c r="C239" i="1"/>
  <c r="B239" i="1"/>
  <c r="A239" i="1"/>
  <c r="K238" i="1"/>
  <c r="J238" i="1"/>
  <c r="C238" i="1"/>
  <c r="B238" i="1"/>
  <c r="A238" i="1"/>
  <c r="O237" i="1"/>
  <c r="N237" i="1"/>
  <c r="M237" i="1"/>
  <c r="L237" i="1"/>
  <c r="K237" i="1"/>
  <c r="J237" i="1"/>
  <c r="C237" i="1"/>
  <c r="B237" i="1"/>
  <c r="A237" i="1"/>
  <c r="K236" i="1"/>
  <c r="J236" i="1"/>
  <c r="C236" i="1"/>
  <c r="B236" i="1"/>
  <c r="A236" i="1"/>
  <c r="K235" i="1"/>
  <c r="J235" i="1"/>
  <c r="C235" i="1"/>
  <c r="B235" i="1"/>
  <c r="A235" i="1"/>
  <c r="O234" i="1"/>
  <c r="N234" i="1"/>
  <c r="M234" i="1"/>
  <c r="L234" i="1"/>
  <c r="K234" i="1"/>
  <c r="J234" i="1"/>
  <c r="C234" i="1"/>
  <c r="B234" i="1"/>
  <c r="A234" i="1"/>
  <c r="O233" i="1"/>
  <c r="N233" i="1"/>
  <c r="M233" i="1"/>
  <c r="L233" i="1"/>
  <c r="K233" i="1"/>
  <c r="J233" i="1"/>
  <c r="C233" i="1"/>
  <c r="B233" i="1"/>
  <c r="A233" i="1"/>
  <c r="K232" i="1"/>
  <c r="J232" i="1"/>
  <c r="C232" i="1"/>
  <c r="B232" i="1"/>
  <c r="A232" i="1"/>
  <c r="K230" i="1"/>
  <c r="J230" i="1"/>
  <c r="C230" i="1"/>
  <c r="B230" i="1"/>
  <c r="A230" i="1"/>
  <c r="K229" i="1"/>
  <c r="J229" i="1"/>
  <c r="C229" i="1"/>
  <c r="B229" i="1"/>
  <c r="A229" i="1"/>
  <c r="R228" i="1"/>
  <c r="Q228" i="1"/>
  <c r="O228" i="1"/>
  <c r="N228" i="1"/>
  <c r="M228" i="1"/>
  <c r="L228" i="1"/>
  <c r="K228" i="1"/>
  <c r="J228" i="1"/>
  <c r="C228" i="1"/>
  <c r="B228" i="1"/>
  <c r="A228" i="1"/>
  <c r="R227" i="1"/>
  <c r="Q227" i="1"/>
  <c r="O227" i="1"/>
  <c r="N227" i="1"/>
  <c r="M227" i="1"/>
  <c r="L227" i="1"/>
  <c r="K227" i="1"/>
  <c r="J227" i="1"/>
  <c r="C227" i="1"/>
  <c r="B227" i="1"/>
  <c r="A227" i="1"/>
  <c r="R226" i="1"/>
  <c r="Q226" i="1"/>
  <c r="O226" i="1"/>
  <c r="N226" i="1"/>
  <c r="M226" i="1"/>
  <c r="L226" i="1"/>
  <c r="K226" i="1"/>
  <c r="J226" i="1"/>
  <c r="C226" i="1"/>
  <c r="B226" i="1"/>
  <c r="A226" i="1"/>
  <c r="R225" i="1"/>
  <c r="Q225" i="1"/>
  <c r="O225" i="1"/>
  <c r="N225" i="1"/>
  <c r="M225" i="1"/>
  <c r="L225" i="1"/>
  <c r="K225" i="1"/>
  <c r="J225" i="1"/>
  <c r="C225" i="1"/>
  <c r="B225" i="1"/>
  <c r="A225" i="1"/>
  <c r="T204" i="1"/>
  <c r="S204" i="1"/>
  <c r="O204" i="1"/>
  <c r="N204" i="1"/>
  <c r="L204" i="1"/>
  <c r="K204" i="1"/>
  <c r="J204" i="1"/>
  <c r="C204" i="1"/>
  <c r="B204" i="1"/>
  <c r="A204" i="1"/>
  <c r="T203" i="1"/>
  <c r="S203" i="1"/>
  <c r="O203" i="1"/>
  <c r="N203" i="1"/>
  <c r="L203" i="1"/>
  <c r="K203" i="1"/>
  <c r="J203" i="1"/>
  <c r="C203" i="1"/>
  <c r="B203" i="1"/>
  <c r="A203" i="1"/>
  <c r="T202" i="1"/>
  <c r="S202" i="1"/>
  <c r="O202" i="1"/>
  <c r="N202" i="1"/>
  <c r="L202" i="1"/>
  <c r="K202" i="1"/>
  <c r="J202" i="1"/>
  <c r="C202" i="1"/>
  <c r="B202" i="1"/>
  <c r="A202" i="1"/>
  <c r="T201" i="1"/>
  <c r="S201" i="1"/>
  <c r="O201" i="1"/>
  <c r="N201" i="1"/>
  <c r="L201" i="1"/>
  <c r="K201" i="1"/>
  <c r="J201" i="1"/>
  <c r="C201" i="1"/>
  <c r="B201" i="1"/>
  <c r="A201" i="1"/>
  <c r="T200" i="1"/>
  <c r="S200" i="1"/>
  <c r="O200" i="1"/>
  <c r="N200" i="1"/>
  <c r="L200" i="1"/>
  <c r="K200" i="1"/>
  <c r="J200" i="1"/>
  <c r="C200" i="1"/>
  <c r="B200" i="1"/>
  <c r="A200" i="1"/>
  <c r="T199" i="1"/>
  <c r="S199" i="1"/>
  <c r="O199" i="1"/>
  <c r="N199" i="1"/>
  <c r="L199" i="1"/>
  <c r="K199" i="1"/>
  <c r="J199" i="1"/>
  <c r="C199" i="1"/>
  <c r="B199" i="1"/>
  <c r="A199" i="1"/>
  <c r="T198" i="1"/>
  <c r="S198" i="1"/>
  <c r="O198" i="1"/>
  <c r="N198" i="1"/>
  <c r="L198" i="1"/>
  <c r="K198" i="1"/>
  <c r="J198" i="1"/>
  <c r="C198" i="1"/>
  <c r="B198" i="1"/>
  <c r="A198" i="1"/>
  <c r="S193" i="1"/>
  <c r="O193" i="1"/>
  <c r="N193" i="1"/>
  <c r="M193" i="1"/>
  <c r="L193" i="1"/>
  <c r="K193" i="1"/>
  <c r="J193" i="1"/>
  <c r="C193" i="1"/>
  <c r="B193" i="1"/>
  <c r="A193" i="1"/>
  <c r="K192" i="1"/>
  <c r="J192" i="1"/>
  <c r="C192" i="1"/>
  <c r="B192" i="1"/>
  <c r="A192" i="1"/>
  <c r="S191" i="1"/>
  <c r="O191" i="1"/>
  <c r="N191" i="1"/>
  <c r="M191" i="1"/>
  <c r="L191" i="1"/>
  <c r="K191" i="1"/>
  <c r="J191" i="1"/>
  <c r="C191" i="1"/>
  <c r="B191" i="1"/>
  <c r="A191" i="1"/>
  <c r="S190" i="1"/>
  <c r="O190" i="1"/>
  <c r="N190" i="1"/>
  <c r="M190" i="1"/>
  <c r="L190" i="1"/>
  <c r="K190" i="1"/>
  <c r="J190" i="1"/>
  <c r="C190" i="1"/>
  <c r="B190" i="1"/>
  <c r="A190" i="1"/>
  <c r="S189" i="1"/>
  <c r="O189" i="1"/>
  <c r="N189" i="1"/>
  <c r="M189" i="1"/>
  <c r="L189" i="1"/>
  <c r="K189" i="1"/>
  <c r="J189" i="1"/>
  <c r="C189" i="1"/>
  <c r="B189" i="1"/>
  <c r="A189" i="1"/>
  <c r="S188" i="1"/>
  <c r="O188" i="1"/>
  <c r="N188" i="1"/>
  <c r="M188" i="1"/>
  <c r="L188" i="1"/>
  <c r="K188" i="1"/>
  <c r="J188" i="1"/>
  <c r="C188" i="1"/>
  <c r="B188" i="1"/>
  <c r="A188" i="1"/>
  <c r="K187" i="1"/>
  <c r="J187" i="1"/>
  <c r="C187" i="1"/>
  <c r="B187" i="1"/>
  <c r="A187" i="1"/>
  <c r="K186" i="1"/>
  <c r="J186" i="1"/>
  <c r="C186" i="1"/>
  <c r="B186" i="1"/>
  <c r="A186" i="1"/>
  <c r="K185" i="1"/>
  <c r="J185" i="1"/>
  <c r="C185" i="1"/>
  <c r="B185" i="1"/>
  <c r="A185" i="1"/>
  <c r="J178" i="1"/>
  <c r="C178" i="1"/>
  <c r="B178" i="1"/>
  <c r="A178" i="1"/>
  <c r="K177" i="1"/>
  <c r="J177" i="1"/>
  <c r="C177" i="1"/>
  <c r="B177" i="1"/>
  <c r="A177" i="1"/>
  <c r="K176" i="1"/>
  <c r="J176" i="1"/>
  <c r="C176" i="1"/>
  <c r="B176" i="1"/>
  <c r="A176" i="1"/>
  <c r="K175" i="1"/>
  <c r="J175" i="1"/>
  <c r="C175" i="1"/>
  <c r="B175" i="1"/>
  <c r="A175" i="1"/>
  <c r="K174" i="1"/>
  <c r="J174" i="1"/>
  <c r="C174" i="1"/>
  <c r="B174" i="1"/>
  <c r="A174" i="1"/>
  <c r="K173" i="1"/>
  <c r="J173" i="1"/>
  <c r="C173" i="1"/>
  <c r="B173" i="1"/>
  <c r="A173" i="1"/>
  <c r="K172" i="1"/>
  <c r="J172" i="1"/>
  <c r="C172" i="1"/>
  <c r="B172" i="1"/>
  <c r="A172" i="1"/>
  <c r="K171" i="1"/>
  <c r="J171" i="1"/>
  <c r="C171" i="1"/>
  <c r="B171" i="1"/>
  <c r="A171" i="1"/>
  <c r="K170" i="1"/>
  <c r="J170" i="1"/>
  <c r="C170" i="1"/>
  <c r="B170" i="1"/>
  <c r="A170" i="1"/>
  <c r="K169" i="1"/>
  <c r="J169" i="1"/>
  <c r="C169" i="1"/>
  <c r="B169" i="1"/>
  <c r="A169" i="1"/>
  <c r="K168" i="1"/>
  <c r="J168" i="1"/>
  <c r="C168" i="1"/>
  <c r="B168" i="1"/>
  <c r="A168" i="1"/>
  <c r="K167" i="1"/>
  <c r="J167" i="1"/>
  <c r="C167" i="1"/>
  <c r="B167" i="1"/>
  <c r="A167" i="1"/>
  <c r="K166" i="1"/>
  <c r="J166" i="1"/>
  <c r="C166" i="1"/>
  <c r="B166" i="1"/>
  <c r="A166" i="1"/>
  <c r="K165" i="1"/>
  <c r="J165" i="1"/>
  <c r="C165" i="1"/>
  <c r="B165" i="1"/>
  <c r="A165" i="1"/>
  <c r="K164" i="1"/>
  <c r="J164" i="1"/>
  <c r="C164" i="1"/>
  <c r="B164" i="1"/>
  <c r="A164" i="1"/>
  <c r="K163" i="1"/>
  <c r="J163" i="1"/>
  <c r="C163" i="1"/>
  <c r="B163" i="1"/>
  <c r="A163" i="1"/>
  <c r="K162" i="1"/>
  <c r="J162" i="1"/>
  <c r="C162" i="1"/>
  <c r="B162" i="1"/>
  <c r="A162" i="1"/>
  <c r="K161" i="1"/>
  <c r="J161" i="1"/>
  <c r="C161" i="1"/>
  <c r="B161" i="1"/>
  <c r="A161" i="1"/>
  <c r="K160" i="1"/>
  <c r="J160" i="1"/>
  <c r="C160" i="1"/>
  <c r="B160" i="1"/>
  <c r="A160" i="1"/>
  <c r="K159" i="1"/>
  <c r="J159" i="1"/>
  <c r="C159" i="1"/>
  <c r="B159" i="1"/>
  <c r="A159" i="1"/>
  <c r="K158" i="1"/>
  <c r="J158" i="1"/>
  <c r="C158" i="1"/>
  <c r="B158" i="1"/>
  <c r="A158" i="1"/>
  <c r="K157" i="1"/>
  <c r="J157" i="1"/>
  <c r="C157" i="1"/>
  <c r="B157" i="1"/>
  <c r="A157" i="1"/>
  <c r="K156" i="1"/>
  <c r="J156" i="1"/>
  <c r="C156" i="1"/>
  <c r="B156" i="1"/>
  <c r="A156" i="1"/>
  <c r="K155" i="1"/>
  <c r="J155" i="1"/>
  <c r="C155" i="1"/>
  <c r="B155" i="1"/>
  <c r="A155" i="1"/>
  <c r="K154" i="1"/>
  <c r="J154" i="1"/>
  <c r="C154" i="1"/>
  <c r="B154" i="1"/>
  <c r="A154" i="1"/>
  <c r="K153" i="1"/>
  <c r="J153" i="1"/>
  <c r="C153" i="1"/>
  <c r="B153" i="1"/>
  <c r="A153" i="1"/>
  <c r="K152" i="1"/>
  <c r="J152" i="1"/>
  <c r="C152" i="1"/>
  <c r="B152" i="1"/>
  <c r="A152" i="1"/>
  <c r="K151" i="1"/>
  <c r="J151" i="1"/>
  <c r="C151" i="1"/>
  <c r="B151" i="1"/>
  <c r="A151" i="1"/>
  <c r="K150" i="1"/>
  <c r="J150" i="1"/>
  <c r="C150" i="1"/>
  <c r="B150" i="1"/>
  <c r="A150" i="1"/>
  <c r="K149" i="1"/>
  <c r="J149" i="1"/>
  <c r="C149" i="1"/>
  <c r="B149" i="1"/>
  <c r="A149" i="1"/>
  <c r="K148" i="1"/>
  <c r="J148" i="1"/>
  <c r="C148" i="1"/>
  <c r="B148" i="1"/>
  <c r="A148" i="1"/>
  <c r="K147" i="1"/>
  <c r="J147" i="1"/>
  <c r="C147" i="1"/>
  <c r="B147" i="1"/>
  <c r="A147" i="1"/>
  <c r="K146" i="1"/>
  <c r="K178" i="1" s="1"/>
  <c r="J146" i="1"/>
  <c r="C146" i="1"/>
  <c r="B146" i="1"/>
  <c r="A146" i="1"/>
  <c r="K145" i="1"/>
  <c r="J145" i="1"/>
  <c r="C145" i="1"/>
  <c r="B145" i="1"/>
  <c r="A145" i="1"/>
  <c r="K144" i="1"/>
  <c r="J144" i="1"/>
  <c r="C144" i="1"/>
  <c r="B144" i="1"/>
  <c r="A144" i="1"/>
  <c r="K137" i="1"/>
  <c r="J137" i="1"/>
  <c r="C137" i="1"/>
  <c r="B137" i="1"/>
  <c r="A137" i="1"/>
  <c r="K136" i="1"/>
  <c r="J136" i="1"/>
  <c r="C136" i="1"/>
  <c r="B136" i="1"/>
  <c r="A136" i="1"/>
  <c r="K135" i="1"/>
  <c r="J135" i="1"/>
  <c r="C135" i="1"/>
  <c r="B135" i="1"/>
  <c r="A135" i="1"/>
  <c r="K134" i="1"/>
  <c r="J134" i="1"/>
  <c r="C134" i="1"/>
  <c r="B134" i="1"/>
  <c r="A134" i="1"/>
  <c r="K133" i="1"/>
  <c r="J133" i="1"/>
  <c r="C133" i="1"/>
  <c r="B133" i="1"/>
  <c r="A133" i="1"/>
  <c r="K132" i="1"/>
  <c r="J132" i="1"/>
  <c r="C132" i="1"/>
  <c r="B132" i="1"/>
  <c r="A132" i="1"/>
  <c r="K131" i="1"/>
  <c r="J131" i="1"/>
  <c r="C131" i="1"/>
  <c r="B131" i="1"/>
  <c r="A131" i="1"/>
  <c r="K130" i="1"/>
  <c r="J130" i="1"/>
  <c r="C130" i="1"/>
  <c r="B130" i="1"/>
  <c r="A130" i="1"/>
  <c r="K129" i="1"/>
  <c r="J129" i="1"/>
  <c r="C129" i="1"/>
  <c r="B129" i="1"/>
  <c r="A129" i="1"/>
  <c r="O128" i="1"/>
  <c r="N128" i="1"/>
  <c r="M128" i="1"/>
  <c r="L128" i="1"/>
  <c r="K128" i="1"/>
  <c r="J128" i="1"/>
  <c r="C128" i="1"/>
  <c r="B128" i="1"/>
  <c r="A128" i="1"/>
  <c r="K127" i="1"/>
  <c r="J127" i="1"/>
  <c r="C127" i="1"/>
  <c r="B127" i="1"/>
  <c r="A127" i="1"/>
  <c r="K121" i="1"/>
  <c r="J121" i="1"/>
  <c r="C121" i="1"/>
  <c r="B121" i="1"/>
  <c r="A121" i="1"/>
  <c r="R120" i="1"/>
  <c r="Q120" i="1"/>
  <c r="O120" i="1"/>
  <c r="N120" i="1"/>
  <c r="M120" i="1"/>
  <c r="L120" i="1"/>
  <c r="K120" i="1"/>
  <c r="J120" i="1"/>
  <c r="C120" i="1"/>
  <c r="B120" i="1"/>
  <c r="A120" i="1"/>
  <c r="K119" i="1"/>
  <c r="J119" i="1"/>
  <c r="C119" i="1"/>
  <c r="B119" i="1"/>
  <c r="A119" i="1"/>
  <c r="K118" i="1"/>
  <c r="J118" i="1"/>
  <c r="C118" i="1"/>
  <c r="B118" i="1"/>
  <c r="A118" i="1"/>
  <c r="K117" i="1"/>
  <c r="J117" i="1"/>
  <c r="C117" i="1"/>
  <c r="B117" i="1"/>
  <c r="A117" i="1"/>
  <c r="K116" i="1"/>
  <c r="J116" i="1"/>
  <c r="C116" i="1"/>
  <c r="B116" i="1"/>
  <c r="A116" i="1"/>
  <c r="K115" i="1"/>
  <c r="J115" i="1"/>
  <c r="C115" i="1"/>
  <c r="B115" i="1"/>
  <c r="A115" i="1"/>
  <c r="K114" i="1"/>
  <c r="J114" i="1"/>
  <c r="C114" i="1"/>
  <c r="B114" i="1"/>
  <c r="A114" i="1"/>
  <c r="R113" i="1"/>
  <c r="Q113" i="1"/>
  <c r="O113" i="1"/>
  <c r="N113" i="1"/>
  <c r="M113" i="1"/>
  <c r="L113" i="1"/>
  <c r="K113" i="1"/>
  <c r="J113" i="1"/>
  <c r="C113" i="1"/>
  <c r="B113" i="1"/>
  <c r="A113" i="1"/>
  <c r="R112" i="1"/>
  <c r="Q112" i="1"/>
  <c r="O112" i="1"/>
  <c r="N112" i="1"/>
  <c r="M112" i="1"/>
  <c r="L112" i="1"/>
  <c r="K112" i="1"/>
  <c r="J112" i="1"/>
  <c r="C112" i="1"/>
  <c r="B112" i="1"/>
  <c r="A112" i="1"/>
  <c r="R111" i="1"/>
  <c r="Q111" i="1"/>
  <c r="O111" i="1"/>
  <c r="N111" i="1"/>
  <c r="M111" i="1"/>
  <c r="L111" i="1"/>
  <c r="K111" i="1"/>
  <c r="J111" i="1"/>
  <c r="C111" i="1"/>
  <c r="B111" i="1"/>
  <c r="A111" i="1"/>
  <c r="K109" i="1"/>
  <c r="J109" i="1"/>
  <c r="C109" i="1"/>
  <c r="B109" i="1"/>
  <c r="A109" i="1"/>
  <c r="O108" i="1"/>
  <c r="N108" i="1"/>
  <c r="M108" i="1"/>
  <c r="L108" i="1"/>
  <c r="K108" i="1"/>
  <c r="J108" i="1"/>
  <c r="C108" i="1"/>
  <c r="B108" i="1"/>
  <c r="A108" i="1"/>
  <c r="K107" i="1"/>
  <c r="J107" i="1"/>
  <c r="C107" i="1"/>
  <c r="B107" i="1"/>
  <c r="A107" i="1"/>
  <c r="K106" i="1"/>
  <c r="J106" i="1"/>
  <c r="C106" i="1"/>
  <c r="B106" i="1"/>
  <c r="A106" i="1"/>
  <c r="O105" i="1"/>
  <c r="N105" i="1"/>
  <c r="M105" i="1"/>
  <c r="L105" i="1"/>
  <c r="K105" i="1"/>
  <c r="J105" i="1"/>
  <c r="C105" i="1"/>
  <c r="B105" i="1"/>
  <c r="A105" i="1"/>
  <c r="O103" i="1"/>
  <c r="N103" i="1"/>
  <c r="L103" i="1"/>
  <c r="K103" i="1"/>
  <c r="J103" i="1"/>
  <c r="C103" i="1"/>
  <c r="B103" i="1"/>
  <c r="A103" i="1"/>
  <c r="O102" i="1"/>
  <c r="N102" i="1"/>
  <c r="L102" i="1"/>
  <c r="K102" i="1"/>
  <c r="J102" i="1"/>
  <c r="C102" i="1"/>
  <c r="B102" i="1"/>
  <c r="A102" i="1"/>
  <c r="O101" i="1"/>
  <c r="N101" i="1"/>
  <c r="L101" i="1"/>
  <c r="K101" i="1"/>
  <c r="J101" i="1"/>
  <c r="C101" i="1"/>
  <c r="B101" i="1"/>
  <c r="A101" i="1"/>
  <c r="O100" i="1"/>
  <c r="N100" i="1"/>
  <c r="L100" i="1"/>
  <c r="K100" i="1"/>
  <c r="J100" i="1"/>
  <c r="C100" i="1"/>
  <c r="B100" i="1"/>
  <c r="A100" i="1"/>
  <c r="S99" i="1"/>
  <c r="S100" i="1" s="1"/>
  <c r="S101" i="1" s="1"/>
  <c r="S102" i="1" s="1"/>
  <c r="S103" i="1" s="1"/>
  <c r="O99" i="1"/>
  <c r="N99" i="1"/>
  <c r="L99" i="1"/>
  <c r="K99" i="1"/>
  <c r="J99" i="1"/>
  <c r="C99" i="1"/>
  <c r="B99" i="1"/>
  <c r="A99" i="1"/>
  <c r="S93" i="1"/>
  <c r="R93" i="1"/>
  <c r="Q93" i="1"/>
  <c r="O93" i="1"/>
  <c r="N93" i="1"/>
  <c r="L93" i="1"/>
  <c r="K93" i="1"/>
  <c r="J93" i="1"/>
  <c r="C93" i="1"/>
  <c r="B93" i="1"/>
  <c r="A93" i="1"/>
  <c r="S92" i="1"/>
  <c r="R92" i="1"/>
  <c r="Q92" i="1"/>
  <c r="O92" i="1"/>
  <c r="N92" i="1"/>
  <c r="L92" i="1"/>
  <c r="K92" i="1"/>
  <c r="J92" i="1"/>
  <c r="C92" i="1"/>
  <c r="B92" i="1"/>
  <c r="A92" i="1"/>
  <c r="S91" i="1"/>
  <c r="R91" i="1"/>
  <c r="Q91" i="1"/>
  <c r="O91" i="1"/>
  <c r="N91" i="1"/>
  <c r="L91" i="1"/>
  <c r="K91" i="1"/>
  <c r="J91" i="1"/>
  <c r="C91" i="1"/>
  <c r="B91" i="1"/>
  <c r="A91" i="1"/>
  <c r="S90" i="1"/>
  <c r="R90" i="1"/>
  <c r="Q90" i="1"/>
  <c r="O90" i="1"/>
  <c r="N90" i="1"/>
  <c r="L90" i="1"/>
  <c r="K90" i="1"/>
  <c r="J90" i="1"/>
  <c r="C90" i="1"/>
  <c r="B90" i="1"/>
  <c r="A90" i="1"/>
  <c r="S89" i="1"/>
  <c r="R89" i="1"/>
  <c r="Q89" i="1"/>
  <c r="O89" i="1"/>
  <c r="N89" i="1"/>
  <c r="L89" i="1"/>
  <c r="K89" i="1"/>
  <c r="J89" i="1"/>
  <c r="C89" i="1"/>
  <c r="B89" i="1"/>
  <c r="A89" i="1"/>
  <c r="S88" i="1"/>
  <c r="R88" i="1"/>
  <c r="Q88" i="1"/>
  <c r="O88" i="1"/>
  <c r="N88" i="1"/>
  <c r="L88" i="1"/>
  <c r="K88" i="1"/>
  <c r="J88" i="1"/>
  <c r="C88" i="1"/>
  <c r="B88" i="1"/>
  <c r="A88" i="1"/>
  <c r="S87" i="1"/>
  <c r="R87" i="1"/>
  <c r="Q87" i="1"/>
  <c r="O87" i="1"/>
  <c r="N87" i="1"/>
  <c r="L87" i="1"/>
  <c r="K87" i="1"/>
  <c r="J87" i="1"/>
  <c r="C87" i="1"/>
  <c r="B87" i="1"/>
  <c r="A87" i="1"/>
  <c r="S86" i="1"/>
  <c r="R86" i="1"/>
  <c r="Q86" i="1"/>
  <c r="O86" i="1"/>
  <c r="N86" i="1"/>
  <c r="L86" i="1"/>
  <c r="K86" i="1"/>
  <c r="J86" i="1"/>
  <c r="C86" i="1"/>
  <c r="B86" i="1"/>
  <c r="A86" i="1"/>
  <c r="S85" i="1"/>
  <c r="R85" i="1"/>
  <c r="Q85" i="1"/>
  <c r="O85" i="1"/>
  <c r="N85" i="1"/>
  <c r="L85" i="1"/>
  <c r="K85" i="1"/>
  <c r="J85" i="1"/>
  <c r="C85" i="1"/>
  <c r="B85" i="1"/>
  <c r="A85" i="1"/>
  <c r="S84" i="1"/>
  <c r="R84" i="1"/>
  <c r="Q84" i="1"/>
  <c r="O84" i="1"/>
  <c r="N84" i="1"/>
  <c r="L84" i="1"/>
  <c r="K84" i="1"/>
  <c r="J84" i="1"/>
  <c r="C84" i="1"/>
  <c r="B84" i="1"/>
  <c r="A84" i="1"/>
  <c r="S83" i="1"/>
  <c r="R83" i="1"/>
  <c r="Q83" i="1"/>
  <c r="O83" i="1"/>
  <c r="N83" i="1"/>
  <c r="L83" i="1"/>
  <c r="K83" i="1"/>
  <c r="J83" i="1"/>
  <c r="C83" i="1"/>
  <c r="B83" i="1"/>
  <c r="A83" i="1"/>
  <c r="S82" i="1"/>
  <c r="R82" i="1"/>
  <c r="Q82" i="1"/>
  <c r="O82" i="1"/>
  <c r="N82" i="1"/>
  <c r="L82" i="1"/>
  <c r="K82" i="1"/>
  <c r="J82" i="1"/>
  <c r="C82" i="1"/>
  <c r="B82" i="1"/>
  <c r="A82" i="1"/>
  <c r="S81" i="1"/>
  <c r="R81" i="1"/>
  <c r="Q81" i="1"/>
  <c r="O81" i="1"/>
  <c r="N81" i="1"/>
  <c r="L81" i="1"/>
  <c r="K81" i="1"/>
  <c r="J81" i="1"/>
  <c r="C81" i="1"/>
  <c r="B81" i="1"/>
  <c r="A81" i="1"/>
  <c r="S80" i="1"/>
  <c r="R80" i="1"/>
  <c r="Q80" i="1"/>
  <c r="O80" i="1"/>
  <c r="N80" i="1"/>
  <c r="L80" i="1"/>
  <c r="K80" i="1"/>
  <c r="J80" i="1"/>
  <c r="C80" i="1"/>
  <c r="B80" i="1"/>
  <c r="A80" i="1"/>
  <c r="S79" i="1"/>
  <c r="R79" i="1"/>
  <c r="Q79" i="1"/>
  <c r="O79" i="1"/>
  <c r="N79" i="1"/>
  <c r="L79" i="1"/>
  <c r="K79" i="1"/>
  <c r="J79" i="1"/>
  <c r="C79" i="1"/>
  <c r="B79" i="1"/>
  <c r="A79" i="1"/>
  <c r="S78" i="1"/>
  <c r="R78" i="1"/>
  <c r="Q78" i="1"/>
  <c r="O78" i="1"/>
  <c r="N78" i="1"/>
  <c r="L78" i="1"/>
  <c r="K78" i="1"/>
  <c r="J78" i="1"/>
  <c r="C78" i="1"/>
  <c r="B78" i="1"/>
  <c r="A78" i="1"/>
  <c r="T77" i="1"/>
  <c r="T78" i="1" s="1"/>
  <c r="T79" i="1" s="1"/>
  <c r="T80" i="1" s="1"/>
  <c r="T81" i="1" s="1"/>
  <c r="T82" i="1" s="1"/>
  <c r="T83" i="1" s="1"/>
  <c r="T84" i="1" s="1"/>
  <c r="T85" i="1" s="1"/>
  <c r="T86" i="1" s="1"/>
  <c r="T87" i="1" s="1"/>
  <c r="T88" i="1" s="1"/>
  <c r="T89" i="1" s="1"/>
  <c r="T90" i="1" s="1"/>
  <c r="T91" i="1" s="1"/>
  <c r="T92" i="1" s="1"/>
  <c r="T93" i="1" s="1"/>
  <c r="S77" i="1"/>
  <c r="R77" i="1"/>
  <c r="Q77" i="1"/>
  <c r="O77" i="1"/>
  <c r="N77" i="1"/>
  <c r="L77" i="1"/>
  <c r="K77" i="1"/>
  <c r="J77" i="1"/>
  <c r="C77" i="1"/>
  <c r="B77" i="1"/>
  <c r="A77" i="1"/>
  <c r="R75" i="1"/>
  <c r="Q75" i="1"/>
  <c r="O75" i="1"/>
  <c r="N75" i="1"/>
  <c r="M75" i="1"/>
  <c r="L75" i="1"/>
  <c r="K75" i="1"/>
  <c r="J75" i="1"/>
  <c r="C75" i="1"/>
  <c r="B75" i="1"/>
  <c r="A75" i="1"/>
  <c r="R74" i="1"/>
  <c r="Q74" i="1"/>
  <c r="O74" i="1"/>
  <c r="N74" i="1"/>
  <c r="M74" i="1"/>
  <c r="L74" i="1"/>
  <c r="K74" i="1"/>
  <c r="J74" i="1"/>
  <c r="C74" i="1"/>
  <c r="B74" i="1"/>
  <c r="A74" i="1"/>
  <c r="S72" i="1"/>
  <c r="R72" i="1"/>
  <c r="Q72" i="1"/>
  <c r="O72" i="1"/>
  <c r="N72" i="1"/>
  <c r="M72" i="1"/>
  <c r="L72" i="1"/>
  <c r="K72" i="1"/>
  <c r="J72" i="1"/>
  <c r="C72" i="1"/>
  <c r="B72" i="1"/>
  <c r="A72" i="1"/>
  <c r="K69" i="1"/>
  <c r="J69" i="1"/>
  <c r="C69" i="1"/>
  <c r="B69" i="1"/>
  <c r="A69" i="1"/>
  <c r="K68" i="1"/>
  <c r="J68" i="1"/>
  <c r="C68" i="1"/>
  <c r="B68" i="1"/>
  <c r="A68" i="1"/>
  <c r="K67" i="1"/>
  <c r="J67" i="1"/>
  <c r="C67" i="1"/>
  <c r="B67" i="1"/>
  <c r="A67" i="1"/>
  <c r="R66" i="1"/>
  <c r="Q66" i="1"/>
  <c r="O66" i="1"/>
  <c r="N66" i="1"/>
  <c r="L66" i="1"/>
  <c r="K66" i="1"/>
  <c r="J66" i="1"/>
  <c r="C66" i="1"/>
  <c r="B66" i="1"/>
  <c r="A66" i="1"/>
  <c r="K65" i="1"/>
  <c r="J65" i="1"/>
  <c r="C65" i="1"/>
  <c r="B65" i="1"/>
  <c r="A65" i="1"/>
  <c r="K64" i="1"/>
  <c r="J64" i="1"/>
  <c r="C64" i="1"/>
  <c r="B64" i="1"/>
  <c r="A64" i="1"/>
  <c r="R63" i="1"/>
  <c r="Q63" i="1"/>
  <c r="O63" i="1"/>
  <c r="N63" i="1"/>
  <c r="L63" i="1"/>
  <c r="K63" i="1"/>
  <c r="J63" i="1"/>
  <c r="C63" i="1"/>
  <c r="B63" i="1"/>
  <c r="A63" i="1"/>
  <c r="K62" i="1"/>
  <c r="J62" i="1"/>
  <c r="C62" i="1"/>
  <c r="B62" i="1"/>
  <c r="A62" i="1"/>
  <c r="K61" i="1"/>
  <c r="J61" i="1"/>
  <c r="C61" i="1"/>
  <c r="B61" i="1"/>
  <c r="A61" i="1"/>
  <c r="K60" i="1"/>
  <c r="J60" i="1"/>
  <c r="C60" i="1"/>
  <c r="B60" i="1"/>
  <c r="A60" i="1"/>
  <c r="K59" i="1"/>
  <c r="J59" i="1"/>
  <c r="C59" i="1"/>
  <c r="B59" i="1"/>
  <c r="A59" i="1"/>
  <c r="K58" i="1"/>
  <c r="J58" i="1"/>
  <c r="C58" i="1"/>
  <c r="B58" i="1"/>
  <c r="A58" i="1"/>
  <c r="R57" i="1"/>
  <c r="Q57" i="1"/>
  <c r="O57" i="1"/>
  <c r="N57" i="1"/>
  <c r="L57" i="1"/>
  <c r="K57" i="1"/>
  <c r="J57" i="1"/>
  <c r="C57" i="1"/>
  <c r="B57" i="1"/>
  <c r="A57" i="1"/>
  <c r="K56" i="1"/>
  <c r="J56" i="1"/>
  <c r="C56" i="1"/>
  <c r="B56" i="1"/>
  <c r="A56" i="1"/>
  <c r="K55" i="1"/>
  <c r="J55" i="1"/>
  <c r="C55" i="1"/>
  <c r="B55" i="1"/>
  <c r="A55" i="1"/>
  <c r="K54" i="1"/>
  <c r="J54" i="1"/>
  <c r="C54" i="1"/>
  <c r="B54" i="1"/>
  <c r="A54" i="1"/>
  <c r="K53" i="1"/>
  <c r="J53" i="1"/>
  <c r="C53" i="1"/>
  <c r="B53" i="1"/>
  <c r="A53" i="1"/>
  <c r="K52" i="1"/>
  <c r="J52" i="1"/>
  <c r="C52" i="1"/>
  <c r="B52" i="1"/>
  <c r="A52" i="1"/>
  <c r="R51" i="1"/>
  <c r="Q51" i="1"/>
  <c r="O51" i="1"/>
  <c r="N51" i="1"/>
  <c r="L51" i="1"/>
  <c r="K51" i="1"/>
  <c r="J51" i="1"/>
  <c r="C51" i="1"/>
  <c r="B51" i="1"/>
  <c r="A51" i="1"/>
  <c r="K50" i="1"/>
  <c r="J50" i="1"/>
  <c r="C50" i="1"/>
  <c r="B50" i="1"/>
  <c r="A50" i="1"/>
  <c r="K49" i="1"/>
  <c r="J49" i="1"/>
  <c r="C49" i="1"/>
  <c r="B49" i="1"/>
  <c r="A49" i="1"/>
  <c r="K48" i="1"/>
  <c r="J48" i="1"/>
  <c r="C48" i="1"/>
  <c r="B48" i="1"/>
  <c r="A48" i="1"/>
  <c r="K47" i="1"/>
  <c r="J47" i="1"/>
  <c r="C47" i="1"/>
  <c r="B47" i="1"/>
  <c r="A47" i="1"/>
  <c r="K46" i="1"/>
  <c r="J46" i="1"/>
  <c r="C46" i="1"/>
  <c r="B46" i="1"/>
  <c r="A46" i="1"/>
  <c r="K45" i="1"/>
  <c r="J45" i="1"/>
  <c r="C45" i="1"/>
  <c r="B45" i="1"/>
  <c r="A45" i="1"/>
  <c r="K44" i="1"/>
  <c r="J44" i="1"/>
  <c r="C44" i="1"/>
  <c r="B44" i="1"/>
  <c r="A44" i="1"/>
  <c r="R43" i="1"/>
  <c r="Q43" i="1"/>
  <c r="O43" i="1"/>
  <c r="N43" i="1"/>
  <c r="L43" i="1"/>
  <c r="K43" i="1"/>
  <c r="J43" i="1"/>
  <c r="C43" i="1"/>
  <c r="B43" i="1"/>
  <c r="A43" i="1"/>
  <c r="K42" i="1"/>
  <c r="J42" i="1"/>
  <c r="C42" i="1"/>
  <c r="B42" i="1"/>
  <c r="A42" i="1"/>
  <c r="K41" i="1"/>
  <c r="J41" i="1"/>
  <c r="C41" i="1"/>
  <c r="B41" i="1"/>
  <c r="A41" i="1"/>
  <c r="K40" i="1"/>
  <c r="J40" i="1"/>
  <c r="C40" i="1"/>
  <c r="B40" i="1"/>
  <c r="A40" i="1"/>
  <c r="K39" i="1"/>
  <c r="J39" i="1"/>
  <c r="C39" i="1"/>
  <c r="B39" i="1"/>
  <c r="A39" i="1"/>
  <c r="K38" i="1"/>
  <c r="J38" i="1"/>
  <c r="C38" i="1"/>
  <c r="B38" i="1"/>
  <c r="A38" i="1"/>
  <c r="R37" i="1"/>
  <c r="Q37" i="1"/>
  <c r="O37" i="1"/>
  <c r="N37" i="1"/>
  <c r="L37" i="1"/>
  <c r="K37" i="1"/>
  <c r="J37" i="1"/>
  <c r="C37" i="1"/>
  <c r="B37" i="1"/>
  <c r="A37" i="1"/>
  <c r="K36" i="1"/>
  <c r="J36" i="1"/>
  <c r="C36" i="1"/>
  <c r="B36" i="1"/>
  <c r="A36" i="1"/>
  <c r="K35" i="1"/>
  <c r="J35" i="1"/>
  <c r="C35" i="1"/>
  <c r="B35" i="1"/>
  <c r="A35" i="1"/>
  <c r="K32" i="1"/>
  <c r="J32" i="1"/>
  <c r="C32" i="1"/>
  <c r="B32" i="1"/>
  <c r="A32" i="1"/>
  <c r="K31" i="1"/>
  <c r="J31" i="1"/>
  <c r="C31" i="1"/>
  <c r="B31" i="1"/>
  <c r="A31" i="1"/>
  <c r="K30" i="1"/>
  <c r="J30" i="1"/>
  <c r="C30" i="1"/>
  <c r="B30" i="1"/>
  <c r="A30" i="1"/>
  <c r="K29" i="1"/>
  <c r="J29" i="1"/>
  <c r="C29" i="1"/>
  <c r="B29" i="1"/>
  <c r="A29" i="1"/>
  <c r="K28" i="1"/>
  <c r="J28" i="1"/>
  <c r="C28" i="1"/>
  <c r="B28" i="1"/>
  <c r="A28" i="1"/>
  <c r="K27" i="1"/>
  <c r="J27" i="1"/>
  <c r="C27" i="1"/>
  <c r="B27" i="1"/>
  <c r="A27" i="1"/>
  <c r="K26" i="1"/>
  <c r="J26" i="1"/>
  <c r="C26" i="1"/>
  <c r="B26" i="1"/>
  <c r="A26" i="1"/>
  <c r="K25" i="1"/>
  <c r="J25" i="1"/>
  <c r="C25" i="1"/>
  <c r="B25" i="1"/>
  <c r="A25" i="1"/>
  <c r="K24" i="1"/>
  <c r="J24" i="1"/>
  <c r="C24" i="1"/>
  <c r="B24" i="1"/>
  <c r="A24" i="1"/>
  <c r="K23" i="1"/>
  <c r="J23" i="1"/>
  <c r="C23" i="1"/>
  <c r="B23" i="1"/>
  <c r="A23" i="1"/>
  <c r="K22" i="1"/>
  <c r="J22" i="1"/>
  <c r="C22" i="1"/>
  <c r="B22" i="1"/>
  <c r="A22" i="1"/>
  <c r="K20" i="1"/>
  <c r="J20" i="1"/>
  <c r="C20" i="1"/>
  <c r="B20" i="1"/>
  <c r="A20" i="1"/>
  <c r="R19" i="1"/>
  <c r="Q19" i="1"/>
  <c r="O19" i="1"/>
  <c r="N19" i="1"/>
  <c r="M19" i="1"/>
  <c r="L19" i="1"/>
  <c r="K19" i="1"/>
  <c r="J19" i="1"/>
  <c r="C19" i="1"/>
  <c r="B19" i="1"/>
  <c r="A19" i="1"/>
  <c r="K18" i="1"/>
  <c r="J18" i="1"/>
  <c r="C18" i="1"/>
  <c r="B18" i="1"/>
  <c r="A18" i="1"/>
  <c r="K17" i="1"/>
  <c r="J17" i="1"/>
  <c r="C17" i="1"/>
  <c r="B17" i="1"/>
  <c r="A17" i="1"/>
  <c r="K16" i="1"/>
  <c r="J16" i="1"/>
  <c r="C16" i="1"/>
  <c r="B16" i="1"/>
  <c r="A16" i="1"/>
  <c r="K15" i="1"/>
  <c r="J15" i="1"/>
  <c r="C15" i="1"/>
  <c r="B15" i="1"/>
  <c r="A15" i="1"/>
  <c r="K14" i="1"/>
  <c r="J14" i="1"/>
  <c r="C14" i="1"/>
  <c r="B14" i="1"/>
  <c r="A14" i="1"/>
  <c r="K13" i="1"/>
  <c r="J13" i="1"/>
  <c r="C13" i="1"/>
  <c r="B13" i="1"/>
  <c r="A13" i="1"/>
  <c r="R12" i="1"/>
  <c r="Q12" i="1"/>
  <c r="O12" i="1"/>
  <c r="N12" i="1"/>
  <c r="M12" i="1"/>
  <c r="L12" i="1"/>
  <c r="K12" i="1"/>
  <c r="J12" i="1"/>
  <c r="C12" i="1"/>
  <c r="B12" i="1"/>
  <c r="A12" i="1"/>
  <c r="R11" i="1"/>
  <c r="Q11" i="1"/>
  <c r="O11" i="1"/>
  <c r="N11" i="1"/>
  <c r="M11" i="1"/>
  <c r="L11" i="1"/>
  <c r="K11" i="1"/>
  <c r="J11" i="1"/>
  <c r="C11" i="1"/>
  <c r="B11" i="1"/>
  <c r="A11" i="1"/>
  <c r="R10" i="1"/>
  <c r="Q10" i="1"/>
  <c r="O10" i="1"/>
  <c r="N10" i="1"/>
  <c r="M10" i="1"/>
  <c r="L10" i="1"/>
  <c r="K10" i="1"/>
  <c r="J10" i="1"/>
  <c r="C10" i="1"/>
  <c r="B10" i="1"/>
  <c r="A10" i="1"/>
  <c r="B251" i="16" l="1"/>
  <c r="B149" i="16"/>
  <c r="B264" i="16" s="1"/>
  <c r="B265" i="16" s="1"/>
  <c r="B271" i="1"/>
  <c r="B275" i="1"/>
  <c r="B279" i="1"/>
  <c r="B304" i="1"/>
  <c r="B308" i="1"/>
  <c r="B312" i="1"/>
  <c r="B313" i="1"/>
  <c r="B272" i="1"/>
  <c r="B276" i="1"/>
  <c r="B280" i="1"/>
  <c r="B281" i="1"/>
  <c r="B309" i="1"/>
  <c r="B273" i="1"/>
  <c r="B277" i="1"/>
  <c r="B306" i="1"/>
  <c r="B310" i="1"/>
  <c r="B274" i="1"/>
  <c r="B307" i="1"/>
  <c r="B272" i="16" l="1"/>
  <c r="B275" i="16" s="1"/>
  <c r="B278" i="16" s="1"/>
  <c r="C2" i="16" s="1"/>
  <c r="B271" i="16"/>
  <c r="B274" i="16" s="1"/>
  <c r="B277" i="16" s="1"/>
  <c r="D2" i="16" s="1"/>
  <c r="B285" i="1"/>
  <c r="B289" i="1"/>
  <c r="B288" i="1"/>
  <c r="B284" i="1"/>
  <c r="B287" i="1"/>
  <c r="B283" i="1"/>
  <c r="B286" i="1"/>
  <c r="B282" i="1"/>
  <c r="B318" i="1"/>
  <c r="B314" i="1"/>
  <c r="B317" i="1"/>
  <c r="B321" i="1"/>
  <c r="B320" i="1"/>
  <c r="B316" i="1"/>
  <c r="B319" i="1"/>
  <c r="B315" i="1"/>
  <c r="B186" i="13"/>
  <c r="B188" i="13" s="1"/>
  <c r="B325" i="1" l="1"/>
  <c r="B324" i="1"/>
  <c r="B323" i="1"/>
  <c r="B326" i="1"/>
  <c r="B322" i="1"/>
  <c r="B292" i="1"/>
  <c r="B291" i="1"/>
  <c r="B294" i="1"/>
  <c r="B290" i="1"/>
  <c r="B293" i="1"/>
  <c r="B187" i="13"/>
  <c r="B189" i="13" s="1"/>
  <c r="M197" i="1" s="1"/>
  <c r="M202" i="1" l="1"/>
  <c r="M201" i="1"/>
  <c r="M199" i="1"/>
  <c r="M198" i="1"/>
  <c r="M200" i="1"/>
  <c r="M204" i="1"/>
  <c r="M203" i="1"/>
  <c r="A24" i="10"/>
  <c r="G152" i="13" l="1"/>
  <c r="B161" i="13"/>
  <c r="M79" i="1" s="1"/>
  <c r="M85" i="1" s="1"/>
  <c r="M91" i="1" s="1"/>
  <c r="G140" i="13"/>
  <c r="G141" i="13"/>
  <c r="G142" i="13"/>
  <c r="G143" i="13"/>
  <c r="G144" i="13"/>
  <c r="G145" i="13"/>
  <c r="G146" i="13"/>
  <c r="G147" i="13"/>
  <c r="G148" i="13"/>
  <c r="G149" i="13"/>
  <c r="B160" i="13" s="1"/>
  <c r="M81" i="1" s="1"/>
  <c r="M87" i="1" s="1"/>
  <c r="M93" i="1" s="1"/>
  <c r="G150" i="13"/>
  <c r="G151" i="13"/>
  <c r="G153" i="13"/>
  <c r="B162" i="13"/>
  <c r="M76" i="1" s="1"/>
  <c r="M82" i="1" s="1"/>
  <c r="M88" i="1" s="1"/>
  <c r="G154" i="13"/>
  <c r="G155" i="13"/>
  <c r="B163" i="13" s="1"/>
  <c r="G156" i="13"/>
  <c r="G139" i="13"/>
  <c r="B167" i="13"/>
  <c r="M98" i="1" s="1"/>
  <c r="B181" i="13"/>
  <c r="M139" i="1" s="1"/>
  <c r="B176" i="13"/>
  <c r="M183" i="1" s="1"/>
  <c r="B171" i="13"/>
  <c r="B172" i="13" s="1"/>
  <c r="A127" i="13"/>
  <c r="A128" i="13" s="1"/>
  <c r="A131" i="13" s="1"/>
  <c r="M66" i="1" s="1"/>
  <c r="A130" i="13"/>
  <c r="A116" i="13"/>
  <c r="A117" i="13" s="1"/>
  <c r="A101" i="13"/>
  <c r="A102" i="13" s="1"/>
  <c r="A103" i="13" s="1"/>
  <c r="B88" i="13"/>
  <c r="M36" i="1" s="1"/>
  <c r="M37" i="1" s="1"/>
  <c r="A91" i="13"/>
  <c r="A93" i="13" s="1"/>
  <c r="A94" i="13" s="1"/>
  <c r="A96" i="13" s="1"/>
  <c r="M43" i="1" s="1"/>
  <c r="B194" i="13"/>
  <c r="B196" i="13"/>
  <c r="B197" i="13" s="1"/>
  <c r="M78" i="1" l="1"/>
  <c r="M84" i="1" s="1"/>
  <c r="M90" i="1" s="1"/>
  <c r="M77" i="1"/>
  <c r="M83" i="1" s="1"/>
  <c r="M89" i="1" s="1"/>
  <c r="M103" i="1"/>
  <c r="M100" i="1"/>
  <c r="M101" i="1"/>
  <c r="M102" i="1"/>
  <c r="M99" i="1"/>
  <c r="A105" i="13"/>
  <c r="A106" i="13" s="1"/>
  <c r="A107" i="13" s="1"/>
  <c r="M51" i="1" s="1"/>
  <c r="B159" i="13"/>
  <c r="M80" i="1" s="1"/>
  <c r="M86" i="1" s="1"/>
  <c r="M92" i="1" s="1"/>
  <c r="A120" i="13"/>
  <c r="A121" i="13" s="1"/>
  <c r="A118" i="13"/>
  <c r="A122" i="13" l="1"/>
  <c r="M63" i="1" s="1"/>
  <c r="A111" i="13" l="1"/>
  <c r="M57" i="1" s="1"/>
</calcChain>
</file>

<file path=xl/comments1.xml><?xml version="1.0" encoding="utf-8"?>
<comments xmlns="http://schemas.openxmlformats.org/spreadsheetml/2006/main">
  <authors>
    <author>Jeffrey Rissman</author>
  </authors>
  <commentList>
    <comment ref="K140" authorId="0">
      <text>
        <r>
          <rPr>
            <b/>
            <sz val="9"/>
            <color indexed="81"/>
            <rFont val="Tahoma"/>
            <family val="2"/>
          </rPr>
          <t>Jeffrey Rissman:</t>
        </r>
        <r>
          <rPr>
            <sz val="9"/>
            <color indexed="81"/>
            <rFont val="Tahoma"/>
            <family val="2"/>
          </rPr>
          <t xml:space="preserve">
Leave this cell blank.</t>
        </r>
      </text>
    </comment>
    <comment ref="K142" authorId="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<sst xmlns="http://schemas.openxmlformats.org/spreadsheetml/2006/main" count="3171" uniqueCount="1414">
  <si>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</si>
  <si>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</si>
  <si>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</si>
  <si>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</si>
  <si>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</si>
  <si>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</si>
  <si>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</si>
  <si>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</si>
  <si>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</si>
  <si>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</si>
  <si>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</si>
  <si>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</si>
  <si>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</si>
  <si>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</si>
  <si>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</si>
  <si>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</si>
  <si>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</si>
  <si>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</si>
  <si>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</si>
  <si>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</si>
  <si>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</si>
  <si>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</si>
  <si>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</si>
  <si>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</si>
  <si>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</si>
  <si>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</si>
  <si>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</si>
  <si>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</si>
  <si>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</si>
  <si>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</si>
  <si>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</si>
  <si>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</si>
  <si>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</si>
  <si>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</si>
  <si>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</si>
  <si>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</si>
  <si>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</si>
  <si>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</si>
  <si>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</si>
  <si>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</si>
  <si>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</si>
  <si>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</si>
  <si>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</si>
  <si>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</si>
  <si>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</si>
  <si>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</si>
  <si>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</si>
  <si>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</si>
  <si>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</si>
  <si>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</si>
  <si>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</si>
  <si>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</si>
  <si>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</si>
  <si>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</si>
  <si>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</si>
  <si>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</si>
  <si>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</si>
  <si>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</si>
  <si>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</si>
  <si>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</si>
  <si>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</si>
  <si>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</si>
  <si>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</si>
  <si>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</si>
  <si>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</si>
  <si>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</si>
  <si>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</si>
  <si>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</si>
  <si>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</si>
  <si>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</si>
  <si>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</si>
  <si>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</si>
  <si>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</si>
  <si>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</si>
  <si>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</si>
  <si>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</si>
  <si>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</si>
  <si>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</si>
  <si>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</si>
  <si>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</si>
  <si>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</si>
  <si>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</si>
  <si>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</si>
  <si>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</si>
  <si>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</si>
  <si>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</si>
  <si>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</si>
  <si>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</si>
  <si>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</si>
  <si>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</si>
  <si>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</si>
  <si>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</si>
  <si>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</si>
  <si>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</si>
  <si>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</si>
  <si>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</si>
  <si>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</si>
  <si>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</si>
  <si>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</si>
  <si>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</si>
  <si>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</si>
  <si>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</si>
  <si>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</si>
  <si>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</si>
  <si>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</si>
  <si>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</si>
  <si>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</si>
  <si>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</si>
  <si>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</si>
  <si>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</si>
  <si>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</si>
  <si>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</si>
  <si>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</si>
  <si>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</si>
  <si>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</si>
  <si>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</si>
  <si>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</si>
  <si>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</si>
  <si>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</si>
  <si>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</si>
  <si>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</si>
  <si>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</si>
  <si>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</si>
  <si>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</si>
  <si>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</si>
  <si>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</si>
  <si>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</si>
  <si>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</si>
  <si>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</si>
  <si>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</si>
  <si>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</si>
  <si>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</si>
  <si>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</si>
  <si>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</si>
  <si>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</si>
  <si>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</si>
  <si>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</si>
  <si>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</si>
  <si>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</si>
  <si>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</si>
  <si>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</si>
  <si>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</si>
  <si>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</si>
  <si>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</si>
  <si>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</si>
  <si>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</si>
  <si>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</si>
  <si>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</si>
  <si>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</si>
  <si>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</si>
  <si>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</si>
  <si>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</si>
  <si>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</si>
  <si>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</si>
  <si>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</si>
  <si>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</si>
  <si>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</si>
  <si>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</si>
  <si>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</si>
  <si>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</si>
  <si>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</si>
  <si>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</si>
  <si>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</si>
  <si>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</si>
  <si>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</si>
  <si>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</si>
  <si>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</si>
  <si>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</si>
  <si>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</si>
  <si>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</si>
  <si>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</si>
  <si>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</si>
  <si>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</si>
  <si>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</si>
  <si>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</si>
  <si>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</si>
  <si>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</si>
  <si>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</si>
  <si>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</si>
  <si>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</si>
  <si>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</si>
  <si>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</si>
  <si>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</si>
  <si>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</si>
  <si>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</si>
  <si>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</si>
  <si>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</si>
  <si>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</si>
  <si>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U.S. Energy Information Administration, 2014, "Almost all U.S. nuclear plants require life extension past 60 years to operate beyond 2050", http://www.eia.gov/todayinenergy/detail.cfm?id=19091.</t>
  </si>
  <si>
    <t>Calculated from model data; see the relevant variable(s) in the InputData folder for source information.</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</si>
  <si>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</si>
  <si>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</si>
  <si>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</si>
  <si>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</si>
  <si>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</si>
  <si>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</si>
  <si>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</si>
  <si>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</si>
  <si>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</si>
  <si>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</si>
  <si>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</si>
  <si>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</si>
  <si>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</si>
  <si>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</si>
  <si>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</si>
  <si>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</si>
  <si>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</si>
  <si>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</si>
  <si>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</si>
  <si>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</si>
  <si>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</si>
  <si>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</si>
  <si>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</si>
  <si>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</si>
  <si>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</si>
  <si>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</si>
  <si>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</si>
  <si>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</si>
  <si>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</si>
  <si>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</si>
  <si>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</si>
  <si>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</si>
  <si>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</si>
  <si>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</si>
  <si>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</si>
  <si>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</si>
  <si>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</si>
  <si>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</si>
  <si>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</si>
  <si>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</si>
  <si>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</si>
  <si>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</si>
  <si>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</si>
  <si>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</si>
  <si>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</si>
  <si>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</si>
  <si>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</si>
  <si>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</si>
  <si>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</si>
  <si>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</si>
  <si>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</si>
  <si>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</si>
  <si>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</si>
  <si>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</si>
  <si>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</si>
  <si>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</si>
  <si>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</si>
  <si>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</si>
  <si>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</si>
  <si>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</si>
  <si>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</si>
  <si>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</si>
  <si>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</si>
  <si>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</si>
  <si>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</si>
  <si>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</si>
  <si>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</si>
  <si>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</si>
  <si>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</si>
  <si>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</si>
  <si>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</si>
  <si>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</si>
  <si>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</si>
  <si>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</si>
  <si>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</si>
  <si>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</si>
  <si>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</si>
  <si>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</si>
  <si>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</si>
  <si>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</si>
  <si>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</si>
  <si>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</si>
  <si>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</si>
  <si>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</si>
  <si>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</si>
  <si>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</si>
  <si>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</si>
  <si>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</si>
  <si>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</si>
  <si>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</si>
  <si>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</si>
  <si>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</si>
  <si>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</si>
  <si>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</si>
  <si>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</si>
  <si>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</si>
  <si>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</si>
  <si>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</si>
  <si>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</si>
  <si>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</si>
  <si>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</si>
  <si>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</si>
  <si>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</si>
  <si>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</si>
  <si>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</si>
  <si>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</si>
  <si>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</si>
  <si>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</si>
  <si>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</si>
  <si>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</si>
  <si>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</si>
  <si>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</si>
  <si>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</si>
  <si>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</si>
  <si>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</si>
  <si>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</si>
  <si>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</si>
  <si>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</si>
  <si>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</si>
  <si>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</si>
  <si>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</si>
  <si>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</si>
  <si>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</si>
  <si>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</si>
  <si>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</si>
  <si>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</si>
  <si>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</si>
  <si>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</si>
  <si>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</si>
  <si>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</si>
  <si>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</si>
  <si>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</si>
  <si>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</si>
  <si>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</si>
  <si>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</si>
  <si>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</si>
  <si>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</si>
  <si>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</si>
  <si>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</si>
  <si>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</si>
  <si>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</si>
  <si>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</si>
  <si>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</si>
  <si>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</si>
  <si>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</si>
  <si>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</si>
  <si>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</si>
  <si>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</si>
  <si>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</si>
  <si>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</si>
  <si>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</si>
  <si>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</si>
  <si>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</si>
  <si>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</si>
  <si>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</si>
  <si>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</si>
  <si>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</si>
  <si>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</si>
  <si>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</si>
  <si>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</si>
  <si>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</si>
  <si>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</si>
  <si>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</si>
  <si>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</si>
  <si>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</si>
  <si>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</si>
  <si>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</si>
  <si>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</si>
  <si>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</si>
  <si>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</si>
  <si>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</si>
  <si>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</si>
  <si>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</si>
  <si>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</si>
  <si>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</si>
  <si>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</si>
  <si>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</si>
  <si>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</si>
  <si>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</si>
  <si>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</si>
  <si>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</si>
  <si>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</si>
  <si>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</si>
  <si>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</si>
  <si>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</si>
  <si>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</si>
  <si>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</si>
  <si>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</si>
  <si>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</si>
  <si>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</si>
  <si>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</si>
  <si>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</si>
  <si>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</si>
  <si>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</si>
  <si>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</si>
  <si>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</si>
  <si>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</si>
  <si>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</si>
  <si>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</si>
  <si>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</si>
  <si>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</si>
  <si>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</si>
  <si>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</si>
  <si>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</si>
  <si>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</si>
  <si>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</si>
  <si>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</si>
  <si>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</si>
  <si>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</si>
  <si>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</si>
  <si>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</si>
  <si>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</si>
  <si>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</si>
  <si>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</si>
  <si>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</si>
  <si>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</si>
  <si>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</si>
  <si>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</si>
  <si>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</si>
  <si>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</si>
  <si>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</si>
  <si>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</si>
  <si>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</si>
  <si>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</si>
  <si>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</si>
  <si>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</si>
  <si>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</si>
  <si>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</si>
  <si>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</si>
  <si>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</si>
  <si>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</si>
  <si>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</si>
  <si>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</si>
  <si>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</si>
  <si>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</si>
  <si>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</si>
  <si>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</si>
  <si>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</si>
  <si>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</si>
  <si>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</si>
  <si>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</si>
  <si>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</si>
  <si>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</si>
  <si>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</si>
  <si>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</si>
  <si>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</si>
  <si>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</si>
  <si>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</si>
  <si>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</si>
  <si>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</si>
  <si>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</si>
  <si>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</si>
  <si>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</si>
  <si>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</si>
  <si>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</si>
  <si>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</si>
  <si>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</si>
  <si>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</si>
  <si>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</si>
  <si>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</si>
  <si>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</si>
  <si>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</si>
  <si>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</si>
  <si>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</si>
  <si>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</si>
  <si>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</si>
  <si>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</si>
  <si>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</si>
  <si>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</si>
  <si>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</si>
  <si>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</si>
  <si>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</si>
  <si>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</si>
  <si>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</si>
  <si>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</si>
  <si>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</si>
  <si>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</si>
  <si>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</si>
  <si>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</si>
  <si>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</si>
  <si>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</si>
  <si>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</si>
  <si>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</si>
  <si>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</si>
  <si>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</si>
  <si>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</si>
  <si>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</si>
  <si>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</si>
  <si>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</si>
  <si>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</si>
  <si>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</si>
  <si>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</si>
  <si>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</si>
  <si>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</si>
  <si>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</si>
  <si>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</si>
  <si>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</si>
  <si>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</si>
  <si>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</si>
  <si>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</si>
  <si>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</si>
  <si>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</si>
  <si>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</si>
  <si>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</si>
  <si>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</si>
  <si>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</si>
  <si>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</si>
  <si>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</si>
  <si>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</si>
  <si>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</si>
  <si>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</si>
  <si>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</si>
  <si>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</si>
  <si>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</si>
  <si>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</si>
  <si>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</si>
  <si>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</si>
  <si>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</si>
  <si>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</si>
  <si>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</si>
  <si>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</si>
  <si>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</si>
  <si>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</si>
  <si>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</si>
  <si>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</si>
  <si>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</si>
  <si>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</si>
  <si>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</si>
  <si>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</si>
  <si>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</si>
  <si>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</si>
  <si>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</si>
  <si>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</si>
  <si>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</si>
  <si>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</si>
  <si>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</si>
  <si>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</si>
  <si>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</si>
  <si>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</si>
  <si>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</si>
  <si>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</si>
  <si>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</si>
  <si>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</si>
  <si>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</si>
  <si>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</si>
  <si>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</si>
  <si>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</si>
  <si>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</si>
  <si>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</si>
  <si>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</si>
  <si>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</si>
  <si>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</si>
  <si>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</si>
  <si>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</si>
  <si>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</si>
  <si>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</si>
  <si>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</si>
  <si>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</si>
  <si>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</si>
  <si>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</si>
  <si>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</si>
  <si>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</si>
  <si>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</si>
  <si>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</si>
  <si>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</si>
  <si>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</si>
  <si>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</si>
  <si>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</si>
  <si>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</si>
  <si>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</si>
  <si>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</si>
  <si>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</si>
  <si>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</si>
  <si>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</si>
  <si>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</si>
  <si>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</si>
  <si>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</si>
  <si>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</si>
  <si>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</si>
  <si>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Geothermal, Biomass, Solar Thermal, Distributed Solar PV, Utility Solar PV, Onshore Wind, Offshore Wind, Hydro, Nuclear, Distributed Non-Solar, Petroleum, Natural Gas Peaker, Natural Gas Nonpeaker, Lignite, Hard Coal</t>
  </si>
  <si>
    <t>620e7a, 00b050, ff6400, f1bb18, ffff00, c2dffd, 087bf1, 004185, 04ffaf, bfb088, 000000, f593e0, c01b00, 004d10, 969696</t>
  </si>
  <si>
    <t>Geothermal, Biomass, Solar Thermal, Distributed Solar PV, Utility Solar PV, Onshore Wind, Offshore Wind, Hydro, Nuclear, Petroleum, Natural Gas Peaker, Natural Gas Nonpeaker, Lignite, Hard Coal</t>
  </si>
  <si>
    <t>620e7a, 00b050, ff6400, f1bb18, ffff00, c2dffd, 087bf1, 004185, 04ffaf, 000000, f593e0, c01b00, 004d10, 969696</t>
  </si>
  <si>
    <t>Policy ID Number</t>
  </si>
  <si>
    <t>620e7a, bfb088, 00b050, ffff00, c2dffd, 004185, 04ffaf, 000000, c01b00, 004d10, 969696</t>
  </si>
  <si>
    <t>EV Subsidy</t>
  </si>
  <si>
    <t>Additional EV Subsidy Percentage</t>
  </si>
  <si>
    <t>% of vehicle cost</t>
  </si>
  <si>
    <t>transportation-sector-main.html#ev-subsidy</t>
  </si>
  <si>
    <t>ev-subsidy.html</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</si>
  <si>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</si>
  <si>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</si>
  <si>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</si>
  <si>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</si>
  <si>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</si>
  <si>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</si>
  <si>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</si>
  <si>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</si>
  <si>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</si>
  <si>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</si>
  <si>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</si>
  <si>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</si>
  <si>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</si>
  <si>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</si>
  <si>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</si>
  <si>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</si>
  <si>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</si>
  <si>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</si>
  <si>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Vehicles: Battery Electric</t>
  </si>
  <si>
    <t>Vehicles: Natural Gas</t>
  </si>
  <si>
    <t>Vehicles: Gasoline Engine</t>
  </si>
  <si>
    <t>Vehicles: Diesel Engine</t>
  </si>
  <si>
    <t>Vehicles: Plug-in Hybrid</t>
  </si>
  <si>
    <t>Vehicles: Non-road</t>
  </si>
  <si>
    <t>million vehicles / year</t>
  </si>
  <si>
    <t>00b050, 000000, 969696, c01b00, 004185</t>
  </si>
  <si>
    <t>c2dffd, 00b050, 04ffaf, 000000, 969696, c01b00, 004185</t>
  </si>
  <si>
    <t>CO</t>
  </si>
  <si>
    <t>CO2</t>
  </si>
  <si>
    <t>VOC</t>
  </si>
  <si>
    <t>NOx</t>
  </si>
  <si>
    <t>PM10</t>
  </si>
  <si>
    <t>PM25</t>
  </si>
  <si>
    <t>SOx</t>
  </si>
  <si>
    <t>BC</t>
  </si>
  <si>
    <t>OC</t>
  </si>
  <si>
    <t>CH4</t>
  </si>
  <si>
    <t>N2O</t>
  </si>
  <si>
    <t>F gases</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</si>
  <si>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</si>
  <si>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</si>
  <si>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Type[hard coal]</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</si>
  <si>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</si>
  <si>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</si>
  <si>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</si>
  <si>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</si>
  <si>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</si>
  <si>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</si>
  <si>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</si>
  <si>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</si>
  <si>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</si>
  <si>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</si>
  <si>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</si>
  <si>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</si>
  <si>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</si>
  <si>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</si>
  <si>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</si>
  <si>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</si>
  <si>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</si>
  <si>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</si>
  <si>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</si>
  <si>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</si>
  <si>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</si>
  <si>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</si>
  <si>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</si>
  <si>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</si>
  <si>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</si>
  <si>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</si>
  <si>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</si>
  <si>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</si>
  <si>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</si>
  <si>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</si>
  <si>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</si>
  <si>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</si>
  <si>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</si>
  <si>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</si>
  <si>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</si>
  <si>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</si>
  <si>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</si>
  <si>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</si>
  <si>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</si>
  <si>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</si>
  <si>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</si>
  <si>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</si>
  <si>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</si>
  <si>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</si>
  <si>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</si>
  <si>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</si>
  <si>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</si>
  <si>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</si>
  <si>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</si>
  <si>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</si>
  <si>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</si>
  <si>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</si>
  <si>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</si>
  <si>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</si>
  <si>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</si>
  <si>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</si>
  <si>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</si>
  <si>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</si>
  <si>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</si>
  <si>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</si>
  <si>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</si>
  <si>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</si>
  <si>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</si>
  <si>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</si>
  <si>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</si>
  <si>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</si>
  <si>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</si>
  <si>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</si>
  <si>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</si>
  <si>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</si>
  <si>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</si>
  <si>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</si>
  <si>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</si>
  <si>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</si>
  <si>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</si>
  <si>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</si>
  <si>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</si>
  <si>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</si>
  <si>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</si>
  <si>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</si>
  <si>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</si>
  <si>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</si>
  <si>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</si>
  <si>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</si>
  <si>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</si>
  <si>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</si>
  <si>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</si>
  <si>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</si>
  <si>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</si>
  <si>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</si>
  <si>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</si>
  <si>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</si>
  <si>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</si>
  <si>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</si>
  <si>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</si>
  <si>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</si>
  <si>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</si>
  <si>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</si>
  <si>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</si>
  <si>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</si>
  <si>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</si>
  <si>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</si>
  <si>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causes a percentage of the district heat that would be generated by burning coal to instead be generated by burning natural gas. // **Guidance for setting values:** In the BAU Scenario, the fraction of heat derived from coal is constant at 17% and from natural gas is constant at 64%.  Therefore, a policy setting of 50% would increase the natural gas fraction to 72.5% in 2050.</t>
  </si>
  <si>
    <t>**Description:** This policy reduces the subsidies paid for the production of coal in the BAU case. // **Guidance for setting values:** A value of 100% eliminates subsidies in 2050, increasing the price of coal by 0.2% - 0.3% (varying by sector) in 2050.</t>
  </si>
  <si>
    <t>**Description:** This policy reduces the subsidies paid for the production of nuclear power in the BAU case. // **Guidance for setting values:** A value of 100% eliminates subsidies in 2050, increasing the price of electricity from nuclear plants by 0.8% in 2050.</t>
  </si>
  <si>
    <t>**Description:** This policy reduces the subsidies paid for the production of solar power in the BAU case. // **Guidance for setting values:** A value of 100% eliminates subsidies in 2050, increasing the price of electricity from solar PV plants by 2% in 2050.</t>
  </si>
  <si>
    <t>**Description:** This policy reduces the subsidies paid for the production of petroleum gasoline in the BAU case. // **Guidance for setting values:** A value of 100% eliminates subsidies in 2050, increasing the price of petroleum gasoline by 0.2% in 2050.</t>
  </si>
  <si>
    <t>**Description:** This policy reduces the subsidies paid for the production of petroleum diesel in the BAU case. // **Guidance for setting values:** A value of 100% eliminates subsidies in 2050, increasing the price of petroleum diesel by 0.2% in 2050.</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</si>
  <si>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</si>
  <si>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</si>
  <si>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</si>
  <si>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</si>
  <si>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</si>
  <si>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</si>
  <si>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</si>
  <si>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</si>
  <si>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</si>
  <si>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</si>
  <si>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</si>
  <si>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</si>
  <si>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</si>
  <si>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</si>
  <si>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</si>
  <si>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</si>
  <si>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</si>
  <si>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</si>
  <si>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</si>
  <si>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</si>
  <si>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</si>
  <si>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</si>
  <si>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</si>
  <si>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</si>
  <si>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</si>
  <si>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</si>
  <si>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</si>
  <si>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</si>
  <si>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</si>
  <si>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</si>
  <si>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</si>
  <si>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</si>
  <si>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</si>
  <si>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</si>
  <si>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</si>
  <si>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</si>
  <si>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</si>
  <si>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</si>
  <si>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</si>
  <si>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</si>
  <si>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</si>
  <si>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</si>
  <si>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</si>
  <si>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</si>
  <si>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</si>
  <si>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</si>
  <si>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</si>
  <si>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</si>
  <si>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</si>
  <si>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</si>
  <si>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</si>
  <si>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</si>
  <si>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</si>
  <si>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</si>
  <si>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</si>
  <si>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</si>
  <si>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</si>
  <si>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</si>
  <si>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</si>
  <si>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</si>
  <si>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</si>
  <si>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</si>
  <si>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</si>
  <si>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</si>
  <si>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</si>
  <si>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</si>
  <si>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</si>
  <si>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</si>
  <si>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</si>
  <si>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</si>
  <si>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</si>
  <si>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</si>
  <si>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</si>
  <si>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Geothermal, Biomass, Solar Thermal, Distributed Solar PV, Utility Solar PV, Onshore Wind, Offshore Wind, Hydro, Nuclear, Distributed Non-Solar, Petroleum, Natural Gas Peaker, Natural Gas Nonpeaker, Lignite, Hard Coal, Imported Electricity</t>
  </si>
  <si>
    <t>620e7a, 00b050, ff6400, f1bb18, ffff00, c2dffd, 087bf1, 004185, 04ffaf, bfb088, 000000, f593e0, c01b00, 004d10, 969696, af64ff</t>
  </si>
  <si>
    <t>Geothermal, Biomass, Solar Thermal, Distributed Solar PV, Utility Solar PV, Onshore Wind, Offshore Wind, Hydro, Nuclear, Petroleum, Natural Gas Peaker, Natural Gas Nonpeaker, Lignite, Hard Coal, Imported Electricity</t>
  </si>
  <si>
    <t>620e7a, 00b050, ff6400, f1bb18, ffff00, c2dffd, 087bf1, 004185, 04ffaf, 000000, f593e0, c01b00, 004d10, 969696, af64ff</t>
  </si>
  <si>
    <t>Output Total CO2e Emissions Excluding LULUCF</t>
  </si>
  <si>
    <t>NPV through 2030</t>
  </si>
  <si>
    <t>NPV through 2050</t>
  </si>
  <si>
    <t>First Tier Menu Name</t>
  </si>
  <si>
    <t>Second Tier Menu Name</t>
  </si>
  <si>
    <t>Output Total Change in Capital Fuel and OM Expenditures</t>
  </si>
  <si>
    <t>Output Total Change in Capital Fuel and OM Expenditures with Revenue Neutral Carbon Tax</t>
  </si>
  <si>
    <t>Output Total Change in Outlays</t>
  </si>
  <si>
    <t>Output Total Change in Outlays with Revenue Neutral Carbon Tax</t>
  </si>
  <si>
    <t>Petroleum Fuels</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</si>
  <si>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</si>
  <si>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</si>
  <si>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</si>
  <si>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</si>
  <si>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</si>
  <si>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</si>
  <si>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</si>
  <si>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</si>
  <si>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</si>
  <si>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</si>
  <si>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</si>
  <si>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</si>
  <si>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</si>
  <si>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</si>
  <si>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</si>
  <si>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</si>
  <si>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</si>
  <si>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</si>
  <si>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</si>
  <si>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</si>
  <si>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</si>
  <si>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</si>
  <si>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</si>
  <si>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</si>
  <si>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</si>
  <si>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</si>
  <si>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</si>
  <si>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</si>
  <si>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</si>
  <si>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</si>
  <si>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</si>
  <si>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</si>
  <si>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</si>
  <si>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</si>
  <si>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</si>
  <si>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</si>
  <si>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</si>
  <si>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</si>
  <si>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</si>
  <si>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</si>
  <si>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</si>
  <si>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t>
  </si>
  <si>
    <t>Change in Total Outlays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</si>
  <si>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</si>
  <si>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</si>
  <si>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</si>
  <si>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</si>
  <si>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</si>
  <si>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</si>
  <si>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</si>
  <si>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</si>
  <si>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</si>
  <si>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</si>
  <si>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</si>
  <si>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</si>
  <si>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</si>
  <si>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</si>
  <si>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</si>
  <si>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</si>
  <si>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</si>
  <si>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</si>
  <si>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</si>
  <si>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</si>
  <si>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</si>
  <si>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</si>
  <si>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</si>
  <si>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</si>
  <si>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</si>
  <si>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</si>
  <si>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</si>
  <si>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</si>
  <si>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Industry: Process CO2e Emissions</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</si>
  <si>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</si>
  <si>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</si>
  <si>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</si>
  <si>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</si>
  <si>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</si>
  <si>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</si>
  <si>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</si>
  <si>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</si>
  <si>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</si>
  <si>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</si>
  <si>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</si>
  <si>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</si>
  <si>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</si>
  <si>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</si>
  <si>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</si>
  <si>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</si>
  <si>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</si>
  <si>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</si>
  <si>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District Heat, Buildings, Transportation, Electricity, Industry</t>
  </si>
  <si>
    <t>620e7a, 087bf1, c01b00, ffff00, 969696</t>
  </si>
  <si>
    <t>Energy Related CO2 Emissions from Petroleum Fuels; Energy Related CO2 Emissions by Fuel[natural gas]; Energy Related CO2 Emissions by Fuel[lignite]; Energy Related CO2 Emissions by Fuel[hard coal]</t>
  </si>
  <si>
    <t>Output First Year NPV of Capital Fuel and OM Expenditures through This Year with Revenue Neutral Carbon Tax; Output Cumulative Total CO2e Emissions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</si>
  <si>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</si>
  <si>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</si>
  <si>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</si>
  <si>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</si>
  <si>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decadal column</t>
  </si>
  <si>
    <t>Geothermal, Biomass, Solar Thermal, Utility Solar PV, Onshore Wind, Offshore Wind, Hydro, Nuclear, Petroleum, Natural Gas Peaker, Natural Gas Nonpeaker, Lignite, Hard Coal</t>
  </si>
  <si>
    <t>620e7a, 00b050, ff6400, ffff00, c2dffd, 087bf1, 004185, 04ffaf, 000000, f593e0, c01b00, 004d10, 969696</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</si>
  <si>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</si>
  <si>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</si>
  <si>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</si>
  <si>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</si>
  <si>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</si>
  <si>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c01b00,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</si>
  <si>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</si>
  <si>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</si>
  <si>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</si>
  <si>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</si>
  <si>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</si>
  <si>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</si>
  <si>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</si>
  <si>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</si>
  <si>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</si>
  <si>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Industry[cement and other carbonates]; Output Process Emissions in CO2e by Industry[mining]; Output Process Emissions in CO2e by Industry[agriculture]; Output Process Emissions in CO2e by Industry[chemicals]; Output Process Emissions in CO2e by Industry[iron and steel]; Output Process Emissions in CO2e by Industry[natural gas and petroleum systems]; Output Process Emissions in CO2e by Industry[waste management]; Output Process Emissions in CO2e by Industry[other industries]</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</si>
  <si>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</si>
  <si>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</si>
  <si>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</si>
  <si>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</si>
  <si>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</si>
  <si>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</si>
  <si>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Process Emissions in CO2e; Output Energy Related CO2e Emissions; Output LULUCF Anthropogenic CO2e Emissions</t>
  </si>
  <si>
    <t>Process Emissions, Energy, Land Use</t>
  </si>
  <si>
    <t>969696, c01b00, 00b050</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</si>
  <si>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</si>
  <si>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</si>
  <si>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</si>
  <si>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</si>
  <si>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</si>
  <si>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</si>
  <si>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</si>
  <si>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</si>
  <si>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</si>
  <si>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</si>
  <si>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</si>
  <si>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Output Fuel Costs per Unit Energy by Sector[lignite,electricity sector]</t>
  </si>
  <si>
    <t>ffff00</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</si>
  <si>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</si>
  <si>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</si>
  <si>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</si>
  <si>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</si>
  <si>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</si>
  <si>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</si>
  <si>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</si>
  <si>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</si>
  <si>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</si>
  <si>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</si>
  <si>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</si>
  <si>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</si>
  <si>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</si>
  <si>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</si>
  <si>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</si>
  <si>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</si>
  <si>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</si>
  <si>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</si>
  <si>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</si>
  <si>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</si>
  <si>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no</t>
  </si>
  <si>
    <t>2017 INR/MWh</t>
  </si>
  <si>
    <t>**Description:** This policy prevents the release of CO2 that accompanies deforestation. // **Implementation schedule:** This policy is phased in linearly from 2017-2050. // **Guidance for setting values:** If this policy is fully implemented, the deforestation rate reaches zero hectares per year in 2050 (down from roughly 375,000 hectares per year in the BAU case).</t>
  </si>
  <si>
    <t>**Description:** This policy restores degraded forest, increasing the rate of carbon sequestration of the forest. // **Implementation schedule:** This policy takes effect fully in 2017. // **Guidance for setting values:** If this policy is fully implemented, 1 million hectares per year are restored from 2017-2020 and 0.5 million hectares per year are restored thereafter.</t>
  </si>
  <si>
    <t>lulucf.html#forest-restoration</t>
  </si>
  <si>
    <t>forest-restoration.html</t>
  </si>
  <si>
    <t>2017 INR/metric ton CO2e</t>
  </si>
  <si>
    <t>2030 NDC Target</t>
  </si>
  <si>
    <t>In its Nationally Determined Contribution (NDC) to the U.N. Framework Convention on Climate Change, India committed to reducing the emissions intensity of its GDP by 33 to 35 percent by 2030 from 2005 levels.</t>
  </si>
  <si>
    <t>Approach Used to Calculate This Target</t>
  </si>
  <si>
    <t>India's stated target is a reduction in CO2e intensity (CO2e per unit GDP) of 33-35% below 2005 levels.</t>
  </si>
  <si>
    <t>India doesn't have an emissions inventory for year 2005, but they have inventories for years 2000 and 2010.</t>
  </si>
  <si>
    <t>Accordingly, we interpolate between these years to obtain a 2005 inventory.</t>
  </si>
  <si>
    <t>We must make the following additional adjustments to bring the inventories into sync with the EPS</t>
  </si>
  <si>
    <t>model's methodology:</t>
  </si>
  <si>
    <t>1. India uses GWP values from IPCC AR2.  The EPS uses newer GWP values from IPCC AR5.  We recalculate</t>
  </si>
  <si>
    <t>the CO2e total from India's emissions inventories by multiplying non-CO2 emissions by AR5 GWP values.</t>
  </si>
  <si>
    <t>We know India is using AR2 values because the Indian inventory documents cited below state the</t>
  </si>
  <si>
    <t>GWP values they are using, and they match AR2 values, as shown in the following table:</t>
  </si>
  <si>
    <t>http://www.ghgprotocol.org/sites/default/files/ghgp/Global-Warming-Potential-Values%20%28Feb%2016%202016%29_1.pdf</t>
  </si>
  <si>
    <t>2. India's method of estimating F-gas emissions dramatically under-counts them.  For example, most</t>
  </si>
  <si>
    <t>F-gases used in products are assumed never to reach the atmosphere, when in reality, essentially all</t>
  </si>
  <si>
    <t>of these F-gases will eventually reach the atmosphere.  We take a 2005 F-gas emissions number from</t>
  </si>
  <si>
    <t>a different source, an academic paper, which also provided the source for BAU F-gas emissions in the</t>
  </si>
  <si>
    <t>EPS model's industry sector.</t>
  </si>
  <si>
    <t>Things we do NOT need to adjust for:</t>
  </si>
  <si>
    <t>India's transport sector in the EPS excludes bunker fuels, as do the totals in India's emissions inventories.</t>
  </si>
  <si>
    <t>Biomass is assumed to be carbon-neutral in the EPS, as it is in India's emissions inventories.</t>
  </si>
  <si>
    <t>Source for 2000 Emissions Inventory</t>
  </si>
  <si>
    <t>Ministry of Environment and Forests</t>
  </si>
  <si>
    <t>India Second National Communication to the United Nations Framework Convention on Climate Change</t>
  </si>
  <si>
    <t>http://envfor.nic.in/downloads/public-information/India%20Second%20National%20Communication%20to%20UNFCCC.pdf</t>
  </si>
  <si>
    <t>Page VI, Table 2</t>
  </si>
  <si>
    <t>Source for 2007 Emissions Inventory</t>
  </si>
  <si>
    <t>India: Greenhouse Gas Emissions 2007</t>
  </si>
  <si>
    <t>http://www.moef.nic.in/downloads/public-information/Report_INCCA.pdf</t>
  </si>
  <si>
    <t>Page viii</t>
  </si>
  <si>
    <t>Source for 2005 F-gas Emissions in India</t>
  </si>
  <si>
    <t>Pallav Purohit and Lena Höglund-Isaksson</t>
  </si>
  <si>
    <t>Global emissions of fluorinated greenhouse gases 2005–2050 with abatement potentials and costs</t>
  </si>
  <si>
    <t>https://www.atmos-chem-phys.net/17/2795/2017/</t>
  </si>
  <si>
    <t>Page 2804, Figure 3</t>
  </si>
  <si>
    <t>Source for IPCC AR5 GWPs</t>
  </si>
  <si>
    <t>IPCC Working Group 1</t>
  </si>
  <si>
    <t>AR5 WG1: The Physical Science Basis</t>
  </si>
  <si>
    <t>http://www.climatechange2013.org/images/report/WG1AR5_Chapter08_FINAL.pdf</t>
  </si>
  <si>
    <t>See "Data" tab for page, table, and row numbers.</t>
  </si>
  <si>
    <t>GWP Values from IPCC AR5</t>
  </si>
  <si>
    <t>Pollutant</t>
  </si>
  <si>
    <t>twenty years</t>
  </si>
  <si>
    <t>one hundred years</t>
  </si>
  <si>
    <r>
      <rPr>
        <b/>
        <sz val="12"/>
        <color rgb="FF231F20"/>
        <rFont val="Calibri"/>
        <family val="2"/>
      </rPr>
      <t>Greenhouse gas emissions by sources and removal by sinks from India in 2007 (thousand tons)</t>
    </r>
  </si>
  <si>
    <r>
      <rPr>
        <b/>
        <sz val="11"/>
        <color rgb="FFFFFFFF"/>
        <rFont val="Gill Sans MT"/>
        <family val="2"/>
      </rPr>
      <t>CO</t>
    </r>
    <r>
      <rPr>
        <b/>
        <sz val="6"/>
        <color rgb="FFFFFFFF"/>
        <rFont val="Gill Sans MT"/>
        <family val="2"/>
      </rPr>
      <t xml:space="preserve">2  </t>
    </r>
    <r>
      <rPr>
        <b/>
        <sz val="11"/>
        <color rgb="FFFFFFFF"/>
        <rFont val="Gill Sans MT"/>
        <family val="2"/>
      </rPr>
      <t>emissions</t>
    </r>
  </si>
  <si>
    <r>
      <rPr>
        <b/>
        <sz val="11"/>
        <color rgb="FFFFFFFF"/>
        <rFont val="Gill Sans MT"/>
        <family val="2"/>
      </rPr>
      <t>CO</t>
    </r>
    <r>
      <rPr>
        <b/>
        <sz val="6"/>
        <color rgb="FFFFFFFF"/>
        <rFont val="Gill Sans MT"/>
        <family val="2"/>
      </rPr>
      <t xml:space="preserve">2 </t>
    </r>
    <r>
      <rPr>
        <b/>
        <sz val="11"/>
        <color rgb="FFFFFFFF"/>
        <rFont val="Gill Sans MT"/>
        <family val="2"/>
      </rPr>
      <t>removals</t>
    </r>
  </si>
  <si>
    <r>
      <rPr>
        <b/>
        <sz val="11"/>
        <color rgb="FFFFFFFF"/>
        <rFont val="Gill Sans MT"/>
        <family val="2"/>
      </rPr>
      <t>CH</t>
    </r>
    <r>
      <rPr>
        <b/>
        <sz val="6"/>
        <color rgb="FFFFFFFF"/>
        <rFont val="Gill Sans MT"/>
        <family val="2"/>
      </rPr>
      <t>4</t>
    </r>
  </si>
  <si>
    <r>
      <rPr>
        <b/>
        <sz val="11"/>
        <color rgb="FFFFFFFF"/>
        <rFont val="Gill Sans MT"/>
        <family val="2"/>
      </rPr>
      <t>N</t>
    </r>
    <r>
      <rPr>
        <b/>
        <sz val="6"/>
        <color rgb="FFFFFFFF"/>
        <rFont val="Gill Sans MT"/>
        <family val="2"/>
      </rPr>
      <t>2</t>
    </r>
    <r>
      <rPr>
        <b/>
        <sz val="11"/>
        <color rgb="FFFFFFFF"/>
        <rFont val="Gill Sans MT"/>
        <family val="2"/>
      </rPr>
      <t>O</t>
    </r>
  </si>
  <si>
    <r>
      <rPr>
        <b/>
        <sz val="11"/>
        <color rgb="FFFFFFFF"/>
        <rFont val="Gill Sans MT"/>
        <family val="2"/>
      </rPr>
      <t>CO</t>
    </r>
    <r>
      <rPr>
        <b/>
        <sz val="6"/>
        <color rgb="FFFFFFFF"/>
        <rFont val="Gill Sans MT"/>
        <family val="2"/>
      </rPr>
      <t xml:space="preserve">2 </t>
    </r>
    <r>
      <rPr>
        <b/>
        <sz val="11"/>
        <color rgb="FFFFFFFF"/>
        <rFont val="Gill Sans MT"/>
        <family val="2"/>
      </rPr>
      <t>equivalent</t>
    </r>
  </si>
  <si>
    <r>
      <rPr>
        <b/>
        <sz val="11"/>
        <color rgb="FF231F20"/>
        <rFont val="Gill Sans MT"/>
        <family val="2"/>
      </rPr>
      <t>GRAND TOTAL</t>
    </r>
  </si>
  <si>
    <r>
      <rPr>
        <b/>
        <sz val="11"/>
        <color rgb="FF231F20"/>
        <rFont val="Gill Sans MT"/>
        <family val="2"/>
      </rPr>
      <t>ENERGY</t>
    </r>
  </si>
  <si>
    <r>
      <rPr>
        <sz val="11"/>
        <color rgb="FF231F20"/>
        <rFont val="Gill Sans MT"/>
        <family val="2"/>
      </rPr>
      <t>Electricity generation</t>
    </r>
  </si>
  <si>
    <r>
      <rPr>
        <sz val="11"/>
        <color rgb="FF231F20"/>
        <rFont val="Gill Sans MT"/>
        <family val="2"/>
      </rPr>
      <t>Other energy industries</t>
    </r>
  </si>
  <si>
    <r>
      <rPr>
        <sz val="11"/>
        <color rgb="FF231F20"/>
        <rFont val="Gill Sans MT"/>
        <family val="2"/>
      </rPr>
      <t>Transport</t>
    </r>
  </si>
  <si>
    <r>
      <rPr>
        <i/>
        <sz val="11"/>
        <color rgb="FF231F20"/>
        <rFont val="Times New Roman"/>
        <family val="2"/>
      </rPr>
      <t>Road transport</t>
    </r>
  </si>
  <si>
    <r>
      <rPr>
        <i/>
        <sz val="11"/>
        <color rgb="FF231F20"/>
        <rFont val="Times New Roman"/>
        <family val="2"/>
      </rPr>
      <t>Railways</t>
    </r>
  </si>
  <si>
    <r>
      <rPr>
        <i/>
        <sz val="11"/>
        <color rgb="FF231F20"/>
        <rFont val="Times New Roman"/>
        <family val="2"/>
      </rPr>
      <t>Aviation</t>
    </r>
  </si>
  <si>
    <r>
      <rPr>
        <i/>
        <sz val="11"/>
        <color rgb="FF231F20"/>
        <rFont val="Times New Roman"/>
        <family val="2"/>
      </rPr>
      <t>Navigation</t>
    </r>
  </si>
  <si>
    <r>
      <rPr>
        <sz val="11"/>
        <color rgb="FF231F20"/>
        <rFont val="Gill Sans MT"/>
        <family val="2"/>
      </rPr>
      <t>Residential</t>
    </r>
  </si>
  <si>
    <r>
      <rPr>
        <sz val="11"/>
        <color rgb="FF231F20"/>
        <rFont val="Gill Sans MT"/>
        <family val="2"/>
      </rPr>
      <t>Commercial / Institutional</t>
    </r>
  </si>
  <si>
    <r>
      <rPr>
        <sz val="11"/>
        <color rgb="FF231F20"/>
        <rFont val="Gill Sans MT"/>
        <family val="2"/>
      </rPr>
      <t>Agriculture/ Fisheries</t>
    </r>
  </si>
  <si>
    <r>
      <rPr>
        <sz val="11"/>
        <color rgb="FF231F20"/>
        <rFont val="Gill Sans MT"/>
        <family val="2"/>
      </rPr>
      <t>Fugitive emissions</t>
    </r>
  </si>
  <si>
    <r>
      <rPr>
        <b/>
        <sz val="11"/>
        <color rgb="FF231F20"/>
        <rFont val="Gill Sans MT"/>
        <family val="2"/>
      </rPr>
      <t>INDUSTRY</t>
    </r>
  </si>
  <si>
    <r>
      <rPr>
        <b/>
        <sz val="11"/>
        <color rgb="FF231F20"/>
        <rFont val="Gill Sans MT"/>
        <family val="2"/>
      </rPr>
      <t>Minerals</t>
    </r>
  </si>
  <si>
    <r>
      <rPr>
        <sz val="11"/>
        <color rgb="FF231F20"/>
        <rFont val="Gill Sans MT"/>
        <family val="2"/>
      </rPr>
      <t>Cement production</t>
    </r>
  </si>
  <si>
    <r>
      <rPr>
        <sz val="11"/>
        <color rgb="FF231F20"/>
        <rFont val="Gill Sans MT"/>
        <family val="2"/>
      </rPr>
      <t>Glass &amp; cermic production</t>
    </r>
  </si>
  <si>
    <r>
      <rPr>
        <sz val="11"/>
        <color rgb="FF231F20"/>
        <rFont val="Gill Sans MT"/>
        <family val="2"/>
      </rPr>
      <t>Other uses of soda ash</t>
    </r>
  </si>
  <si>
    <r>
      <rPr>
        <b/>
        <sz val="11"/>
        <color rgb="FF231F20"/>
        <rFont val="Gill Sans MT"/>
        <family val="2"/>
      </rPr>
      <t>Chemicals</t>
    </r>
  </si>
  <si>
    <r>
      <rPr>
        <sz val="11"/>
        <color rgb="FF231F20"/>
        <rFont val="Gill Sans MT"/>
        <family val="2"/>
      </rPr>
      <t>Ammonia production</t>
    </r>
  </si>
  <si>
    <r>
      <rPr>
        <sz val="11"/>
        <color rgb="FF231F20"/>
        <rFont val="Gill Sans MT"/>
        <family val="2"/>
      </rPr>
      <t>Nitric acid production</t>
    </r>
  </si>
  <si>
    <r>
      <rPr>
        <sz val="11"/>
        <color rgb="FF231F20"/>
        <rFont val="Gill Sans MT"/>
        <family val="2"/>
      </rPr>
      <t>Carbide production</t>
    </r>
  </si>
  <si>
    <r>
      <rPr>
        <sz val="11"/>
        <color rgb="FF231F20"/>
        <rFont val="Gill Sans MT"/>
        <family val="2"/>
      </rPr>
      <t>Titanium dioxide production</t>
    </r>
  </si>
  <si>
    <r>
      <rPr>
        <sz val="11"/>
        <color rgb="FF231F20"/>
        <rFont val="Gill Sans MT"/>
        <family val="2"/>
      </rPr>
      <t>Methanol production</t>
    </r>
  </si>
  <si>
    <r>
      <rPr>
        <sz val="11"/>
        <color rgb="FF231F20"/>
        <rFont val="Gill Sans MT"/>
        <family val="2"/>
      </rPr>
      <t>Ethylene production</t>
    </r>
  </si>
  <si>
    <r>
      <rPr>
        <sz val="11"/>
        <color rgb="FF231F20"/>
        <rFont val="Gill Sans MT"/>
        <family val="2"/>
      </rPr>
      <t>EDC &amp; VCM production</t>
    </r>
  </si>
  <si>
    <r>
      <rPr>
        <sz val="11"/>
        <color rgb="FF231F20"/>
        <rFont val="Gill Sans MT"/>
        <family val="2"/>
      </rPr>
      <t>Ethylene Oxide production</t>
    </r>
  </si>
  <si>
    <r>
      <rPr>
        <sz val="11"/>
        <color rgb="FF231F20"/>
        <rFont val="Gill Sans MT"/>
        <family val="2"/>
      </rPr>
      <t>Acrylonitrile production</t>
    </r>
  </si>
  <si>
    <r>
      <rPr>
        <sz val="11"/>
        <color rgb="FF231F20"/>
        <rFont val="Gill Sans MT"/>
        <family val="2"/>
      </rPr>
      <t>Carbon Black production</t>
    </r>
  </si>
  <si>
    <r>
      <rPr>
        <sz val="11"/>
        <color rgb="FF231F20"/>
        <rFont val="Gill Sans MT"/>
        <family val="2"/>
      </rPr>
      <t>caprolactum</t>
    </r>
  </si>
  <si>
    <r>
      <rPr>
        <sz val="11"/>
        <color rgb="FF231F20"/>
        <rFont val="Gill Sans MT"/>
        <family val="2"/>
      </rPr>
      <t>Other chemical</t>
    </r>
  </si>
  <si>
    <r>
      <rPr>
        <b/>
        <sz val="11"/>
        <color rgb="FF231F20"/>
        <rFont val="Gill Sans MT"/>
        <family val="2"/>
      </rPr>
      <t>Metals</t>
    </r>
  </si>
  <si>
    <r>
      <rPr>
        <sz val="11"/>
        <color rgb="FF231F20"/>
        <rFont val="Gill Sans MT"/>
        <family val="2"/>
      </rPr>
      <t>Iron &amp; Steel production</t>
    </r>
  </si>
  <si>
    <r>
      <rPr>
        <sz val="11"/>
        <color rgb="FF231F20"/>
        <rFont val="Gill Sans MT"/>
        <family val="2"/>
      </rPr>
      <t>Ferroalloys production</t>
    </r>
  </si>
  <si>
    <r>
      <rPr>
        <sz val="11"/>
        <color rgb="FF231F20"/>
        <rFont val="Gill Sans MT"/>
        <family val="2"/>
      </rPr>
      <t>Aluminium production</t>
    </r>
  </si>
  <si>
    <r>
      <rPr>
        <sz val="11"/>
        <color rgb="FF231F20"/>
        <rFont val="Gill Sans MT"/>
        <family val="2"/>
      </rPr>
      <t>Lead production</t>
    </r>
  </si>
  <si>
    <r>
      <rPr>
        <sz val="11"/>
        <color rgb="FF231F20"/>
        <rFont val="Gill Sans MT"/>
        <family val="2"/>
      </rPr>
      <t>Zinc production</t>
    </r>
  </si>
  <si>
    <r>
      <rPr>
        <sz val="11"/>
        <color rgb="FF231F20"/>
        <rFont val="Gill Sans MT"/>
        <family val="2"/>
      </rPr>
      <t>Copper</t>
    </r>
  </si>
  <si>
    <r>
      <rPr>
        <b/>
        <sz val="11"/>
        <color rgb="FF231F20"/>
        <rFont val="Gill Sans MT"/>
        <family val="2"/>
      </rPr>
      <t>Other Industries</t>
    </r>
  </si>
  <si>
    <r>
      <rPr>
        <sz val="11"/>
        <color rgb="FF231F20"/>
        <rFont val="Gill Sans MT"/>
        <family val="2"/>
      </rPr>
      <t>Pulp and paper</t>
    </r>
  </si>
  <si>
    <r>
      <rPr>
        <sz val="11"/>
        <color rgb="FF231F20"/>
        <rFont val="Gill Sans MT"/>
        <family val="2"/>
      </rPr>
      <t>Food processing</t>
    </r>
  </si>
  <si>
    <r>
      <rPr>
        <sz val="11"/>
        <color rgb="FF231F20"/>
        <rFont val="Gill Sans MT"/>
        <family val="2"/>
      </rPr>
      <t>Textile and leather</t>
    </r>
  </si>
  <si>
    <r>
      <rPr>
        <sz val="11"/>
        <color rgb="FF231F20"/>
        <rFont val="Gill Sans MT"/>
        <family val="2"/>
      </rPr>
      <t>Mining and qurrying</t>
    </r>
  </si>
  <si>
    <r>
      <rPr>
        <sz val="11"/>
        <color rgb="FF231F20"/>
        <rFont val="Gill Sans MT"/>
        <family val="2"/>
      </rPr>
      <t>Non-specific industries</t>
    </r>
  </si>
  <si>
    <r>
      <rPr>
        <b/>
        <sz val="11"/>
        <color rgb="FF231F20"/>
        <rFont val="Gill Sans MT"/>
        <family val="2"/>
      </rPr>
      <t>Non energy product use</t>
    </r>
  </si>
  <si>
    <r>
      <rPr>
        <sz val="11"/>
        <color rgb="FF231F20"/>
        <rFont val="Gill Sans MT"/>
        <family val="2"/>
      </rPr>
      <t>Lubricant</t>
    </r>
  </si>
  <si>
    <r>
      <rPr>
        <sz val="11"/>
        <color rgb="FF231F20"/>
        <rFont val="Gill Sans MT"/>
        <family val="2"/>
      </rPr>
      <t>Paraffin wax</t>
    </r>
  </si>
  <si>
    <r>
      <rPr>
        <b/>
        <sz val="11"/>
        <color rgb="FF231F20"/>
        <rFont val="Gill Sans MT"/>
        <family val="2"/>
      </rPr>
      <t>AGRICULTURE</t>
    </r>
  </si>
  <si>
    <r>
      <rPr>
        <sz val="11"/>
        <color rgb="FF231F20"/>
        <rFont val="Gill Sans MT"/>
        <family val="2"/>
      </rPr>
      <t>Enteric fermentation</t>
    </r>
  </si>
  <si>
    <r>
      <rPr>
        <sz val="11"/>
        <color rgb="FF231F20"/>
        <rFont val="Gill Sans MT"/>
        <family val="2"/>
      </rPr>
      <t>Livestock Manure management</t>
    </r>
  </si>
  <si>
    <r>
      <rPr>
        <sz val="11"/>
        <color rgb="FF231F20"/>
        <rFont val="Gill Sans MT"/>
        <family val="2"/>
      </rPr>
      <t>Rice cultivation</t>
    </r>
  </si>
  <si>
    <r>
      <rPr>
        <sz val="11"/>
        <color rgb="FF231F20"/>
        <rFont val="Gill Sans MT"/>
        <family val="2"/>
      </rPr>
      <t>Soils</t>
    </r>
  </si>
  <si>
    <r>
      <rPr>
        <sz val="11"/>
        <color rgb="FF231F20"/>
        <rFont val="Gill Sans MT"/>
        <family val="2"/>
      </rPr>
      <t>Burning of crop residue</t>
    </r>
  </si>
  <si>
    <r>
      <rPr>
        <b/>
        <sz val="11"/>
        <color rgb="FF231F20"/>
        <rFont val="Gill Sans MT"/>
        <family val="2"/>
      </rPr>
      <t>LULUCF</t>
    </r>
  </si>
  <si>
    <r>
      <rPr>
        <sz val="11"/>
        <color rgb="FF231F20"/>
        <rFont val="Gill Sans MT"/>
        <family val="2"/>
      </rPr>
      <t>Forestland</t>
    </r>
  </si>
  <si>
    <r>
      <rPr>
        <sz val="11"/>
        <color rgb="FF231F20"/>
        <rFont val="Gill Sans MT"/>
        <family val="2"/>
      </rPr>
      <t>Cropland</t>
    </r>
  </si>
  <si>
    <r>
      <rPr>
        <sz val="11"/>
        <color rgb="FF231F20"/>
        <rFont val="Gill Sans MT"/>
        <family val="2"/>
      </rPr>
      <t>Grassland</t>
    </r>
  </si>
  <si>
    <r>
      <rPr>
        <sz val="11"/>
        <color rgb="FF231F20"/>
        <rFont val="Gill Sans MT"/>
        <family val="2"/>
      </rPr>
      <t>Settlement</t>
    </r>
  </si>
  <si>
    <r>
      <rPr>
        <sz val="11"/>
        <color rgb="FF231F20"/>
        <rFont val="Gill Sans MT"/>
        <family val="2"/>
      </rPr>
      <t>Wetland</t>
    </r>
  </si>
  <si>
    <r>
      <rPr>
        <sz val="11"/>
        <color rgb="FF231F20"/>
        <rFont val="Gill Sans MT"/>
        <family val="2"/>
      </rPr>
      <t>NE</t>
    </r>
  </si>
  <si>
    <r>
      <rPr>
        <sz val="11"/>
        <color rgb="FF231F20"/>
        <rFont val="Gill Sans MT"/>
        <family val="2"/>
      </rPr>
      <t>Other land</t>
    </r>
  </si>
  <si>
    <r>
      <rPr>
        <sz val="11"/>
        <color rgb="FF231F20"/>
        <rFont val="Gill Sans MT"/>
        <family val="2"/>
      </rPr>
      <t>NO</t>
    </r>
  </si>
  <si>
    <r>
      <rPr>
        <sz val="11"/>
        <color rgb="FF231F20"/>
        <rFont val="Gill Sans MT"/>
        <family val="2"/>
      </rPr>
      <t>Fuel wood use in forests</t>
    </r>
  </si>
  <si>
    <r>
      <rPr>
        <b/>
        <sz val="11"/>
        <color rgb="FF231F20"/>
        <rFont val="Gill Sans MT"/>
        <family val="2"/>
      </rPr>
      <t>Waste</t>
    </r>
  </si>
  <si>
    <r>
      <rPr>
        <sz val="11"/>
        <color rgb="FF231F20"/>
        <rFont val="Gill Sans MT"/>
        <family val="2"/>
      </rPr>
      <t>Municipal Solid waste</t>
    </r>
  </si>
  <si>
    <r>
      <rPr>
        <sz val="11"/>
        <color rgb="FF231F20"/>
        <rFont val="Gill Sans MT"/>
        <family val="2"/>
      </rPr>
      <t>Domestic waste water</t>
    </r>
  </si>
  <si>
    <r>
      <rPr>
        <sz val="11"/>
        <color rgb="FF231F20"/>
        <rFont val="Gill Sans MT"/>
        <family val="2"/>
      </rPr>
      <t>Industrial waste water</t>
    </r>
  </si>
  <si>
    <r>
      <rPr>
        <b/>
        <sz val="11"/>
        <color rgb="FF231F20"/>
        <rFont val="Gill Sans MT"/>
        <family val="2"/>
      </rPr>
      <t>Bunkers*</t>
    </r>
  </si>
  <si>
    <r>
      <rPr>
        <sz val="11"/>
        <color rgb="FF231F20"/>
        <rFont val="Gill Sans MT"/>
        <family val="2"/>
      </rPr>
      <t>Aviation Bunkers</t>
    </r>
  </si>
  <si>
    <r>
      <rPr>
        <sz val="11"/>
        <color rgb="FF231F20"/>
        <rFont val="Gill Sans MT"/>
        <family val="2"/>
      </rPr>
      <t>Marine bunkers</t>
    </r>
  </si>
  <si>
    <r>
      <rPr>
        <i/>
        <sz val="7"/>
        <color rgb="FF231F20"/>
        <rFont val="Verdana"/>
        <family val="2"/>
      </rPr>
      <t>Note: LULUCF: Land Use Land Use Change &amp; Forestry</t>
    </r>
  </si>
  <si>
    <r>
      <rPr>
        <i/>
        <sz val="7"/>
        <color rgb="FF231F20"/>
        <rFont val="Verdana"/>
        <family val="2"/>
      </rPr>
      <t>*Not included in the national totals. NE: Not estimated; NO: Not occuring</t>
    </r>
  </si>
  <si>
    <t>2007 Totals by Gas (excludes bunker fuels), thousand tons of pollutant</t>
  </si>
  <si>
    <t>2007 Totals by Gas, thousand tons CO2e</t>
  </si>
  <si>
    <t>2007 Total CO2e, using AR5 GWPs (thousand tons)</t>
  </si>
  <si>
    <r>
      <rPr>
        <b/>
        <sz val="11"/>
        <rFont val="Arial"/>
        <family val="2"/>
      </rPr>
      <t>Annexure I. Detailed greenhouse gas emissions from India, in 2000, by sources and removal by sinks</t>
    </r>
  </si>
  <si>
    <r>
      <rPr>
        <b/>
        <sz val="11"/>
        <color rgb="FF282426"/>
        <rFont val="Gill Sans"/>
      </rPr>
      <t>CO2 emission</t>
    </r>
  </si>
  <si>
    <r>
      <rPr>
        <b/>
        <sz val="11"/>
        <color rgb="FF282426"/>
        <rFont val="Gill Sans"/>
      </rPr>
      <t>CO2
removal</t>
    </r>
  </si>
  <si>
    <r>
      <rPr>
        <b/>
        <sz val="11"/>
        <color rgb="FF282426"/>
        <rFont val="Gill Sans"/>
      </rPr>
      <t>CH4</t>
    </r>
  </si>
  <si>
    <r>
      <rPr>
        <b/>
        <sz val="11"/>
        <color rgb="FF282426"/>
        <rFont val="Gill Sans"/>
      </rPr>
      <t>N2O</t>
    </r>
  </si>
  <si>
    <r>
      <rPr>
        <b/>
        <sz val="11"/>
        <color rgb="FF282426"/>
        <rFont val="Gill Sans"/>
      </rPr>
      <t>HFC-134a</t>
    </r>
  </si>
  <si>
    <r>
      <rPr>
        <b/>
        <sz val="11"/>
        <color rgb="FF282426"/>
        <rFont val="Gill Sans"/>
      </rPr>
      <t>HFC-23</t>
    </r>
  </si>
  <si>
    <r>
      <rPr>
        <b/>
        <sz val="11"/>
        <color rgb="FF282426"/>
        <rFont val="Gill Sans"/>
      </rPr>
      <t>CF4</t>
    </r>
  </si>
  <si>
    <r>
      <rPr>
        <b/>
        <sz val="11"/>
        <color rgb="FF282426"/>
        <rFont val="Gill Sans"/>
      </rPr>
      <t>C2F6</t>
    </r>
  </si>
  <si>
    <r>
      <rPr>
        <b/>
        <sz val="11"/>
        <color rgb="FF282426"/>
        <rFont val="Gill Sans"/>
      </rPr>
      <t>SF6</t>
    </r>
  </si>
  <si>
    <r>
      <rPr>
        <b/>
        <sz val="11"/>
        <color rgb="FF282426"/>
        <rFont val="Gill Sans"/>
      </rPr>
      <t>CO2
equivalent</t>
    </r>
  </si>
  <si>
    <r>
      <rPr>
        <b/>
        <sz val="11"/>
        <color rgb="FF282426"/>
        <rFont val="Gill Sans"/>
      </rPr>
      <t>Total (Gg)</t>
    </r>
  </si>
  <si>
    <r>
      <rPr>
        <b/>
        <sz val="11"/>
        <color rgb="FF282426"/>
        <rFont val="Gill Sans"/>
      </rPr>
      <t>1. Energy (Gg)</t>
    </r>
  </si>
  <si>
    <r>
      <rPr>
        <i/>
        <sz val="11"/>
        <color rgb="FF282426"/>
        <rFont val="Gill Sans"/>
      </rPr>
      <t>A. Fuel combustion activities</t>
    </r>
  </si>
  <si>
    <r>
      <rPr>
        <sz val="11"/>
        <color rgb="FF282426"/>
        <rFont val="Gill Sans"/>
      </rPr>
      <t>1. Energy industries</t>
    </r>
  </si>
  <si>
    <r>
      <rPr>
        <sz val="11"/>
        <color rgb="FF282426"/>
        <rFont val="Gill Sans"/>
      </rPr>
      <t>a. Electricity production</t>
    </r>
  </si>
  <si>
    <r>
      <rPr>
        <sz val="11"/>
        <color rgb="FF282426"/>
        <rFont val="Gill Sans"/>
      </rPr>
      <t>b. Refinery</t>
    </r>
  </si>
  <si>
    <r>
      <rPr>
        <sz val="11"/>
        <color rgb="FF282426"/>
        <rFont val="Gill Sans"/>
      </rPr>
      <t>c. Manufacturing of solid fuel</t>
    </r>
  </si>
  <si>
    <r>
      <rPr>
        <sz val="11"/>
        <color rgb="FF282426"/>
        <rFont val="Gill Sans"/>
      </rPr>
      <t>Not estimated</t>
    </r>
  </si>
  <si>
    <r>
      <rPr>
        <sz val="11"/>
        <color rgb="FF282426"/>
        <rFont val="Gill Sans"/>
      </rPr>
      <t>NE</t>
    </r>
  </si>
  <si>
    <r>
      <rPr>
        <sz val="11"/>
        <color rgb="FF282426"/>
        <rFont val="Gill Sans"/>
      </rPr>
      <t>2. Manufacturing industries and construction</t>
    </r>
  </si>
  <si>
    <r>
      <rPr>
        <sz val="11"/>
        <color rgb="FF282426"/>
        <rFont val="Gill Sans"/>
      </rPr>
      <t>a. Cement</t>
    </r>
  </si>
  <si>
    <r>
      <rPr>
        <sz val="11"/>
        <color rgb="FF282426"/>
        <rFont val="Gill Sans"/>
      </rPr>
      <t>b. Iron and steel</t>
    </r>
  </si>
  <si>
    <r>
      <rPr>
        <sz val="11"/>
        <color rgb="FF282426"/>
        <rFont val="Gill Sans"/>
      </rPr>
      <t>c. Non-ferrous metals</t>
    </r>
  </si>
  <si>
    <r>
      <rPr>
        <sz val="11"/>
        <color rgb="FF282426"/>
        <rFont val="Gill Sans"/>
      </rPr>
      <t>d. Chemicals</t>
    </r>
  </si>
  <si>
    <r>
      <rPr>
        <sz val="11"/>
        <color rgb="FF282426"/>
        <rFont val="Gill Sans"/>
      </rPr>
      <t>e. Pulp and paper</t>
    </r>
  </si>
  <si>
    <r>
      <rPr>
        <sz val="11"/>
        <color rgb="FF282426"/>
        <rFont val="Gill Sans"/>
      </rPr>
      <t>f. Food and beverages</t>
    </r>
  </si>
  <si>
    <r>
      <rPr>
        <sz val="11"/>
        <color rgb="FF282426"/>
        <rFont val="Gill Sans"/>
      </rPr>
      <t>g. Non-metallic minerals</t>
    </r>
  </si>
  <si>
    <r>
      <rPr>
        <sz val="11"/>
        <color rgb="FF282426"/>
        <rFont val="Gill Sans"/>
      </rPr>
      <t>h. Mining and quarrying</t>
    </r>
  </si>
  <si>
    <r>
      <rPr>
        <sz val="11"/>
        <color rgb="FF282426"/>
        <rFont val="Gill Sans"/>
      </rPr>
      <t>i. Textile/leather</t>
    </r>
  </si>
  <si>
    <r>
      <rPr>
        <sz val="11"/>
        <color rgb="FF282426"/>
        <rFont val="Gill Sans"/>
      </rPr>
      <t>j. Non-specific industries</t>
    </r>
  </si>
  <si>
    <r>
      <rPr>
        <sz val="11"/>
        <color rgb="FF282426"/>
        <rFont val="Gill Sans"/>
      </rPr>
      <t>3. Transport</t>
    </r>
  </si>
  <si>
    <r>
      <rPr>
        <sz val="11"/>
        <color rgb="FF282426"/>
        <rFont val="Gill Sans"/>
      </rPr>
      <t>a. Road transport</t>
    </r>
  </si>
  <si>
    <r>
      <rPr>
        <sz val="11"/>
        <color rgb="FF282426"/>
        <rFont val="Gill Sans"/>
      </rPr>
      <t>b. Civil aviation</t>
    </r>
  </si>
  <si>
    <r>
      <rPr>
        <sz val="11"/>
        <color rgb="FF282426"/>
        <rFont val="Gill Sans"/>
      </rPr>
      <t>c. Railways</t>
    </r>
  </si>
  <si>
    <r>
      <rPr>
        <sz val="11"/>
        <color rgb="FF282426"/>
        <rFont val="Gill Sans"/>
      </rPr>
      <t>d. Navigation</t>
    </r>
  </si>
  <si>
    <r>
      <rPr>
        <sz val="11"/>
        <color rgb="FF282426"/>
        <rFont val="Gill Sans"/>
      </rPr>
      <t>4. Other sectors</t>
    </r>
  </si>
  <si>
    <r>
      <rPr>
        <sz val="11"/>
        <color rgb="FF282426"/>
        <rFont val="Gill Sans"/>
      </rPr>
      <t>a. Commercials/ institutional</t>
    </r>
  </si>
  <si>
    <r>
      <rPr>
        <sz val="11"/>
        <color rgb="FF282426"/>
        <rFont val="Gill Sans"/>
      </rPr>
      <t>b. Residential</t>
    </r>
  </si>
  <si>
    <r>
      <rPr>
        <sz val="11"/>
        <color rgb="FF282426"/>
        <rFont val="Gill Sans"/>
      </rPr>
      <t>c. Agricultural/ fisheries</t>
    </r>
  </si>
  <si>
    <r>
      <rPr>
        <i/>
        <sz val="11"/>
        <color rgb="FF282426"/>
        <rFont val="Gill Sans"/>
      </rPr>
      <t>B. Fugitive emission from fuels</t>
    </r>
  </si>
  <si>
    <r>
      <rPr>
        <i/>
        <sz val="11"/>
        <color rgb="FF282426"/>
        <rFont val="Gill Sans"/>
      </rPr>
      <t>1. Solid fuels</t>
    </r>
  </si>
  <si>
    <r>
      <rPr>
        <sz val="11"/>
        <color rgb="FF282426"/>
        <rFont val="Gill Sans"/>
      </rPr>
      <t>a. Above-ground mining</t>
    </r>
  </si>
  <si>
    <r>
      <rPr>
        <sz val="11"/>
        <color rgb="FF282426"/>
        <rFont val="Gill Sans"/>
      </rPr>
      <t>b. Underground mining</t>
    </r>
  </si>
  <si>
    <r>
      <rPr>
        <i/>
        <sz val="11"/>
        <color rgb="FF282426"/>
        <rFont val="Gill Sans"/>
      </rPr>
      <t>2. Oil and natural gas</t>
    </r>
  </si>
  <si>
    <r>
      <rPr>
        <sz val="11"/>
        <color rgb="FF282426"/>
        <rFont val="Gill Sans"/>
      </rPr>
      <t>a. Oil</t>
    </r>
  </si>
  <si>
    <r>
      <rPr>
        <sz val="11"/>
        <color rgb="FF282426"/>
        <rFont val="Gill Sans"/>
      </rPr>
      <t>b. Natural gas</t>
    </r>
  </si>
  <si>
    <r>
      <rPr>
        <sz val="11"/>
        <color rgb="FF282426"/>
        <rFont val="Gill Sans"/>
      </rPr>
      <t>c. Venting and flaring</t>
    </r>
  </si>
  <si>
    <r>
      <rPr>
        <b/>
        <sz val="11"/>
        <color rgb="FF282426"/>
        <rFont val="Gill Sans"/>
      </rPr>
      <t>2. Industrial process</t>
    </r>
  </si>
  <si>
    <r>
      <rPr>
        <i/>
        <sz val="11"/>
        <color rgb="FF282426"/>
        <rFont val="Gill Sans"/>
      </rPr>
      <t>A. Minerals</t>
    </r>
  </si>
  <si>
    <r>
      <rPr>
        <sz val="11"/>
        <color rgb="FF282426"/>
        <rFont val="Gill Sans"/>
      </rPr>
      <t>1. Cement production</t>
    </r>
  </si>
  <si>
    <r>
      <rPr>
        <sz val="11"/>
        <color rgb="FF282426"/>
        <rFont val="Gill Sans"/>
      </rPr>
      <t>2. Lime production</t>
    </r>
  </si>
  <si>
    <r>
      <rPr>
        <sz val="11"/>
        <color rgb="FF282426"/>
        <rFont val="Gill Sans"/>
      </rPr>
      <t>3. Limestone and dolomite use</t>
    </r>
  </si>
  <si>
    <r>
      <rPr>
        <sz val="11"/>
        <color rgb="FF282426"/>
        <rFont val="Gill Sans"/>
      </rPr>
      <t>4. Soda ash production and use</t>
    </r>
  </si>
  <si>
    <r>
      <rPr>
        <sz val="11"/>
        <color rgb="FF282426"/>
        <rFont val="Gill Sans"/>
      </rPr>
      <t>5. Glass</t>
    </r>
  </si>
  <si>
    <r>
      <rPr>
        <i/>
        <sz val="11"/>
        <color rgb="FF282426"/>
        <rFont val="Gill Sans"/>
      </rPr>
      <t>B. Chemicals</t>
    </r>
  </si>
  <si>
    <r>
      <rPr>
        <sz val="11"/>
        <color rgb="FF282426"/>
        <rFont val="Gill Sans"/>
      </rPr>
      <t>1. Ammonia production</t>
    </r>
  </si>
  <si>
    <r>
      <rPr>
        <sz val="11"/>
        <color rgb="FF282426"/>
        <rFont val="Gill Sans"/>
      </rPr>
      <t>2. Nitric acid production</t>
    </r>
  </si>
  <si>
    <r>
      <rPr>
        <sz val="11"/>
        <color rgb="FF282426"/>
        <rFont val="Gill Sans"/>
      </rPr>
      <t>3. Carbide production</t>
    </r>
  </si>
  <si>
    <r>
      <rPr>
        <sz val="11"/>
        <color rgb="FF282426"/>
        <rFont val="Gill Sans"/>
      </rPr>
      <t>4. Titanium dioxide production</t>
    </r>
  </si>
  <si>
    <r>
      <rPr>
        <sz val="11"/>
        <color rgb="FF282426"/>
        <rFont val="Gill Sans"/>
      </rPr>
      <t>5. Methanol production</t>
    </r>
  </si>
  <si>
    <r>
      <rPr>
        <sz val="11"/>
        <color rgb="FF282426"/>
        <rFont val="Gill Sans"/>
      </rPr>
      <t>6. Ethylene production</t>
    </r>
  </si>
  <si>
    <r>
      <rPr>
        <sz val="11"/>
        <color rgb="FF282426"/>
        <rFont val="Gill Sans"/>
      </rPr>
      <t>7. EDC and VCM production</t>
    </r>
  </si>
  <si>
    <r>
      <rPr>
        <sz val="11"/>
        <color rgb="FF282426"/>
        <rFont val="Gill Sans"/>
      </rPr>
      <t>8. Ethylene oxide production</t>
    </r>
  </si>
  <si>
    <r>
      <rPr>
        <sz val="11"/>
        <color rgb="FF282426"/>
        <rFont val="Gill Sans"/>
      </rPr>
      <t>9. Acrylonitrile production</t>
    </r>
  </si>
  <si>
    <r>
      <rPr>
        <sz val="11"/>
        <color rgb="FF282426"/>
        <rFont val="Gill Sans"/>
      </rPr>
      <t>10.Carbon black production</t>
    </r>
  </si>
  <si>
    <r>
      <rPr>
        <sz val="11"/>
        <color rgb="FF282426"/>
        <rFont val="Gill Sans"/>
      </rPr>
      <t>11. Caprolactam</t>
    </r>
  </si>
  <si>
    <r>
      <rPr>
        <i/>
        <sz val="11"/>
        <color rgb="FF282426"/>
        <rFont val="Gill Sans"/>
      </rPr>
      <t>C. Metal production</t>
    </r>
  </si>
  <si>
    <r>
      <rPr>
        <sz val="11"/>
        <color rgb="FF282426"/>
        <rFont val="Gill Sans"/>
      </rPr>
      <t>1. Iron and steel production</t>
    </r>
  </si>
  <si>
    <r>
      <rPr>
        <sz val="11"/>
        <color rgb="FF282426"/>
        <rFont val="Gill Sans"/>
      </rPr>
      <t>2. Ferro-alloys production</t>
    </r>
  </si>
  <si>
    <r>
      <rPr>
        <sz val="11"/>
        <color rgb="FF282426"/>
        <rFont val="Gill Sans"/>
      </rPr>
      <t>3. Aluminium production</t>
    </r>
  </si>
  <si>
    <r>
      <rPr>
        <sz val="11"/>
        <color rgb="FF282426"/>
        <rFont val="Gill Sans"/>
      </rPr>
      <t>4. Lead production</t>
    </r>
  </si>
  <si>
    <r>
      <rPr>
        <sz val="11"/>
        <color rgb="FF282426"/>
        <rFont val="Gill Sans"/>
      </rPr>
      <t>5. Zinc production</t>
    </r>
  </si>
  <si>
    <r>
      <rPr>
        <sz val="11"/>
        <color rgb="FF282426"/>
        <rFont val="Gill Sans"/>
      </rPr>
      <t>6. Magnesium production</t>
    </r>
  </si>
  <si>
    <r>
      <rPr>
        <i/>
        <sz val="11"/>
        <color rgb="FF282426"/>
        <rFont val="Gill Sans"/>
      </rPr>
      <t>D. Other production</t>
    </r>
  </si>
  <si>
    <r>
      <rPr>
        <sz val="11"/>
        <color rgb="FF282426"/>
        <rFont val="Gill Sans"/>
      </rPr>
      <t>1. Production of halocarbons</t>
    </r>
  </si>
  <si>
    <r>
      <rPr>
        <sz val="11"/>
        <color rgb="FF282426"/>
        <rFont val="Gill Sans"/>
      </rPr>
      <t>2. Consumption of SF6</t>
    </r>
  </si>
  <si>
    <r>
      <rPr>
        <i/>
        <sz val="11"/>
        <color rgb="FF282426"/>
        <rFont val="Gill Sans"/>
      </rPr>
      <t>E. Non-energy product use</t>
    </r>
  </si>
  <si>
    <r>
      <rPr>
        <sz val="11"/>
        <color rgb="FF282426"/>
        <rFont val="Gill Sans"/>
      </rPr>
      <t>1. Lubricant</t>
    </r>
  </si>
  <si>
    <r>
      <rPr>
        <sz val="11"/>
        <color rgb="FF282426"/>
        <rFont val="Gill Sans"/>
      </rPr>
      <t>2. Paraffin wax</t>
    </r>
  </si>
  <si>
    <r>
      <rPr>
        <b/>
        <sz val="11"/>
        <color rgb="FF282426"/>
        <rFont val="Gill Sans"/>
      </rPr>
      <t>3. Agriculture</t>
    </r>
  </si>
  <si>
    <r>
      <rPr>
        <sz val="11"/>
        <color rgb="FF282426"/>
        <rFont val="Gill Sans"/>
      </rPr>
      <t>A. Enteric fermentation</t>
    </r>
  </si>
  <si>
    <r>
      <rPr>
        <sz val="11"/>
        <color rgb="FF282426"/>
        <rFont val="Gill Sans"/>
      </rPr>
      <t>B. Manure management</t>
    </r>
  </si>
  <si>
    <r>
      <rPr>
        <sz val="11"/>
        <color rgb="FF282426"/>
        <rFont val="Gill Sans"/>
      </rPr>
      <t>C. Rice cultivation</t>
    </r>
  </si>
  <si>
    <r>
      <rPr>
        <sz val="11"/>
        <color rgb="FF282426"/>
        <rFont val="Gill Sans"/>
      </rPr>
      <t>D. Agricultural soils</t>
    </r>
  </si>
  <si>
    <r>
      <rPr>
        <sz val="11"/>
        <color rgb="FF282426"/>
        <rFont val="Gill Sans"/>
      </rPr>
      <t>E. Field burning of agricultural residues</t>
    </r>
  </si>
  <si>
    <r>
      <rPr>
        <b/>
        <sz val="11"/>
        <color rgb="FF282426"/>
        <rFont val="Gill Sans"/>
      </rPr>
      <t>4. Land use, land-use change and forestry</t>
    </r>
  </si>
  <si>
    <r>
      <rPr>
        <sz val="11"/>
        <color rgb="FF282426"/>
        <rFont val="Gill Sans"/>
      </rPr>
      <t>A. Forest land</t>
    </r>
  </si>
  <si>
    <r>
      <rPr>
        <sz val="11"/>
        <color rgb="FF282426"/>
        <rFont val="Gill Sans"/>
      </rPr>
      <t>B. Cropland</t>
    </r>
  </si>
  <si>
    <r>
      <rPr>
        <sz val="11"/>
        <color rgb="FF282426"/>
        <rFont val="Gill Sans"/>
      </rPr>
      <t>C. Grassland</t>
    </r>
  </si>
  <si>
    <r>
      <rPr>
        <sz val="11"/>
        <color rgb="FF282426"/>
        <rFont val="Gill Sans"/>
      </rPr>
      <t>D. Settlement</t>
    </r>
  </si>
  <si>
    <r>
      <rPr>
        <sz val="11"/>
        <color rgb="FF282426"/>
        <rFont val="Gill Sans"/>
      </rPr>
      <t>E. Wetland</t>
    </r>
  </si>
  <si>
    <r>
      <rPr>
        <sz val="11"/>
        <color rgb="FF282426"/>
        <rFont val="Gill Sans"/>
      </rPr>
      <t>F. Other land</t>
    </r>
  </si>
  <si>
    <r>
      <rPr>
        <sz val="11"/>
        <color rgb="FF282426"/>
        <rFont val="Gill Sans"/>
      </rPr>
      <t>G. Fuelwood use</t>
    </r>
  </si>
  <si>
    <r>
      <rPr>
        <b/>
        <sz val="11"/>
        <color rgb="FF282426"/>
        <rFont val="Gill Sans"/>
      </rPr>
      <t>5. Waste</t>
    </r>
  </si>
  <si>
    <r>
      <rPr>
        <sz val="11"/>
        <color rgb="FF282426"/>
        <rFont val="Gill Sans"/>
      </rPr>
      <t>A. Solid waste disposal on land</t>
    </r>
  </si>
  <si>
    <r>
      <rPr>
        <sz val="11"/>
        <color rgb="FF282426"/>
        <rFont val="Gill Sans"/>
      </rPr>
      <t>1. Managed waste disposal on land</t>
    </r>
  </si>
  <si>
    <r>
      <rPr>
        <sz val="11"/>
        <color rgb="FF282426"/>
        <rFont val="Gill Sans"/>
      </rPr>
      <t>B. Waste water handling</t>
    </r>
  </si>
  <si>
    <r>
      <rPr>
        <sz val="11"/>
        <color rgb="FF282426"/>
        <rFont val="Gill Sans"/>
      </rPr>
      <t>1. Industrial waste water</t>
    </r>
  </si>
  <si>
    <r>
      <rPr>
        <sz val="11"/>
        <color rgb="FF282426"/>
        <rFont val="Gill Sans"/>
      </rPr>
      <t>2. Domestic and commercial waste water</t>
    </r>
  </si>
  <si>
    <r>
      <rPr>
        <b/>
        <sz val="11"/>
        <color rgb="FF282426"/>
        <rFont val="Gill Sans"/>
      </rPr>
      <t>Memo item</t>
    </r>
  </si>
  <si>
    <r>
      <rPr>
        <sz val="11"/>
        <color rgb="FF282426"/>
        <rFont val="Gill Sans"/>
      </rPr>
      <t>International bunkers</t>
    </r>
  </si>
  <si>
    <r>
      <rPr>
        <sz val="11"/>
        <color rgb="FF282426"/>
        <rFont val="Gill Sans"/>
      </rPr>
      <t>Aviation</t>
    </r>
  </si>
  <si>
    <r>
      <rPr>
        <sz val="11"/>
        <color rgb="FF282426"/>
        <rFont val="Gill Sans"/>
      </rPr>
      <t>Marine</t>
    </r>
  </si>
  <si>
    <r>
      <rPr>
        <sz val="11"/>
        <color rgb="FF282426"/>
        <rFont val="Gill Sans"/>
      </rPr>
      <t>CO2 from biomass</t>
    </r>
  </si>
  <si>
    <r>
      <rPr>
        <sz val="7"/>
        <color rgb="FF282426"/>
        <rFont val="Arial"/>
        <family val="2"/>
      </rPr>
      <t>CO</t>
    </r>
    <r>
      <rPr>
        <sz val="4"/>
        <color rgb="FF282426"/>
        <rFont val="Arial"/>
        <family val="2"/>
      </rPr>
      <t xml:space="preserve">2 </t>
    </r>
    <r>
      <rPr>
        <sz val="7"/>
        <color rgb="FF282426"/>
        <rFont val="Arial"/>
        <family val="2"/>
      </rPr>
      <t>– carbon dioxide; CH</t>
    </r>
    <r>
      <rPr>
        <sz val="4"/>
        <color rgb="FF282426"/>
        <rFont val="Arial"/>
        <family val="2"/>
      </rPr>
      <t xml:space="preserve">4 </t>
    </r>
    <r>
      <rPr>
        <sz val="7"/>
        <color rgb="FF282426"/>
        <rFont val="Arial"/>
        <family val="2"/>
      </rPr>
      <t>– methane; N</t>
    </r>
    <r>
      <rPr>
        <sz val="4"/>
        <color rgb="FF282426"/>
        <rFont val="Arial"/>
        <family val="2"/>
      </rPr>
      <t>2</t>
    </r>
    <r>
      <rPr>
        <sz val="7"/>
        <color rgb="FF282426"/>
        <rFont val="Arial"/>
        <family val="2"/>
      </rPr>
      <t>O – nitrous oxide; HFC – hydrofluorocarbon; CF</t>
    </r>
    <r>
      <rPr>
        <sz val="4"/>
        <color rgb="FF282426"/>
        <rFont val="Arial"/>
        <family val="2"/>
      </rPr>
      <t xml:space="preserve">4 </t>
    </r>
    <r>
      <rPr>
        <sz val="7"/>
        <color rgb="FF282426"/>
        <rFont val="Arial"/>
        <family val="2"/>
      </rPr>
      <t>– tetrafluoromethane; C</t>
    </r>
    <r>
      <rPr>
        <sz val="4"/>
        <color rgb="FF282426"/>
        <rFont val="Arial"/>
        <family val="2"/>
      </rPr>
      <t>2</t>
    </r>
    <r>
      <rPr>
        <sz val="7"/>
        <color rgb="FF282426"/>
        <rFont val="Arial"/>
        <family val="2"/>
      </rPr>
      <t>F</t>
    </r>
    <r>
      <rPr>
        <sz val="4"/>
        <color rgb="FF282426"/>
        <rFont val="Arial"/>
        <family val="2"/>
      </rPr>
      <t xml:space="preserve">6 </t>
    </r>
    <r>
      <rPr>
        <sz val="7"/>
        <color rgb="FF282426"/>
        <rFont val="Arial"/>
        <family val="2"/>
      </rPr>
      <t>– hexafluoroethane; SF</t>
    </r>
    <r>
      <rPr>
        <sz val="4"/>
        <color rgb="FF282426"/>
        <rFont val="Arial"/>
        <family val="2"/>
      </rPr>
      <t xml:space="preserve">6 </t>
    </r>
    <r>
      <rPr>
        <sz val="7"/>
        <color rgb="FF282426"/>
        <rFont val="Arial"/>
        <family val="2"/>
      </rPr>
      <t>– sulphur hexafluoride; EDC – ethylene dichloride; VCM – vinyl chloride monomer</t>
    </r>
  </si>
  <si>
    <t>As noted above, we don't use the 2000 inventory for F-gases.  We use a different source for F-gases.</t>
  </si>
  <si>
    <t>2000 Totals by Gas (excludes bunker fuels), thousand tons of pollutant</t>
  </si>
  <si>
    <t>2000 Totals by Gas, thousand tons CO2e</t>
  </si>
  <si>
    <t>2000 Total CO2e, using AR5 GWPs (thousand tons)</t>
  </si>
  <si>
    <t>2005 F-Gas Emissions</t>
  </si>
  <si>
    <t>We have data from the academic paper cited above, but it is in the form of a figure.  It is a vector graphic, so we</t>
  </si>
  <si>
    <t>measure the number of pixels to obtain a numerical value.</t>
  </si>
  <si>
    <t>Pixels per Gt CO2e</t>
  </si>
  <si>
    <t>Pixels for India's 2005 F-gas emissions</t>
  </si>
  <si>
    <t>India's 2005 F-gas emissions (thousand tons)</t>
  </si>
  <si>
    <t>Calculating Emissions Target</t>
  </si>
  <si>
    <t>Emissions in 2005 (interpolation), including F gases</t>
  </si>
  <si>
    <t>Thousand tonnes</t>
  </si>
  <si>
    <t>Emissions intensity in 2005</t>
  </si>
  <si>
    <t>Thousand tonnes/Million USD</t>
  </si>
  <si>
    <t>GDP in 2005</t>
  </si>
  <si>
    <t>Million USD</t>
  </si>
  <si>
    <t>OECD Data-OECD (2018), GDP long-term forecast (indicator). doi: 10.1787/d927bc18-en (Accessed on 20 April 2018)</t>
  </si>
  <si>
    <t>GDP in 2030</t>
  </si>
  <si>
    <t>Target (upper limit)</t>
  </si>
  <si>
    <t>below 2005 levels in 2030</t>
  </si>
  <si>
    <t>Target (lower limit)</t>
  </si>
  <si>
    <t>Emissions intensity in 2030 (as per lower limit of target)</t>
  </si>
  <si>
    <t>Emissions intensity in 2030 (as per upper limit of target)</t>
  </si>
  <si>
    <t>Emissions in 2030 (as per lower limit of target)</t>
  </si>
  <si>
    <t>Emissions in 2030 (as per upper limit of target)</t>
  </si>
  <si>
    <t>Million metric tonnes</t>
  </si>
  <si>
    <t>2017 INR / ton CO2e abated, Annual average abatement potential (MtCO2e)</t>
  </si>
  <si>
    <t>2017 crores / year</t>
  </si>
  <si>
    <t>2017 INR / megawatt-hour (MWh)</t>
  </si>
  <si>
    <t>trillion passenger-km / year</t>
  </si>
  <si>
    <t>trillion freight ton-km / year</t>
  </si>
  <si>
    <t>petajoules / year</t>
  </si>
  <si>
    <t>millions of metric tons / year</t>
  </si>
  <si>
    <t>billion cubic meters / year</t>
  </si>
  <si>
    <t>2017 INR / metric ton</t>
  </si>
  <si>
    <t>2017 INR / liter</t>
  </si>
  <si>
    <t>2017 INR / cubic meter</t>
  </si>
  <si>
    <t>2017 INR / kilowatt-hour (kWh)</t>
  </si>
  <si>
    <t>cost of eqpt. to capture &amp; store 1 MT CO2e/yr (2017 INR)</t>
  </si>
  <si>
    <t>207 INR / megawatt (MW)</t>
  </si>
  <si>
    <t>2-Wheeled Vehicles</t>
  </si>
  <si>
    <t>3-Wheeled Vehicles</t>
  </si>
  <si>
    <t>Output New Vehicles in Millions[motorbikes,freight,plugin hybrid vehicle]; Output New Vehicles in Millions[motorbikes,freight,diesel vehicle]; Output New Vehicles in Millions[motorbikes,freight,gasoline vehicle]; Output New Vehicles in Millions[motorbikes,freight,natural gas vehicle]; Output New Vehicles in Millions[motorbikes,freight,battery electric vehicle]</t>
  </si>
  <si>
    <t>Output New Vehicles in Millions[motorbikes,passenger,plugin hybrid vehicle]; Output New Vehicles in Thousands[motorbikes,passenger,gasoline vehicle]; Output New Vehicles in Thousands[motorbikes,passenger,battery electric vehicle]</t>
  </si>
  <si>
    <t>Plug-in Hybrid Vehicle, Gasoline Engine Vehicle, Battery Electric Vehicle</t>
  </si>
  <si>
    <t>00b050, 969696, 004185</t>
  </si>
  <si>
    <t>Output Vehicles in Millions[motorbikes,passenger,plugin hybrid vehicle]; Output Vehicles in Thousands[motorbikes,passenger,gasoline vehicle]; Output Vehicles in Thousands[motorbikes,passenger,battery electric vehicle]</t>
  </si>
  <si>
    <t>Output Vehicles in Millions[motorbikes,freight,plugin hybrid vehicle]; Output Vehicles in Millions[motorbikes,freight,diesel vehicle]; Output Vehicles in Millions[motorbikes,freight,gasoline vehicle]; Output Vehicles in Millions[motorbikes,freight,natural gas vehicle]; Output Vehicles in Millions[motorbikes,freight,battery electric vehicle]</t>
  </si>
  <si>
    <t>Output Transportation Pollutant Emissions by Vehicle Type[motorbikes,freight,CO2]; 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</si>
  <si>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620e7a, c01b00, 004185, ff6400, 00b050, 04ffaf, 087bf1, c2dffd, 000000, f1bb18, 004d10, 969696</t>
  </si>
  <si>
    <t>3-Wheeled Vehicles, 2-Wheeled Vehicles, Freight Ships, Passenger Ships, Freight Rail, Passenger Rail, Freight Aircraft, Passenger Aircraft, Freight Trucks, Buses, Light Commercial Trucks, Cars and SUVs</t>
  </si>
  <si>
    <t>Jet Fuel, Biofuel Diesel, Biofuel Gasoline, Petroleum Diesel, Petroleum Gasoline, LPG, Electricity</t>
  </si>
  <si>
    <t>Plug-in Hybrid Vehicle, Diesel Engine Vehicle, Gasoline Engine Vehicle, LPG Vehicle, Battery Electric Vehicle</t>
  </si>
  <si>
    <t>Geothermal, Liquid Biofuels, Biomass, Solar, Wind, Hydro, Nuclear, Petroleum, Natural Gas + LPG, Lignite, Hard Coal</t>
  </si>
  <si>
    <t>Natural Gas + LPG</t>
  </si>
  <si>
    <t>Natural Gas (LPG in transport sector)</t>
  </si>
  <si>
    <t>Output Vehicles in Millions[LDVs,freight,plugin hybrid vehicle]; Output Vehicles in Millions[LDVs,freight,diesel vehicle]; Output Vehicles in Millions[LDVs,freight,battery electric vehicle]</t>
  </si>
  <si>
    <t>Plug-in Hybrid Vehicle, Diesel Engine Vehicle, Battery Electric Vehicle</t>
  </si>
  <si>
    <t>00b050, 000000, 004185</t>
  </si>
  <si>
    <t>Output New Vehicles in Thousands[LDVs,freight,plugin hybrid vehicle]; Output New Vehicles in Thousands[LDVs,freight,diesel vehicle]; Output New Vehicles in Thousands[LDVs,freight,battery electric vehicle]</t>
  </si>
  <si>
    <t>Output New Vehicles in Thousands[HDVs,passenger,plugin hybrid vehicle]; Output New Vehicles in Thousands[HDVs,passenger,diesel vehicle]; Output New Vehicles in Thousands[HDVs,passenger,natural gas vehicle]; Output New Vehicles in Thousands[HDVs,passenger,battery electric vehicle]</t>
  </si>
  <si>
    <t>Plug-in Hybrid Vehicle, Diesel Engine Vehicle, LPG Vehicle, Battery Electric Vehicle</t>
  </si>
  <si>
    <t>00b050, 000000, c01b00, 004185</t>
  </si>
  <si>
    <t>Output Vehicles in Thousands[HDVs,passenger,plugin hybrid vehicle]; Output Vehicles in Thousands[HDVs,passenger,diesel vehicle]; Output Vehicles in Thousands[HDVs,passenger,natural gas vehicle]; Output Vehicles in Thousands[HDVs,passenger,battery electric vehicle]</t>
  </si>
  <si>
    <t>Output Vehicles in Millions[HDVs,freight,plugin hybrid vehicle]; Output Vehicles in Millions[HDVs,freight,diesel vehicle]; Output Vehicles in Millions[HDVs,freight,battery electric vehicle]</t>
  </si>
  <si>
    <t>Output New Vehicles in Thousands[HDVs,freight,plugin hybrid vehicle]; Output New Vehicles in Thousands[HDVs,freight,diesel vehicle]; Output New Vehicles in Thousands[HDVs,freight,battery electric vehicle]</t>
  </si>
  <si>
    <t>Petroleum, Natural Gas + LPG, Lignite, Hard Coal</t>
  </si>
  <si>
    <t>2-Wheeled Vehicles, Rail, Aircraft, Buses, Cars &amp; SUVs</t>
  </si>
  <si>
    <t>Output Passenger Dist Transported[motorbikes,freight]; Output Freight Dist Transported[ships,freight]; Output Freight Dist Transported[rail,freight]; Output Freight Dist Transported[aircraft,freight]; Output Freight Dist Transported[HDVs,freight]; Output Freight Dist Transported[LDVs,freight]</t>
  </si>
  <si>
    <t>3-Wheeled Vehicles, Ships, Rail, Aircraft, Med &amp; Heavy Trucks, Light Freight Trucks</t>
  </si>
  <si>
    <t>620e7a, 004185, 00b050, c2dffd, 000000, 969696</t>
  </si>
  <si>
    <t>Conventional Pollutant Standards</t>
  </si>
  <si>
    <t>Percentage Reduction of Separately Regulated Pollutants</t>
  </si>
  <si>
    <t>Conventional Pollutant Standard</t>
  </si>
  <si>
    <t>trans reduce regulated pollutants</t>
  </si>
  <si>
    <t>% reduction in emissions</t>
  </si>
  <si>
    <t>**Description:** This policy represents strengthening the standards for regulated pollutants other than greenhouse gases (such as NOx or particulate matter) for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</si>
  <si>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transportation-sector-main.html#conv-pol-stds</t>
  </si>
  <si>
    <t>conventional-pollutant-standards.html</t>
  </si>
  <si>
    <t>**Description:** This policy represents strengthening the standards for regulated pollutants other than greenhouse gases (such as NOx or particulate matter) for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</si>
  <si>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</si>
  <si>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</si>
  <si>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</si>
  <si>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the standards for regulated pollutants other than greenhouse gases (such as NOx or particulate matter) for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</si>
  <si>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today, but it may become necessary to electrify heat production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as natural gas, so they would be wasted if the refinery electrified all of its operations.</t>
  </si>
  <si>
    <t>Output District Heating Sector CO2e Emissions; Output Buildings Sector CO2e Emissions; Output Transportation Sector CO2e Emissions; Output Electricity Sector CO2e Emissions; Output Industry Sector Excluding Ag and Waste CO2e Emissions; Output LULUCF Anthropogenic CO2e Emissions; Output Agriculture CO2e Emissions; Output Waste Management CO2e Emissions</t>
  </si>
  <si>
    <t>District Heat, Buildings, Transportation, Electricity, Industry, Land Use, Agriculture, Waste Management</t>
  </si>
  <si>
    <t>620e7a, 087bf1, c01b00, ffff00, 969696, 00b050, 04ffaf, f593e0</t>
  </si>
  <si>
    <t>Output Energy Related CO2 Emissions from Agriculture; 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</si>
  <si>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Agriculture, District Heat, Buildings, Transportation, Electricity, Industry</t>
  </si>
  <si>
    <t>04ffaf, 620e7a, 087bf1, c01b00, ffff00, 969696</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</si>
  <si>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</si>
  <si>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Waste Management, Agriculture, Buildings, Transportation, Industry</t>
  </si>
  <si>
    <t xml:space="preserve"> f593e0, 04ffaf, 087bf1, c01b00, 969696</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</si>
  <si>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is currently no minimum required EV sales percentage in India for any vehicle type.  India intially announced a target of 100% sales of electric vehicles by 2030.  That target was found to be too ambitious, and India's Minister of Power and Renewable Energy announced a revised target of 30% share of EVs on the roads by 2030.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</si>
  <si>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There is currently no minimum required EV sales percentage in India for any vehicle type.  India intially announced a target of 100% sales of electric vehicles by 2030.  That target was found to be too ambitious, and India's Minister of Power and Renewable Energy announced a revised target of 30% share of EVs on the roads by 2030.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</si>
  <si>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in India, transit buses make up only 15% of the bus fleet.  Inter-city buses may be more difficult to electrify.</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</si>
  <si>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India intially announced a target of 100% sales of electric vehicles by 2030.  That target was found to be too ambitious, and India's Minister of Power and Renewable Energy announced a revised target of 30% share of EVs on the roads by 2030.</t>
  </si>
  <si>
    <t>**Description:** This policy causes government to pay for the specified percentage of the purchase price of new battery electric passenger LDVs.  This is in addition to EV subsidies that exist in the BAU case.  // **Guidance for setting values:** In India, through the National Mission on Electric Mobility (FAME-India), demand incentives are available to EV buyers in the form of a reduction in purchase price.  The scheme covers all types of vehicles.  The maximum incentive for 4-wheeled LDVs is 138,000 INR, which is about 14% of the purchase price of a typical battery electric LDV in India.</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</si>
  <si>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would levy a fee of approximately 75000 INR on a vehicle that consumes 12 liters per 100 km if the pivot point is 10 liters per 100 km.</t>
  </si>
  <si>
    <t>**Description:** This policy specifies a percentage improvement in fuel economy (distance traveled on the same quantity of fuel with the same cargo or passenger loading) due to fuel economy standards for new light-duty vehicles (primarily cars and SUVs) with gasoline engines. // **Guidance for setting values:** On April 1, 2017, India adopted CAFE (Corporate Average Fuel Efficiency) standards which require a 10% improvement in fuel economy between 2017 and 2021, as well as a 30% improvement starting in 2022.</t>
  </si>
  <si>
    <t>**Description:** This policy specifies a percentage improvement in fuel economy (distance traveled on the same quantity of fuel with the same cargo or passenger loading) due to fuel economy standards for new light-duty vehicles (primarily cars and SUVs) with diesel engines. // **Guidance for setting values:** On April 1, 2017, India adopted CAFE (Corporate Average Fuel Efficiency) standards which require a 10% improvement in fuel economy between 2017 and 2021, as well as a 30% improvement starting in 2022.</t>
  </si>
  <si>
    <t>**Description:** This policy specifies a percentage improvement in fuel economy (distance traveled on the same quantity of fuel with the same cargo or passenger loading) due to fuel economy standards for new heavy-duty vehicles (trucks and buses) with diesel engines. // **Guidance for setting values:** Indian fuel economy standards for heavy-duty vehicles vary by vehicle characteristics and vehicle weight. The new fuel consumption standards for HDVs in India include two phases of regulatory compliance, with Phase I going into effect in 2018 and Phase 2 effective in 2021. The fleet-wide fuel-consumption reduction from Phase 1 to Phase 2 is estimated at 10.4%.  Because the regulation applies only to trucks and buses greater than 12 tonnes GVW, a significant percentage of the HDV market in India is not subject to these standards.</t>
  </si>
  <si>
    <t>**Description:** This policy specifies a percentage improvement in fuel economy (distance traveled on the same quantity of fuel with the same cargo or passenger loading) due to fuel economy standards for new aircraft. // **Guidance for setting values:** India currently does not have fuel economy standards for aircraft.  In the absense of standards, new passenger aircraft fuel economy is projected to improve roughly 14% from 2018-2050 in the BAU case.</t>
  </si>
  <si>
    <t>**Description:** This policy specifies a percentage improvement in fuel economy (distance traveled on the same quantity of fuel with the same cargo or passenger loading) due to fuel economy standards for new trains. // **Guidance for setting values:** India currently does not have fuel economy standards for trains.  In the absense of standards, new freight and passenger train fuel economy is not projected to change in the 2018-2050 in the BAU case.</t>
  </si>
  <si>
    <t>**Description:** This policy specifies a percentage improvement in fuel economy (distance traveled on the same quantity of fuel with the same cargo or passenger loading) due to fuel economy standards for new ships. // **Guidance for setting values:** India currently does not have fuel economy standards for ships.  In the absense of standards, new freight ship fuel economy is projected to improve roughly 36% from 2018-2050 in the BAU case.</t>
  </si>
  <si>
    <t>**Description:** This policy specifies a percentage improvement in fuel economy (distance traveled on the same quantity of fuel with the same cargo or passenger loading) due to fuel economy standards for new motorbikes with gasoline engines. // **Guidance for setting values:** India does not currently have fuel economy standards for motorbikes. In the absense of standards, new motorbike fuel economy is not projected to change from 2018-2050 in the BAU case.</t>
  </si>
  <si>
    <t>**Description:** This policy specifies the percentage reduction in carbon emissions from the transportation sector that must be achieved via fuel switching.  This value is in addition to BAU requirements. // **Guidance for setting values:** India currently has a reqirement of 10% biofuel blending in the fuel supply.  An increase in the blend requirement to 20% has been proposed in India's National Policy on Biofuels, but it has not been adopted.  Biofuels are not zero-carbon fuels: were this increase to be adopted, this would reduce gasoline emissions by 4% and diesel emissions by 8% per unit fuel consumed.  Taking an average weighted by today's fuel consumption by India's on-road vehicles, the proposed 10% increase in biofuel blending could be represented as a 7% setting of this LCFS lever.</t>
  </si>
  <si>
    <t>**Description:** This policy replaces the specified fraction of newly sold non-electric components in urban, residential buildings with electricity-using building components. // **Guidance for setting values:** In the BAU case, in India, the share of electricity among fuels used by urban, residential buildings will rise from 33% to 38% from 2018-2050.</t>
  </si>
  <si>
    <t>**Description:** This policy replaces the specified fraction of newly sold non-electric components in rural, residential buildings with electricity-using building components. // **Guidance for setting values:** In the BAU case, in India, the share of electricity among fuels used by rural, residential buildings will decrease from 24% to 17% from 2018-2050.</t>
  </si>
  <si>
    <t>**Description:** This policy replaces the specified fraction of newly sold non-electric components in commercial buildings with electricity-using building components. // **Guidance for setting values:** In the BAU case, in India, the share of electricity among fuels used by commercial buildings will remain at 50% from 2018-2050.</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</si>
  <si>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</si>
  <si>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t>
  </si>
  <si>
    <t xml:space="preserve">**Description:**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
</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</si>
  <si>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</si>
  <si>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</si>
  <si>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</si>
  <si>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</si>
  <si>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</si>
  <si>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</si>
  <si>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 Similar improvements may be possible in residential buildings.</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</si>
  <si>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</si>
  <si>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</si>
  <si>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</si>
  <si>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India's Energy Conservation Building Code (ECBC) 2017 sets energy performance standards for new commercial buildings to reduce energy consumption, with a goal of achieving a 50 percent reduction in energy use by 2030.</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</si>
  <si>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India's Energy Conservation Building Code (ECBC) 2017 sets energy performance standards for new commercial buildings to reduce energy consumption, with a goal of achieving a 50 percent reduction in energy use by 2030.</t>
  </si>
  <si>
    <t>**Description:** This policy requires at least the specified percentage of total retail electricity demand to be generated by residential and commercial buildings' distributed solar systems (typically rooftop PV). // **Guidance for setting values:** In the BAU case, India gets 0.05% of its electricity from distributed solar in the start year, rising to 0.25% by 2050 (with 9 GW of capacity). Accordingly, a 1% setting of this lever might be achieved if distributed solar installations could be quadroupled relative to BAU (about 36 GW by 2050).</t>
  </si>
  <si>
    <t>**Description:** This policy represents a modest rebate paid to customers who purchase energy-efficient heating equipment. Typical rebate amounts represented by this policy 5% - 10% of the purchase price of the appliance.</t>
  </si>
  <si>
    <t>**Description:** This policy represents a modest rebate paid to customers who purchase energy-efficient cooling and ventilation equipment. Typical rebate amounts represented by this policy 5% - 10% of the purchase price of the appliance.</t>
  </si>
  <si>
    <t>**Description:** This policy increases or decreases the amount of electricity exported from India to other countries. It does not cause the construction or removal of transmission lines linking these countries. // **Guidance for setting values:** In 2017, India became a net exporter of electricity for the first time. In 2016, India exported around 5,798 Million Units to Nepal, Bangladesh and Myanmar.</t>
  </si>
  <si>
    <t>**Description:** This policy increases or decreases the amount of electricity imported to India from other countries. It does not cause the construction or removal of transmission lines linking these countries. // **Guidance for setting values:** In 2016, India imported 5,585 Million units from Bhutan.</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</si>
  <si>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83 GW of demand response capacity in 2050 (on top of a BAU quantity of 8 GW).</t>
  </si>
  <si>
    <t>**Description:** This policy causes the specified quantity of otherwise non-retiring coal capacity to be retired each year. // **Guidance for setting values:** India has 186 GW of coal capacity in the model start year, 171 GW of which is projected to retire by 2050 in the BAU case. An accelerated retirement setting of 4,000 MW/year would retire all of the pre-existing coal capacity before 2040.</t>
  </si>
  <si>
    <t>**Description:** This policy causes the specified quantity of otherwise non-retiring nuclear capacity to be retired each year. // **Guidance for setting values:** India has about 5.8 GW of nuclear plant capacity, none of which is projected to retire by 2050 in the BAU case. A setting of 250 MW/year of accelerated retirements would retire all the nuclear capacity by 2041.</t>
  </si>
  <si>
    <t>**Description:** This policy causes grid-scale electricity storage from chemical batteries to grow at the specified percentage, annually, above the amount predicted in the BAU Scenario. // **Guidance for setting values:** In India Energy Security Scenarios, NITI Aayog estimates that grid battery storage capacity will reach 9 GW by 2050 in the BAU case, growing at an average rate of roughly 10% annually. Increasing the annual growth rate by just 2.5% (that is, a 2.5% setting of this policy lever) would result in 2050 battery capacity of 19 GW, more than double the BAU case.</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</si>
  <si>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India's Ministry of Power projects that transmission capacity will increase by 57% from 2018 through 2035 in the BAU case. If this rate could be sustained through 2050, this would increase 2050 transmission capacity by 38% relative to the BAU case.</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</si>
  <si>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23%. In the United States, a typical value in the BAU case is 48%. If India were to achieve the U.S. level of capacity factor, this would represent a 32%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</si>
  <si>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In India, the expected capacity factor for new wind turbines in the BAU case rises from 24% to 31% over the course of the model run. New turbines in the U.S. achieve 43%, with expected increases to 53% by 2050. If India's 2050 turbines could match the efficiency of new turbines in the U.S. today (i.e. 43%), that would be represented as a 17%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</si>
  <si>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In India, the expected capacity factor for new wind turbines in the BAU case rises from 24% to 31% over the course of the model run. New turbines in the U.S. achieve 43%, with expected increases to 53% by 2050. If India's 2050 turbines could match the efficiency of new turbines in the U.S. today (i.e. 43%), that would be represented as a 17%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</si>
  <si>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India has transmission and distribution losses of about 19%. Germany, Japan, Finland, and the Netherlands have T&amp;D losses of around 4%. Therefore, a 79% policy setting would cause India to match these countries' current level of T&amp;D losses by 2050.</t>
  </si>
  <si>
    <t>**Description:** This policy specifies an increase in the fraction of potential electricity generation that must come from qualifying renewable sources (wind, solar, and biomass) in 2050. This policy adds to BAU renewable portfolio standards, which have been enacted at the State level and reach 12% in 2050 as a generation-weighted national average. // **Guidance for setting values:** In 2008, India's National Action Policy on Climate Change set a renewable portfolio standard of 15% for year 2020. India should be able to substantially improve on this number by 2050.</t>
  </si>
  <si>
    <t>**Description:** This policy is a subsidy paid by the government to suppliers of electricity per unit of electricity generated from nuclear energy. // **Guidance for setting values:** Until recently, India offered a subsidy of 500 INR/MWh for electricity generated from wind.</t>
  </si>
  <si>
    <t>**Description:** This policy is a subsidy paid by the government to suppliers of electricity per unit of electricity generated from onshore wind // **Guidance for setting values:** Until recently, India offered a subsidy of 500 INR/MWh for electricity generated from wind.</t>
  </si>
  <si>
    <t>**Description:** This policy is a subsidy paid by the government to suppliers of electricity per unit of electricity generated from photovoltaic solar panels. // **Guidance for setting values:** Until recently, India offered a subsidy of 500 INR/MWh for electricity generated from wind.</t>
  </si>
  <si>
    <t>**Description:** This policy is a subsidy paid by the government to suppliers of electricity per unit of electricity generated from solar heat to power systems. // **Guidance for setting values:** Until recently, India offered a subsidy of 500 INR/MWh for electricity generated from wind.</t>
  </si>
  <si>
    <t>**Description:** This policy is a subsidy paid by the government to suppliers of electricity per unit of electricity generated from biomass. // **Guidance for setting values:** Until recently, India offered a subsidy of 500 INR/MWh for electricity generated from wind.</t>
  </si>
  <si>
    <t>**Description:** This policy is a subsidy paid by the government to suppliers of electricity per unit of electricity generated from offshore wind. // **Guidance for setting values:** Until recently, India offered a subsidy of 500 INR/MWh for electricity generated from wind.</t>
  </si>
  <si>
    <t>**Description:** This policy reduces CO2 emissions from the cement industry by substituing other inputs, such as fly ash, for a portion of the clinker in cement. // **Guidance for setting values:** If this policy is fully implemented, emissions from the cement industry are reduced by 2.4% in 2050.</t>
  </si>
  <si>
    <t>**Description:** This policy reduces fuel consumption in the industry sector by increasing the use of cogeneration (also known as combined heat and power) and recovery of waste heat (to perform useful work). // **Guidance for setting values:** If this policy is fully implemented, in 2050, emissions from the iron and steel industry are reduced by 4.2%, emissions from the cement inudstry are reduced by 2.2%, and emissions from most other industries are reduced by about 3.7%.</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</si>
  <si>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in 2050, emissions from the iron and steel industry are reduced by 7.2%, emissions from the cement inudstry are reduced by 2.6%, and emissions from most other industries are reduced by about 1.5%.</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</si>
  <si>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The Indian cement industry is one of the most efficient in the world. Under the Perform Achieve and Trade scheme of the Government of India, in the cement industry, a reduction of around 9.2% in terms of energy use with respect to the BAU is predicted by 2030. Linerarly extrapolating the same growth rate in efficiency, the percentage reduction could be around 18% in 2050.</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</si>
  <si>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We are unaware of any assessment of this potential in India, but because India today has less-efficient equipment than the U.S., the potential for improvement may be greater.</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</si>
  <si>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We are unaware of any assessment of this potential in India, but because India today has less-efficient equipment than the U.S., the potential for improvement may be greater.</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</si>
  <si>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We are unaware of any assessment of this potential in India, but because India today has less-efficient equipment than the U.S., the potential for improvement may be greater.</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</si>
  <si>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We are unaware of any assessment of this potential in India, but because India today has less-efficient equipment than the U.S., the potential for improvement may be greater.</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</si>
  <si>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We are unaware of any assessment of this potential in India, but because India today has less-efficient equipment than the U.S., the potential for improvement may be greater.</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</si>
  <si>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We are unaware of any assessment of this potential in India, but because India today has less-efficient equipment than the U.S., the potential for improvement may be greater.</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</si>
  <si>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 We are unaware of any assessment of this potential in India, but because India today has less-efficient equipment than the U.S., the potential for improvement may be greater.</t>
  </si>
  <si>
    <t>**Description:** This policy reduces fuel consumption in the industry sector by improving the way components are put together and the way material or energy flows between them. // **Guidance for setting values:** If this policy is fully implemented, emissions are reduced by between 0% and 3.3% (varying by industry) in 2050.</t>
  </si>
  <si>
    <t>**Description:** This policy reduces greenhouse gas emissions from the industry sector by switching the fuel used by facilities from hard coal to natural gas. // **Guidance for setting values:** Generally, coal or gas can be used to generate the heat used for industrial processes (though extra complications exist in the Iron and Steel industry due to the use of carbon in steel-making). We are not aware of any study that has assessed specific switching potential in India. Gas prices and availability may be the limiting factor, since there likely is not a lack of processes now powered by coal that could be powered by gas.</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</si>
  <si>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in 2050, emissions from the natural gas and petroleum industry are reduced by 48%, emissions from the mining industry are reduced by 13%, and emissions from the waste management industry are reduced by 45%.</t>
  </si>
  <si>
    <t>**Description:** This policy reduces methane emissions from the industry sector by increasing the burning of methane that is currently being released into the atmosphere due to industrial processes. // **Guidance for setting values:** If this policy is fully implemented, emissions from the mining industry in 2050 are reduced by 46%.</t>
  </si>
  <si>
    <t>**Description:** This policy reduces emissions of high-GWP, fluorinated gases (F-gases) from the industry sector by improving production processes and by substituing less-harmful chemicals. // **Guidance for setting values:** If this policy is fully implemented, emissions from the chemicals industry in 2050 are reduced by 61%.</t>
  </si>
  <si>
    <t>**Description:** This policy reduces emissions of greenhouse gases from the inudstry sector by improving worker training and equipment maintenance. // **Guidance for setting values:** If this policy is fully implemented, emissions from the natural gas and petroleum industry in 2050 are reduced by 3.7%.</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</si>
  <si>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1.4 million acres per year (roughly equal to 0.17% of the land area of India per year).</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</si>
  <si>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 // **Guidance for setting values:** If this policy is fully implemented, agricultural emissions in 2050 are reduced by 0.9%.</t>
  </si>
  <si>
    <t>**Description:** This policy increases CO2 sequestration by forests through improved forest management practices. // **Guidance for setting values:** If this policy is fully implemented, 88 thousand acres of forest not currently under best management practices will instead be managed with best practices.</t>
  </si>
  <si>
    <t>**Description:** This policy reduces greenhouse gas emissions from agriculture through livestock-related measures, such as feed supplements or drugs to prevent enteric methane formation. // **Guidance for setting values:** If this policy is fully implemented, agricultural emissions in 2050 are reduced by 4.5%.</t>
  </si>
  <si>
    <t>**Description:** This policy reduces greenhouse gas emissions from agriculture through measures pertaining to rice cultivation, such as improved flooding practices that avoid anaerobic, methane-forming conditions. // **Guidance for setting values:** If this policy is fully implemented, agricultural emissions in 2050 are reduced by 5.7%.</t>
  </si>
  <si>
    <t>**Description:** This policy specifies the fraction of the potential annual amount of carbon capture and sequestration (CCS) that is achieved in 2050, above the amount predicted in the business-as-usual scenario. // **Guidance for setting values:** If this policy is fully implemented, India will sequester 570 million tons of CO2 in 2050 (on top of a BAU Scenario quantity of zero tons).</t>
  </si>
  <si>
    <t>**Description:** This policy applies a tax on fuels used in the Transportation Sector based on their their greenhouse gas emissions. It also increases the base cost of vehicles according to their embedded carbon content. // **Guidance for setting values:** A 2018 global study by Katherine Reicke et al. found India's Social Cost of Carbon (counting only damages within India) to be about 6,350 INR/ton (converted from USD).</t>
  </si>
  <si>
    <t>**Description:** This policy applies a tax on fuels used in the Electricity Sector based on their their greenhouse gas emissions. It also increases the base cost of new power plants according to their embedded carbon content. // **Guidance for setting values:** A 2018 global study by Katherine Reicke et al. found India's Social Cost of Carbon (counting only damages within India) to be about 6,350 INR/ton (converted from USD).</t>
  </si>
  <si>
    <t>**Description:** This policy applies a tax on fuels used in residential buildings based on their their greenhouse gas emissions. It also increases the base cost of building components according to their embedded carbon content. // **Guidance for setting values:** A 2018 global study by Katherine Reicke et al. found India's Social Cost of Carbon (counting only damages within India) to be about 6,350 INR/ton (converted from USD).</t>
  </si>
  <si>
    <t>**Description:** This policy applies a tax on fuels used in commercial buildings based on their their greenhouse gas emissions. It also increases the base cost of building components according to their embedded carbon content. // **Guidance for setting values:** A 2018 global study by Katherine Reicke et al. found India's Social Cost of Carbon (counting only damages within India) to be about 6,350 INR/ton (converted from USD).</t>
  </si>
  <si>
    <t>**Description:** This policy applies a tax on fuels used in the Industry Sector based on their their greenhouse gas emissions. It also affects Industrial production levels based on changes in the base cost of capital equipment according to its embedded carbon content. // **Guidance for setting values:** A 2018 global study by Katherine Reicke et al. found India's Social Cost of Carbon (counting only damages within India) to be about 6,350 INR/ton (converted from USD).</t>
  </si>
  <si>
    <t>Katherine Ricke, Laurent Drouet, Ken Caldeira, and Massimo Tavoni. 2018. Country-level social cost of carbon. Nature Climate Change. https://doi.org/10.1038/s41558-018-0282-y</t>
  </si>
  <si>
    <t>**Description:** This policy reduces the subsidies paid for the production of natural gas in the BAU case. // **Guidance for setting values:** A value of 100% eliminates subsidies in 2050, increasing the price of natural gas by 0.3% - 2.8% (varying by sector) in 2050.</t>
  </si>
  <si>
    <t>**Description:** This policy increases the tax rate for electricity. It is expressed as a percentage of the BAU Scenario price, which includes sales and excise taxes. // **Guidance for setting values:** In 2018, a 25% excise tax and a 21% value added tax was applied to petroleum products.</t>
  </si>
  <si>
    <t>**Description:** This policy increases the tax rate for coal. It is expressed as a percentage of the BAU Scenario price, which includes sales and excise taxes. // **Guidance for setting values:** In 2018, a 25% excise tax and a 21% value added tax was applied to petroleum products.</t>
  </si>
  <si>
    <t>**Description:** This policy increases the tax rate for natural gas. It is expressed as a percentage of the BAU Scenario price, which includes sales and excise taxes. // **Guidance for setting values:** In 2018, a 25% excise tax and a 21% value added tax was applied to petroleum products.</t>
  </si>
  <si>
    <t>**Description:** This policy increases the tax rate for petroleum gasoline. It is expressed as a percentage of the BAU Scenario price, which includes sales and excise taxes. // **Guidance for setting values:** In 2018, a 25% excise tax and a 21% value added tax was applied to petroleum products.</t>
  </si>
  <si>
    <t>**Description:** This policy increases the tax rate for petroleum diesel. It is expressed as a percentage of the BAU Scenario price, which includes sales and excise taxes. // **Guidance for setting values:** In 2018, a 25% excise tax and a 21% value added tax was applied to petroleum products.</t>
  </si>
  <si>
    <t>see elec/BTC</t>
  </si>
  <si>
    <t>https://www.climate-eval.org/blog/india-renewable-energy-certificates-are-missing-target</t>
  </si>
  <si>
    <t>http://pib.nic.in/newsite/PrintRelease.aspx?relid=78829</t>
  </si>
  <si>
    <t>https://www.beeindia.gov.in/sites/default/files/press_releases/Consolidated%20Report.pdf</t>
  </si>
  <si>
    <t>https://www.news18.com/news/india/50-tax-on-fuel-in-india-highest-among-south-asian-countries-1755071.html</t>
  </si>
  <si>
    <t>https://cleantechnica.com/2018/03/19/india-second-thoughts-100-ev-target/</t>
  </si>
  <si>
    <t>https://cidco-smartcity.niua.org/wp-content/uploads/2015/10/subsidies_datasheet.pdf</t>
  </si>
  <si>
    <t>https://www.livemint.com/Companies/FpQ6YCFflJHYPGiX6in4AN/What-are-CAFE-norms-and-why-do-they-matter-in-the-ToyotaSuz.html</t>
  </si>
  <si>
    <t>http://www.indiaenvironmentportal.org.in/files/file/ICCT_India-HDV-fuel-consumption_policy-update.pdf</t>
  </si>
  <si>
    <t>http://www.wri.org/blog/2017/11/indias-move-make-buildings-efficient</t>
  </si>
  <si>
    <t>http://pib.nic.in/newsite/PrintRelease.aspx?relid=160105</t>
  </si>
  <si>
    <t>Existing Policies Scenario</t>
  </si>
  <si>
    <t>Additional Policies Scenario</t>
  </si>
  <si>
    <t>Post-2030 Policies Scenario</t>
  </si>
  <si>
    <t>Scenario_AdditionalPolicies.cin</t>
  </si>
  <si>
    <t>Scenario_Post2030Policies.cin</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</si>
  <si>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Consumer Cash Flow; Output Change in Industry Cash Flow; Output Change in Government Cash Flow</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</si>
</sst>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3" formatCode="_(* #,##0.00_);_(* \(#,##0.00\);_(* &quot;-&quot;??_);_(@_)"/>
    <numFmt numFmtId="164" formatCode="0.0%"/>
    <numFmt numFmtId="165" formatCode="0.0000000"/>
    <numFmt numFmtId="166" formatCode="0.000E+00"/>
    <numFmt numFmtId="167" formatCode="###0;###0"/>
    <numFmt numFmtId="168" formatCode="###0.00;###0.00"/>
    <numFmt numFmtId="169" formatCode="#,##0.0;#,##0.0"/>
    <numFmt numFmtId="170" formatCode="###0.000;###0.000"/>
    <numFmt numFmtId="171" formatCode="###0.00"/>
    <numFmt numFmtId="172" formatCode="#,##0.00;#,##0.00"/>
    <numFmt numFmtId="173" formatCode="###0.0000;###0.0000"/>
    <numFmt numFmtId="174" formatCode="###0.00_);\(###0.00\)"/>
    <numFmt numFmtId="175" formatCode="0.0"/>
  </numFmts>
  <fonts count="4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b/>
      <sz val="11"/>
      <color rgb="FFFFFFFF"/>
      <name val="Gill Sans MT"/>
      <family val="2"/>
    </font>
    <font>
      <b/>
      <sz val="6"/>
      <color rgb="FFFFFFFF"/>
      <name val="Gill Sans MT"/>
      <family val="2"/>
    </font>
    <font>
      <b/>
      <sz val="11"/>
      <color rgb="FF231F20"/>
      <name val="Gill Sans MT"/>
      <family val="2"/>
    </font>
    <font>
      <sz val="11"/>
      <color rgb="FF231F20"/>
      <name val="Gill Sans MT"/>
      <family val="2"/>
    </font>
    <font>
      <i/>
      <sz val="11"/>
      <color rgb="FF231F20"/>
      <name val="Times New Roman"/>
      <family val="2"/>
    </font>
    <font>
      <i/>
      <sz val="7"/>
      <color rgb="FF231F20"/>
      <name val="Verdana"/>
      <family val="2"/>
    </font>
    <font>
      <sz val="7"/>
      <color rgb="FF282426"/>
      <name val="Arial"/>
      <family val="2"/>
    </font>
    <font>
      <sz val="4"/>
      <color rgb="FF282426"/>
      <name val="Arial"/>
      <family val="2"/>
    </font>
    <font>
      <sz val="11"/>
      <color theme="1"/>
      <name val="Gill Sans"/>
    </font>
    <font>
      <b/>
      <sz val="11"/>
      <color rgb="FF282426"/>
      <name val="Gill Sans"/>
    </font>
    <font>
      <b/>
      <sz val="11"/>
      <name val="Gill Sans"/>
    </font>
    <font>
      <i/>
      <sz val="11"/>
      <name val="Gill Sans"/>
    </font>
    <font>
      <i/>
      <sz val="11"/>
      <color rgb="FF282426"/>
      <name val="Gill Sans"/>
    </font>
    <font>
      <sz val="11"/>
      <color rgb="FF282426"/>
      <name val="Gill Sans"/>
    </font>
    <font>
      <sz val="11"/>
      <name val="Gill Sans"/>
    </font>
    <font>
      <b/>
      <sz val="12"/>
      <name val="Calibri"/>
      <family val="2"/>
    </font>
    <font>
      <i/>
      <sz val="7"/>
      <name val="Verdana"/>
      <family val="2"/>
    </font>
    <font>
      <sz val="11"/>
      <name val="Gill Sans MT"/>
      <family val="2"/>
    </font>
    <font>
      <b/>
      <sz val="11"/>
      <name val="Gill Sans MT"/>
      <family val="2"/>
    </font>
    <font>
      <i/>
      <sz val="11"/>
      <name val="Times New Roman"/>
      <family val="1"/>
    </font>
    <font>
      <b/>
      <sz val="12"/>
      <color rgb="FF231F20"/>
      <name val="Calibri"/>
      <family val="2"/>
    </font>
    <font>
      <b/>
      <sz val="11"/>
      <name val="Calibri"/>
      <family val="2"/>
    </font>
  </fonts>
  <fills count="18">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007BB0"/>
      </patternFill>
    </fill>
    <fill>
      <patternFill patternType="solid">
        <fgColor rgb="FFA3C2DD"/>
      </patternFill>
    </fill>
    <fill>
      <patternFill patternType="solid">
        <fgColor rgb="FFC8D9E9"/>
      </patternFill>
    </fill>
    <fill>
      <patternFill patternType="solid">
        <fgColor rgb="FFFFEFDE"/>
      </patternFill>
    </fill>
    <fill>
      <patternFill patternType="solid">
        <fgColor rgb="FFD0D2D3"/>
      </patternFill>
    </fill>
    <fill>
      <patternFill patternType="solid">
        <fgColor theme="3" tint="0.39997558519241921"/>
        <bgColor indexed="64"/>
      </patternFill>
    </fill>
    <fill>
      <patternFill patternType="solid">
        <fgColor theme="4" tint="0.59999389629810485"/>
        <bgColor indexed="64"/>
      </patternFill>
    </fill>
    <fill>
      <patternFill patternType="solid">
        <fgColor rgb="FF92D050"/>
        <bgColor indexed="64"/>
      </patternFill>
    </fill>
  </fills>
  <borders count="36">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thin">
        <color rgb="FF007BB0"/>
      </left>
      <right style="thin">
        <color rgb="FFFFFFFF"/>
      </right>
      <top style="thin">
        <color rgb="FF007BB0"/>
      </top>
      <bottom/>
      <diagonal/>
    </border>
    <border>
      <left style="thin">
        <color rgb="FFFFFFFF"/>
      </left>
      <right style="thin">
        <color rgb="FFFFFFFF"/>
      </right>
      <top style="thin">
        <color rgb="FF007BB0"/>
      </top>
      <bottom/>
      <diagonal/>
    </border>
    <border>
      <left style="thin">
        <color rgb="FFFFFFFF"/>
      </left>
      <right style="thin">
        <color rgb="FF007BB0"/>
      </right>
      <top style="thin">
        <color rgb="FF007BB0"/>
      </top>
      <bottom/>
      <diagonal/>
    </border>
    <border>
      <left style="thin">
        <color rgb="FF007BB0"/>
      </left>
      <right style="thin">
        <color rgb="FF007BB0"/>
      </right>
      <top/>
      <bottom style="thin">
        <color rgb="FF007BB0"/>
      </bottom>
      <diagonal/>
    </border>
    <border>
      <left style="thin">
        <color rgb="FF007BB0"/>
      </left>
      <right style="thin">
        <color rgb="FF007BB0"/>
      </right>
      <top style="thin">
        <color rgb="FF007BB0"/>
      </top>
      <bottom style="thin">
        <color rgb="FF007BB0"/>
      </bottom>
      <diagonal/>
    </border>
    <border>
      <left style="thin">
        <color rgb="FF929396"/>
      </left>
      <right/>
      <top style="thin">
        <color rgb="FF929396"/>
      </top>
      <bottom style="thin">
        <color rgb="FF929396"/>
      </bottom>
      <diagonal/>
    </border>
    <border>
      <left/>
      <right/>
      <top style="thin">
        <color rgb="FF929396"/>
      </top>
      <bottom style="thin">
        <color rgb="FF929396"/>
      </bottom>
      <diagonal/>
    </border>
    <border>
      <left/>
      <right style="thin">
        <color rgb="FF929396"/>
      </right>
      <top style="thin">
        <color rgb="FF929396"/>
      </top>
      <bottom style="thin">
        <color rgb="FF929396"/>
      </bottom>
      <diagonal/>
    </border>
    <border>
      <left style="thin">
        <color rgb="FF929396"/>
      </left>
      <right style="thin">
        <color rgb="FF929396"/>
      </right>
      <top style="thin">
        <color rgb="FF929396"/>
      </top>
      <bottom style="thin">
        <color rgb="FF929396"/>
      </bottom>
      <diagonal/>
    </border>
    <border>
      <left/>
      <right style="thin">
        <color indexed="64"/>
      </right>
      <top/>
      <bottom/>
      <diagonal/>
    </border>
  </borders>
  <cellStyleXfs count="19">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0" fillId="0" borderId="0" applyNumberFormat="0" applyFill="0" applyBorder="0" applyProtection="0">
      <alignment horizontal="left" vertical="center"/>
    </xf>
    <xf numFmtId="0" fontId="22" fillId="0" borderId="0" applyNumberFormat="0" applyFont="0" applyFill="0" applyBorder="0" applyProtection="0">
      <alignment horizontal="left" vertical="center" indent="2"/>
    </xf>
    <xf numFmtId="0" fontId="22" fillId="0" borderId="0" applyNumberFormat="0" applyFont="0" applyFill="0" applyBorder="0" applyProtection="0">
      <alignment horizontal="left" vertical="center" indent="5"/>
    </xf>
    <xf numFmtId="0" fontId="21" fillId="7" borderId="0" applyBorder="0">
      <alignment horizontal="right" vertical="center"/>
    </xf>
    <xf numFmtId="0" fontId="21" fillId="0" borderId="0"/>
    <xf numFmtId="0" fontId="22" fillId="8" borderId="0" applyNumberFormat="0" applyFont="0" applyBorder="0" applyAlignment="0" applyProtection="0"/>
    <xf numFmtId="0" fontId="23" fillId="7" borderId="24">
      <alignment horizontal="right" vertical="center"/>
    </xf>
    <xf numFmtId="0" fontId="22" fillId="0" borderId="23"/>
    <xf numFmtId="0" fontId="21" fillId="0" borderId="25">
      <alignment horizontal="left" vertical="center" wrapText="1" indent="2"/>
    </xf>
    <xf numFmtId="0" fontId="24" fillId="0" borderId="0"/>
  </cellStyleXfs>
  <cellXfs count="223">
    <xf numFmtId="0" fontId="0" fillId="0" borderId="0" xfId="0"/>
    <xf numFmtId="0" fontId="0" fillId="0" borderId="0" xfId="0" applyAlignment="1">
      <alignment wrapText="1"/>
    </xf>
    <xf numFmtId="0" fontId="0" fillId="0" borderId="0" xfId="0" applyAlignment="1"/>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0" fillId="0" borderId="0" xfId="0" applyNumberFormat="1" applyFont="1" applyFill="1" applyBorder="1" applyAlignment="1">
      <alignment horizontal="left" wrapText="1"/>
    </xf>
    <xf numFmtId="0" fontId="0" fillId="0" borderId="0" xfId="0" applyNumberFormat="1" applyAlignment="1">
      <alignment wrapText="1"/>
    </xf>
    <xf numFmtId="10" fontId="0" fillId="0" borderId="0" xfId="0" applyNumberFormat="1" applyAlignment="1"/>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17" borderId="0" xfId="0" applyNumberFormat="1" applyFont="1" applyFill="1" applyBorder="1" applyAlignment="1">
      <alignment wrapText="1"/>
    </xf>
    <xf numFmtId="0" fontId="0" fillId="17" borderId="0" xfId="0" applyNumberFormat="1" applyFill="1" applyAlignment="1">
      <alignment wrapText="1"/>
    </xf>
    <xf numFmtId="0" fontId="0" fillId="17" borderId="0" xfId="0" applyNumberFormat="1" applyFont="1" applyFill="1" applyBorder="1" applyAlignment="1">
      <alignment wrapText="1"/>
    </xf>
    <xf numFmtId="0" fontId="0" fillId="17" borderId="0" xfId="0" applyFill="1"/>
    <xf numFmtId="0" fontId="2" fillId="17" borderId="0" xfId="0" applyFont="1" applyFill="1" applyAlignment="1">
      <alignment wrapText="1"/>
    </xf>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7" fillId="0" borderId="0" xfId="0" applyFont="1" applyAlignment="1"/>
    <xf numFmtId="0" fontId="0" fillId="0" borderId="0" xfId="0" applyFont="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3" fillId="0" borderId="0" xfId="0"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0" fillId="0" borderId="0" xfId="0" applyFill="1" applyBorder="1" applyAlignment="1">
      <alignment horizontal="left" vertical="top"/>
    </xf>
    <xf numFmtId="0" fontId="0" fillId="9" borderId="0" xfId="0" applyNumberFormat="1" applyFont="1" applyFill="1" applyBorder="1" applyAlignment="1">
      <alignment wrapText="1"/>
    </xf>
    <xf numFmtId="0" fontId="3" fillId="0" borderId="0" xfId="0" applyNumberFormat="1" applyFont="1" applyFill="1" applyBorder="1" applyAlignment="1">
      <alignment horizontal="left" wrapText="1"/>
    </xf>
    <xf numFmtId="49" fontId="0" fillId="9" borderId="0" xfId="0" applyNumberFormat="1" applyFont="1" applyFill="1" applyBorder="1" applyAlignment="1">
      <alignment wrapText="1"/>
    </xf>
    <xf numFmtId="0" fontId="0" fillId="10" borderId="26" xfId="0" applyFill="1" applyBorder="1" applyAlignment="1">
      <alignment horizontal="left" vertical="top" wrapText="1"/>
    </xf>
    <xf numFmtId="0" fontId="0" fillId="10" borderId="27" xfId="0" applyFill="1" applyBorder="1" applyAlignment="1">
      <alignment horizontal="left" vertical="top" wrapText="1"/>
    </xf>
    <xf numFmtId="0" fontId="0" fillId="10" borderId="28" xfId="0" applyFill="1" applyBorder="1" applyAlignment="1">
      <alignment horizontal="left" vertical="top" wrapText="1"/>
    </xf>
    <xf numFmtId="168" fontId="29" fillId="11" borderId="29" xfId="0" applyNumberFormat="1" applyFont="1" applyFill="1" applyBorder="1" applyAlignment="1">
      <alignment horizontal="left" vertical="top" wrapText="1"/>
    </xf>
    <xf numFmtId="168" fontId="29" fillId="12" borderId="30" xfId="0" applyNumberFormat="1" applyFont="1" applyFill="1" applyBorder="1" applyAlignment="1">
      <alignment horizontal="left" vertical="top" wrapText="1"/>
    </xf>
    <xf numFmtId="0" fontId="0" fillId="12" borderId="30" xfId="0" applyFill="1" applyBorder="1" applyAlignment="1">
      <alignment horizontal="left" vertical="top" wrapText="1"/>
    </xf>
    <xf numFmtId="168" fontId="30" fillId="0" borderId="30" xfId="0" applyNumberFormat="1" applyFont="1" applyFill="1" applyBorder="1" applyAlignment="1">
      <alignment horizontal="left" vertical="top" wrapText="1"/>
    </xf>
    <xf numFmtId="0" fontId="0" fillId="0" borderId="30" xfId="0" applyFill="1" applyBorder="1" applyAlignment="1">
      <alignment horizontal="left" vertical="top" wrapText="1"/>
    </xf>
    <xf numFmtId="168" fontId="31" fillId="0" borderId="30" xfId="0" applyNumberFormat="1" applyFont="1" applyFill="1" applyBorder="1" applyAlignment="1">
      <alignment horizontal="left" vertical="top" wrapText="1"/>
    </xf>
    <xf numFmtId="168" fontId="29" fillId="13" borderId="30" xfId="0" applyNumberFormat="1" applyFont="1" applyFill="1" applyBorder="1" applyAlignment="1">
      <alignment horizontal="left" vertical="top" wrapText="1"/>
    </xf>
    <xf numFmtId="0" fontId="0" fillId="13" borderId="30" xfId="0" applyFill="1" applyBorder="1" applyAlignment="1">
      <alignment horizontal="left" vertical="top" wrapText="1"/>
    </xf>
    <xf numFmtId="168" fontId="29" fillId="13" borderId="29" xfId="0" applyNumberFormat="1" applyFont="1" applyFill="1" applyBorder="1" applyAlignment="1">
      <alignment horizontal="left" vertical="top" wrapText="1"/>
    </xf>
    <xf numFmtId="0" fontId="0" fillId="13" borderId="29" xfId="0" applyFill="1" applyBorder="1" applyAlignment="1">
      <alignment horizontal="left" vertical="top" wrapText="1"/>
    </xf>
    <xf numFmtId="168" fontId="30" fillId="13" borderId="29" xfId="0" applyNumberFormat="1" applyFont="1" applyFill="1" applyBorder="1" applyAlignment="1">
      <alignment horizontal="left" vertical="top" wrapText="1"/>
    </xf>
    <xf numFmtId="171" fontId="29" fillId="12" borderId="30" xfId="0" applyNumberFormat="1" applyFont="1" applyFill="1" applyBorder="1" applyAlignment="1">
      <alignment horizontal="left" vertical="top" wrapText="1"/>
    </xf>
    <xf numFmtId="171" fontId="30" fillId="0" borderId="30" xfId="0" applyNumberFormat="1" applyFont="1" applyFill="1" applyBorder="1" applyAlignment="1">
      <alignment horizontal="left" vertical="top" wrapText="1"/>
    </xf>
    <xf numFmtId="167" fontId="29" fillId="12" borderId="30" xfId="0" applyNumberFormat="1" applyFont="1" applyFill="1" applyBorder="1" applyAlignment="1">
      <alignment horizontal="left" vertical="top" wrapText="1"/>
    </xf>
    <xf numFmtId="167" fontId="30" fillId="0" borderId="30" xfId="0" applyNumberFormat="1" applyFont="1" applyFill="1" applyBorder="1" applyAlignment="1">
      <alignment horizontal="left" vertical="top" wrapText="1"/>
    </xf>
    <xf numFmtId="170" fontId="30" fillId="0" borderId="30" xfId="0" applyNumberFormat="1" applyFont="1" applyFill="1" applyBorder="1" applyAlignment="1">
      <alignment horizontal="left" vertical="top" wrapText="1"/>
    </xf>
    <xf numFmtId="0" fontId="35" fillId="0" borderId="34" xfId="0" applyFont="1" applyFill="1" applyBorder="1" applyAlignment="1">
      <alignment horizontal="left" vertical="top" wrapText="1"/>
    </xf>
    <xf numFmtId="0" fontId="38" fillId="0" borderId="34" xfId="0" applyFont="1" applyFill="1" applyBorder="1" applyAlignment="1">
      <alignment horizontal="left" vertical="top" wrapText="1"/>
    </xf>
    <xf numFmtId="172" fontId="40" fillId="0" borderId="34" xfId="0" applyNumberFormat="1" applyFont="1" applyFill="1" applyBorder="1" applyAlignment="1">
      <alignment horizontal="left" vertical="top" wrapText="1"/>
    </xf>
    <xf numFmtId="168" fontId="40" fillId="0" borderId="34" xfId="0" applyNumberFormat="1" applyFont="1" applyFill="1" applyBorder="1" applyAlignment="1">
      <alignment horizontal="left" vertical="top" wrapText="1"/>
    </xf>
    <xf numFmtId="0" fontId="41" fillId="0" borderId="34" xfId="0" applyFont="1" applyFill="1" applyBorder="1" applyAlignment="1">
      <alignment horizontal="left" vertical="top" wrapText="1"/>
    </xf>
    <xf numFmtId="173" fontId="40" fillId="0" borderId="34" xfId="0" applyNumberFormat="1" applyFont="1" applyFill="1" applyBorder="1" applyAlignment="1">
      <alignment horizontal="left" vertical="top" wrapText="1"/>
    </xf>
    <xf numFmtId="169" fontId="40" fillId="0" borderId="34" xfId="0" applyNumberFormat="1" applyFont="1" applyFill="1" applyBorder="1" applyAlignment="1">
      <alignment horizontal="left" vertical="top" wrapText="1"/>
    </xf>
    <xf numFmtId="170" fontId="40" fillId="0" borderId="34" xfId="0" applyNumberFormat="1" applyFont="1" applyFill="1" applyBorder="1" applyAlignment="1">
      <alignment horizontal="left" vertical="top" wrapText="1"/>
    </xf>
    <xf numFmtId="39" fontId="40" fillId="0" borderId="34" xfId="0" applyNumberFormat="1" applyFont="1" applyFill="1" applyBorder="1" applyAlignment="1">
      <alignment horizontal="left" vertical="top" wrapText="1"/>
    </xf>
    <xf numFmtId="174" fontId="40" fillId="0" borderId="34" xfId="0" applyNumberFormat="1" applyFont="1" applyFill="1" applyBorder="1" applyAlignment="1">
      <alignment horizontal="left" vertical="top" wrapText="1"/>
    </xf>
    <xf numFmtId="0" fontId="35" fillId="15" borderId="34" xfId="0" applyFont="1" applyFill="1" applyBorder="1" applyAlignment="1">
      <alignment horizontal="left" vertical="top" wrapText="1"/>
    </xf>
    <xf numFmtId="0" fontId="37" fillId="15" borderId="34" xfId="0" applyFont="1" applyFill="1" applyBorder="1" applyAlignment="1">
      <alignment horizontal="left" vertical="top" wrapText="1"/>
    </xf>
    <xf numFmtId="0" fontId="37" fillId="16" borderId="34" xfId="0" applyFont="1" applyFill="1" applyBorder="1" applyAlignment="1">
      <alignment horizontal="left" vertical="top" wrapText="1"/>
    </xf>
    <xf numFmtId="172" fontId="36" fillId="16" borderId="34" xfId="0" applyNumberFormat="1" applyFont="1" applyFill="1" applyBorder="1" applyAlignment="1">
      <alignment horizontal="left" vertical="top" wrapText="1"/>
    </xf>
    <xf numFmtId="168" fontId="36" fillId="16" borderId="34" xfId="0" applyNumberFormat="1" applyFont="1" applyFill="1" applyBorder="1" applyAlignment="1">
      <alignment horizontal="left" vertical="top" wrapText="1"/>
    </xf>
    <xf numFmtId="170" fontId="36" fillId="16" borderId="34" xfId="0" applyNumberFormat="1" applyFont="1" applyFill="1" applyBorder="1" applyAlignment="1">
      <alignment horizontal="left" vertical="top" wrapText="1"/>
    </xf>
    <xf numFmtId="0" fontId="37" fillId="5" borderId="34" xfId="0" applyFont="1" applyFill="1" applyBorder="1" applyAlignment="1">
      <alignment horizontal="left" vertical="top" wrapText="1"/>
    </xf>
    <xf numFmtId="172" fontId="36" fillId="5" borderId="34" xfId="0" applyNumberFormat="1" applyFont="1" applyFill="1" applyBorder="1" applyAlignment="1">
      <alignment horizontal="left" vertical="top" wrapText="1"/>
    </xf>
    <xf numFmtId="0" fontId="35" fillId="5" borderId="34" xfId="0" applyFont="1" applyFill="1" applyBorder="1" applyAlignment="1">
      <alignment horizontal="left" vertical="top" wrapText="1"/>
    </xf>
    <xf numFmtId="168" fontId="36" fillId="5" borderId="34" xfId="0" applyNumberFormat="1" applyFont="1" applyFill="1" applyBorder="1" applyAlignment="1">
      <alignment horizontal="left" vertical="top" wrapText="1"/>
    </xf>
    <xf numFmtId="170" fontId="36" fillId="5" borderId="34" xfId="0" applyNumberFormat="1" applyFont="1" applyFill="1" applyBorder="1" applyAlignment="1">
      <alignment horizontal="left" vertical="top" wrapText="1"/>
    </xf>
    <xf numFmtId="39" fontId="36" fillId="5" borderId="34" xfId="0" applyNumberFormat="1" applyFont="1" applyFill="1" applyBorder="1" applyAlignment="1">
      <alignment horizontal="left" vertical="top" wrapText="1"/>
    </xf>
    <xf numFmtId="0" fontId="1" fillId="0" borderId="0" xfId="0" applyFont="1"/>
    <xf numFmtId="168" fontId="0" fillId="0" borderId="0" xfId="0" applyNumberFormat="1" applyFill="1" applyBorder="1" applyAlignment="1">
      <alignment horizontal="left" vertical="top"/>
    </xf>
    <xf numFmtId="9" fontId="3" fillId="0" borderId="0" xfId="1" applyFont="1" applyFill="1" applyBorder="1" applyAlignment="1">
      <alignment wrapText="1"/>
    </xf>
    <xf numFmtId="49" fontId="2" fillId="17" borderId="0" xfId="0" applyNumberFormat="1" applyFont="1" applyFill="1" applyBorder="1" applyAlignment="1">
      <alignment wrapText="1"/>
    </xf>
    <xf numFmtId="49" fontId="3" fillId="17" borderId="0" xfId="0" applyNumberFormat="1" applyFont="1" applyFill="1" applyBorder="1" applyAlignment="1">
      <alignment wrapText="1"/>
    </xf>
    <xf numFmtId="9" fontId="3" fillId="0" borderId="0" xfId="0" applyNumberFormat="1" applyFont="1" applyFill="1" applyBorder="1" applyAlignment="1">
      <alignment horizontal="left" wrapText="1"/>
    </xf>
    <xf numFmtId="9" fontId="3" fillId="0" borderId="0" xfId="0" applyNumberFormat="1" applyFont="1" applyFill="1" applyBorder="1" applyAlignment="1">
      <alignment horizontal="right" wrapText="1"/>
    </xf>
    <xf numFmtId="49" fontId="0" fillId="17" borderId="0" xfId="0" applyNumberFormat="1" applyFont="1" applyFill="1" applyBorder="1" applyAlignment="1">
      <alignment wrapText="1"/>
    </xf>
    <xf numFmtId="1" fontId="0" fillId="0" borderId="0" xfId="0" applyNumberFormat="1"/>
    <xf numFmtId="9" fontId="0" fillId="0" borderId="0" xfId="1" applyFont="1"/>
    <xf numFmtId="0" fontId="43" fillId="0" borderId="0" xfId="0" applyFont="1" applyFill="1" applyBorder="1" applyAlignment="1">
      <alignment horizontal="left" vertical="top"/>
    </xf>
    <xf numFmtId="0" fontId="44" fillId="0" borderId="30" xfId="0" applyFont="1" applyFill="1" applyBorder="1" applyAlignment="1">
      <alignment horizontal="left" vertical="top" wrapText="1"/>
    </xf>
    <xf numFmtId="0" fontId="45" fillId="12" borderId="30" xfId="0" applyFont="1" applyFill="1" applyBorder="1" applyAlignment="1">
      <alignment horizontal="left" vertical="top" wrapText="1"/>
    </xf>
    <xf numFmtId="0" fontId="44" fillId="0" borderId="30" xfId="0" applyFont="1" applyFill="1" applyBorder="1" applyAlignment="1">
      <alignment horizontal="right" vertical="top" wrapText="1"/>
    </xf>
    <xf numFmtId="0" fontId="45" fillId="13" borderId="29" xfId="0" applyFont="1" applyFill="1" applyBorder="1" applyAlignment="1">
      <alignment horizontal="left" vertical="top" wrapText="1"/>
    </xf>
    <xf numFmtId="0" fontId="45" fillId="13" borderId="30" xfId="0" applyFont="1" applyFill="1" applyBorder="1" applyAlignment="1">
      <alignment horizontal="left" vertical="top" wrapText="1"/>
    </xf>
    <xf numFmtId="0" fontId="46" fillId="0" borderId="30" xfId="0" applyFont="1" applyFill="1" applyBorder="1" applyAlignment="1">
      <alignment horizontal="left" vertical="top" wrapText="1"/>
    </xf>
    <xf numFmtId="0" fontId="45" fillId="11" borderId="29" xfId="0" applyFont="1" applyFill="1" applyBorder="1" applyAlignment="1">
      <alignment horizontal="left" vertical="top" wrapText="1"/>
    </xf>
    <xf numFmtId="49" fontId="3" fillId="17" borderId="0" xfId="0" applyNumberFormat="1" applyFont="1" applyFill="1" applyBorder="1" applyAlignment="1">
      <alignment horizontal="left" wrapText="1"/>
    </xf>
    <xf numFmtId="0" fontId="0" fillId="17" borderId="0" xfId="0" applyFont="1" applyFill="1" applyBorder="1" applyAlignment="1">
      <alignment wrapText="1"/>
    </xf>
    <xf numFmtId="9" fontId="0" fillId="17" borderId="0" xfId="0" applyNumberFormat="1" applyFont="1" applyFill="1" applyBorder="1" applyAlignment="1">
      <alignment wrapText="1"/>
    </xf>
    <xf numFmtId="0" fontId="2" fillId="17" borderId="0" xfId="0" applyFont="1" applyFill="1" applyBorder="1" applyAlignment="1">
      <alignment wrapText="1"/>
    </xf>
    <xf numFmtId="0" fontId="0" fillId="2" borderId="0" xfId="0" applyFill="1" applyAlignment="1">
      <alignment wrapText="1"/>
    </xf>
    <xf numFmtId="1" fontId="0" fillId="2" borderId="0" xfId="0" applyNumberFormat="1" applyFill="1" applyAlignment="1">
      <alignment wrapText="1"/>
    </xf>
    <xf numFmtId="0" fontId="0" fillId="0" borderId="0" xfId="0" applyFont="1" applyAlignment="1">
      <alignment horizontal="left"/>
    </xf>
    <xf numFmtId="0" fontId="0" fillId="0" borderId="0" xfId="0" applyAlignment="1">
      <alignment horizontal="center"/>
    </xf>
    <xf numFmtId="0" fontId="1" fillId="0" borderId="0" xfId="0" applyFont="1" applyAlignment="1">
      <alignment horizontal="center" wrapText="1"/>
    </xf>
    <xf numFmtId="0" fontId="2" fillId="0" borderId="0" xfId="0" applyFont="1" applyFill="1" applyBorder="1" applyAlignment="1">
      <alignment horizontal="left" vertical="top"/>
    </xf>
    <xf numFmtId="0" fontId="8" fillId="0" borderId="0" xfId="0" applyFont="1" applyFill="1" applyBorder="1" applyAlignment="1">
      <alignment horizontal="left" vertical="top"/>
    </xf>
    <xf numFmtId="175" fontId="0" fillId="0" borderId="0" xfId="0" applyNumberFormat="1" applyFill="1" applyBorder="1" applyAlignment="1">
      <alignment horizontal="left" vertical="top"/>
    </xf>
    <xf numFmtId="0" fontId="1" fillId="0" borderId="0" xfId="0" applyFont="1" applyFill="1" applyBorder="1" applyAlignment="1">
      <alignment horizontal="left" vertical="top"/>
    </xf>
    <xf numFmtId="1" fontId="0" fillId="0" borderId="0" xfId="0" applyNumberFormat="1" applyFill="1" applyBorder="1" applyAlignment="1">
      <alignment horizontal="right" vertical="top"/>
    </xf>
    <xf numFmtId="0" fontId="1" fillId="0" borderId="0" xfId="0" applyFont="1" applyFill="1" applyBorder="1" applyAlignment="1">
      <alignment horizontal="right" vertical="top"/>
    </xf>
    <xf numFmtId="0" fontId="8" fillId="2" borderId="0" xfId="0" applyFont="1" applyFill="1" applyBorder="1" applyAlignment="1">
      <alignment horizontal="left" vertical="top"/>
    </xf>
    <xf numFmtId="0" fontId="0" fillId="2" borderId="0" xfId="0" applyFill="1"/>
    <xf numFmtId="0" fontId="0" fillId="0" borderId="0" xfId="0" applyAlignment="1">
      <alignment horizontal="left"/>
    </xf>
    <xf numFmtId="0" fontId="1" fillId="2" borderId="0" xfId="0" applyFont="1" applyFill="1"/>
    <xf numFmtId="0" fontId="0" fillId="0" borderId="0" xfId="0" applyFill="1"/>
    <xf numFmtId="0" fontId="42" fillId="2" borderId="0" xfId="0" applyFont="1" applyFill="1" applyBorder="1" applyAlignment="1">
      <alignment horizontal="left" vertical="top"/>
    </xf>
    <xf numFmtId="0" fontId="0" fillId="2" borderId="0" xfId="0" applyFill="1" applyBorder="1" applyAlignment="1">
      <alignment horizontal="left" vertical="top"/>
    </xf>
    <xf numFmtId="0" fontId="48" fillId="2" borderId="0" xfId="0" applyFont="1" applyFill="1" applyBorder="1" applyAlignment="1">
      <alignment horizontal="left" vertical="top"/>
    </xf>
    <xf numFmtId="49" fontId="2" fillId="0" borderId="0" xfId="0" applyNumberFormat="1" applyFont="1" applyFill="1" applyBorder="1" applyAlignment="1">
      <alignment horizontal="left" wrapText="1"/>
    </xf>
    <xf numFmtId="9" fontId="3" fillId="0" borderId="0" xfId="1" applyFont="1" applyFill="1" applyBorder="1" applyAlignment="1">
      <alignment horizontal="right" wrapText="1"/>
    </xf>
    <xf numFmtId="49" fontId="0" fillId="17" borderId="0" xfId="0" applyNumberFormat="1" applyFont="1" applyFill="1" applyBorder="1" applyAlignment="1">
      <alignment wrapText="1"/>
    </xf>
    <xf numFmtId="0" fontId="2" fillId="0" borderId="0" xfId="0" applyFont="1" applyAlignment="1">
      <alignment horizontal="left" wrapText="1"/>
    </xf>
    <xf numFmtId="9" fontId="2" fillId="0" borderId="0" xfId="0" applyNumberFormat="1" applyFont="1" applyAlignment="1">
      <alignment wrapText="1"/>
    </xf>
    <xf numFmtId="0" fontId="2" fillId="0" borderId="35" xfId="0" applyFont="1" applyBorder="1" applyAlignment="1">
      <alignment wrapText="1"/>
    </xf>
    <xf numFmtId="9" fontId="3" fillId="0" borderId="0" xfId="1" applyFont="1" applyAlignment="1">
      <alignment wrapText="1"/>
    </xf>
    <xf numFmtId="9" fontId="2" fillId="17" borderId="0" xfId="0" applyNumberFormat="1" applyFont="1" applyFill="1" applyBorder="1" applyAlignment="1">
      <alignment wrapText="1"/>
    </xf>
    <xf numFmtId="9" fontId="3" fillId="0" borderId="35" xfId="0" applyNumberFormat="1" applyFont="1" applyFill="1" applyBorder="1" applyAlignment="1">
      <alignment wrapText="1"/>
    </xf>
    <xf numFmtId="0" fontId="2" fillId="0" borderId="0" xfId="0" applyFont="1" applyBorder="1" applyAlignment="1">
      <alignment wrapText="1"/>
    </xf>
    <xf numFmtId="49" fontId="2" fillId="17" borderId="0" xfId="1" applyNumberFormat="1" applyFont="1" applyFill="1" applyBorder="1" applyAlignment="1">
      <alignment wrapText="1"/>
    </xf>
    <xf numFmtId="49" fontId="6" fillId="0" borderId="0" xfId="0" applyNumberFormat="1" applyFont="1" applyFill="1" applyBorder="1" applyAlignment="1">
      <alignment wrapText="1"/>
    </xf>
    <xf numFmtId="0" fontId="8" fillId="2" borderId="35" xfId="0" applyFont="1" applyFill="1" applyBorder="1" applyAlignment="1">
      <alignment wrapText="1"/>
    </xf>
    <xf numFmtId="0" fontId="3" fillId="0" borderId="35" xfId="0" applyFont="1" applyBorder="1" applyAlignment="1">
      <alignment wrapText="1"/>
    </xf>
    <xf numFmtId="49" fontId="2" fillId="0" borderId="35" xfId="1" applyNumberFormat="1" applyFont="1" applyFill="1" applyBorder="1" applyAlignment="1">
      <alignment wrapText="1"/>
    </xf>
    <xf numFmtId="0" fontId="3" fillId="0" borderId="35" xfId="1" applyNumberFormat="1" applyFont="1" applyFill="1" applyBorder="1" applyAlignment="1">
      <alignment wrapText="1"/>
    </xf>
    <xf numFmtId="49" fontId="3" fillId="0" borderId="35" xfId="1" applyNumberFormat="1" applyFont="1" applyFill="1" applyBorder="1" applyAlignment="1">
      <alignment wrapText="1"/>
    </xf>
    <xf numFmtId="49" fontId="2" fillId="0" borderId="35" xfId="0" applyNumberFormat="1" applyFont="1" applyFill="1" applyBorder="1" applyAlignment="1">
      <alignment wrapText="1"/>
    </xf>
    <xf numFmtId="0" fontId="0" fillId="0" borderId="35" xfId="0" applyBorder="1" applyAlignment="1">
      <alignment wrapText="1"/>
    </xf>
    <xf numFmtId="9" fontId="3" fillId="0" borderId="35" xfId="0" applyNumberFormat="1" applyFont="1" applyFill="1" applyBorder="1" applyAlignment="1">
      <alignment horizontal="left" wrapText="1"/>
    </xf>
    <xf numFmtId="49" fontId="3" fillId="0" borderId="35" xfId="0" applyNumberFormat="1" applyFont="1" applyFill="1" applyBorder="1" applyAlignment="1">
      <alignment wrapText="1"/>
    </xf>
    <xf numFmtId="49" fontId="3" fillId="0" borderId="35" xfId="0" applyNumberFormat="1" applyFont="1" applyFill="1" applyBorder="1" applyAlignment="1">
      <alignment horizontal="left" wrapText="1"/>
    </xf>
    <xf numFmtId="0" fontId="0" fillId="14" borderId="31" xfId="0" applyFill="1" applyBorder="1" applyAlignment="1">
      <alignment horizontal="left" vertical="top" wrapText="1"/>
    </xf>
    <xf numFmtId="0" fontId="0" fillId="14" borderId="32" xfId="0" applyFill="1" applyBorder="1" applyAlignment="1">
      <alignment horizontal="left" vertical="top" wrapText="1"/>
    </xf>
    <xf numFmtId="0" fontId="0" fillId="14" borderId="33" xfId="0" applyFill="1" applyBorder="1" applyAlignment="1">
      <alignment horizontal="left" vertical="top" wrapText="1"/>
    </xf>
    <xf numFmtId="0" fontId="1" fillId="4" borderId="0" xfId="0" applyFont="1" applyFill="1" applyAlignment="1">
      <alignment horizontal="left"/>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0" fillId="5" borderId="0" xfId="0" applyFill="1" applyAlignment="1">
      <alignment horizontal="left"/>
    </xf>
  </cellXfs>
  <cellStyles count="19">
    <cellStyle name="2x indented GHG Textfiels" xfId="10"/>
    <cellStyle name="5x indented GHG Textfiels" xfId="11"/>
    <cellStyle name="AggCels" xfId="12"/>
    <cellStyle name="AggGreen_bld" xfId="15"/>
    <cellStyle name="Body: normal cell 2" xfId="5"/>
    <cellStyle name="Comma 6" xfId="6"/>
    <cellStyle name="Constants" xfId="8"/>
    <cellStyle name="CustomizationCells" xfId="17"/>
    <cellStyle name="Empty_B_border" xfId="16"/>
    <cellStyle name="Header: bottom row 2" xfId="4"/>
    <cellStyle name="Headline" xfId="7"/>
    <cellStyle name="Hyperlink" xfId="2" builtinId="8"/>
    <cellStyle name="Normal" xfId="0" builtinId="0"/>
    <cellStyle name="Normal 2" xfId="3"/>
    <cellStyle name="Normal 3" xfId="18"/>
    <cellStyle name="Normal GHG Textfiels Bold" xfId="9"/>
    <cellStyle name="Normal GHG-Shade" xfId="14"/>
    <cellStyle name="Percent" xfId="1" builtinId="5"/>
    <cellStyle name="Обычный_CRF2002 (1)" xfId="13"/>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xmlns=""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xmlns=""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xmlns=""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atmos-chem-phys.net/17/2795/2017/" TargetMode="External"/><Relationship Id="rId2" Type="http://schemas.openxmlformats.org/officeDocument/2006/relationships/hyperlink" Target="http://www.moef.nic.in/downloads/public-information/Report_INCCA.pdf" TargetMode="External"/><Relationship Id="rId1" Type="http://schemas.openxmlformats.org/officeDocument/2006/relationships/hyperlink" Target="http://envfor.nic.in/downloads/public-information/India%20Second%20National%20Communication%20to%20UNFCCC.pdf" TargetMode="External"/><Relationship Id="rId6" Type="http://schemas.openxmlformats.org/officeDocument/2006/relationships/printerSettings" Target="../printerSettings/printerSettings5.bin"/><Relationship Id="rId5" Type="http://schemas.openxmlformats.org/officeDocument/2006/relationships/hyperlink" Target="http://www.ghgprotocol.org/sites/default/files/ghgp/Global-Warming-Potential-Values%20%28Feb%2016%202016%29_1.pdf" TargetMode="External"/><Relationship Id="rId4" Type="http://schemas.openxmlformats.org/officeDocument/2006/relationships/hyperlink" Target="http://www.climatechange2013.org/images/report/WG1AR5_Chapter08_FINAL.pdf"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workbookViewId="0"/>
  </sheetViews>
  <sheetFormatPr defaultColWidth="8.85546875" defaultRowHeight="15"/>
  <cols>
    <col min="1" max="16384" width="8.85546875" style="2"/>
  </cols>
  <sheetData>
    <row r="1" spans="1:1">
      <c r="A1" s="5" t="s">
        <v>120</v>
      </c>
    </row>
    <row r="3" spans="1:1">
      <c r="A3" s="2" t="s">
        <v>121</v>
      </c>
    </row>
    <row r="4" spans="1:1">
      <c r="A4" s="2" t="s">
        <v>176</v>
      </c>
    </row>
    <row r="5" spans="1:1">
      <c r="A5" s="2" t="s">
        <v>126</v>
      </c>
    </row>
    <row r="6" spans="1:1">
      <c r="A6" s="2" t="s">
        <v>122</v>
      </c>
    </row>
    <row r="8" spans="1:1">
      <c r="A8" s="2" t="s">
        <v>123</v>
      </c>
    </row>
    <row r="9" spans="1:1">
      <c r="A9" s="2" t="s">
        <v>124</v>
      </c>
    </row>
    <row r="10" spans="1:1">
      <c r="A10" s="41" t="s">
        <v>125</v>
      </c>
    </row>
    <row r="11" spans="1:1">
      <c r="A11" s="41"/>
    </row>
    <row r="12" spans="1:1">
      <c r="A12" s="2" t="s">
        <v>127</v>
      </c>
    </row>
    <row r="13" spans="1:1">
      <c r="A13" s="2" t="s">
        <v>128</v>
      </c>
    </row>
    <row r="14" spans="1:1">
      <c r="A14" s="2" t="s">
        <v>129</v>
      </c>
    </row>
    <row r="23" spans="1:1">
      <c r="A23" s="2" t="s">
        <v>568</v>
      </c>
    </row>
    <row r="24" spans="1:1">
      <c r="A24" s="2">
        <f>MAX(PolicyLevers!H:H)</f>
        <v>206</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33"/>
  <sheetViews>
    <sheetView zoomScaleNormal="100" workbookViewId="0">
      <pane ySplit="1" topLeftCell="A2" activePane="bottomLeft" state="frozen"/>
      <selection pane="bottomLeft"/>
    </sheetView>
  </sheetViews>
  <sheetFormatPr defaultColWidth="9.140625" defaultRowHeight="15"/>
  <cols>
    <col min="1" max="1" width="18" style="64" customWidth="1"/>
    <col min="2" max="2" width="28.42578125" style="64" customWidth="1"/>
    <col min="3" max="3" width="28.42578125" style="61" customWidth="1"/>
    <col min="4" max="5" width="18.85546875" style="64" customWidth="1"/>
    <col min="6" max="7" width="23.140625" style="64" customWidth="1"/>
    <col min="8" max="8" width="19.42578125" style="76" customWidth="1"/>
    <col min="9" max="9" width="21.28515625" style="64" customWidth="1"/>
    <col min="10" max="10" width="21.28515625" style="76" customWidth="1"/>
    <col min="11" max="11" width="16.85546875" style="64" customWidth="1"/>
    <col min="12" max="12" width="19" style="64" customWidth="1"/>
    <col min="13" max="14" width="19.140625" style="61" customWidth="1"/>
    <col min="15" max="15" width="28.42578125" style="64" customWidth="1"/>
    <col min="16" max="16" width="117.28515625" style="64" customWidth="1"/>
    <col min="17" max="17" width="52.42578125" style="64" customWidth="1"/>
    <col min="18" max="18" width="43.42578125" style="198" customWidth="1"/>
    <col min="19" max="19" width="47.85546875" style="67" customWidth="1"/>
    <col min="20" max="20" width="37.28515625" style="67" customWidth="1"/>
    <col min="21" max="16384" width="9.140625" style="64"/>
  </cols>
  <sheetData>
    <row r="1" spans="1:20" ht="30">
      <c r="A1" s="77" t="s">
        <v>3</v>
      </c>
      <c r="B1" s="77" t="s">
        <v>0</v>
      </c>
      <c r="C1" s="77" t="s">
        <v>1</v>
      </c>
      <c r="D1" s="77" t="s">
        <v>46</v>
      </c>
      <c r="E1" s="77" t="s">
        <v>47</v>
      </c>
      <c r="F1" s="77" t="s">
        <v>97</v>
      </c>
      <c r="G1" s="77" t="s">
        <v>98</v>
      </c>
      <c r="H1" s="78" t="s">
        <v>573</v>
      </c>
      <c r="I1" s="77" t="s">
        <v>82</v>
      </c>
      <c r="J1" s="78" t="s">
        <v>440</v>
      </c>
      <c r="K1" s="77" t="s">
        <v>652</v>
      </c>
      <c r="L1" s="77" t="s">
        <v>83</v>
      </c>
      <c r="M1" s="77" t="s">
        <v>84</v>
      </c>
      <c r="N1" s="77" t="s">
        <v>96</v>
      </c>
      <c r="O1" s="77" t="s">
        <v>35</v>
      </c>
      <c r="P1" s="77" t="s">
        <v>2</v>
      </c>
      <c r="Q1" s="77" t="s">
        <v>549</v>
      </c>
      <c r="R1" s="205" t="s">
        <v>231</v>
      </c>
      <c r="S1" s="75" t="s">
        <v>183</v>
      </c>
      <c r="T1" s="75" t="s">
        <v>184</v>
      </c>
    </row>
    <row r="2" spans="1:20" s="62" customFormat="1" ht="75">
      <c r="A2" s="62" t="s">
        <v>4</v>
      </c>
      <c r="B2" s="62" t="s">
        <v>1286</v>
      </c>
      <c r="C2" s="62" t="s">
        <v>1287</v>
      </c>
      <c r="D2" s="62" t="s">
        <v>48</v>
      </c>
      <c r="F2" s="62" t="s">
        <v>48</v>
      </c>
      <c r="H2" s="196">
        <v>201</v>
      </c>
      <c r="I2" s="79" t="s">
        <v>54</v>
      </c>
      <c r="J2" s="62" t="s">
        <v>1288</v>
      </c>
      <c r="K2" s="62" t="s">
        <v>1289</v>
      </c>
      <c r="L2" s="197">
        <v>0</v>
      </c>
      <c r="M2" s="197">
        <v>1</v>
      </c>
      <c r="N2" s="197">
        <v>0.02</v>
      </c>
      <c r="O2" s="62" t="s">
        <v>1290</v>
      </c>
      <c r="P2" s="79" t="s">
        <v>1291</v>
      </c>
      <c r="Q2" s="100" t="s">
        <v>1292</v>
      </c>
      <c r="R2" s="198" t="s">
        <v>1293</v>
      </c>
    </row>
    <row r="3" spans="1:20" s="62" customFormat="1" ht="75">
      <c r="A3" s="65" t="str">
        <f>A$2</f>
        <v>Transportation</v>
      </c>
      <c r="B3" s="65" t="str">
        <f t="shared" ref="B3:C7" si="0">B$2</f>
        <v>Conventional Pollutant Standards</v>
      </c>
      <c r="C3" s="65" t="str">
        <f t="shared" si="0"/>
        <v>Percentage Reduction of Separately Regulated Pollutants</v>
      </c>
      <c r="D3" s="102" t="s">
        <v>49</v>
      </c>
      <c r="F3" s="102" t="s">
        <v>49</v>
      </c>
      <c r="H3" s="196">
        <v>202</v>
      </c>
      <c r="I3" s="79" t="s">
        <v>54</v>
      </c>
      <c r="J3" s="65" t="str">
        <f t="shared" ref="J3:R7" si="1">J$2</f>
        <v>Conventional Pollutant Standard</v>
      </c>
      <c r="K3" s="65" t="str">
        <f t="shared" si="1"/>
        <v>trans reduce regulated pollutants</v>
      </c>
      <c r="L3" s="199">
        <f t="shared" si="1"/>
        <v>0</v>
      </c>
      <c r="M3" s="199">
        <f t="shared" si="1"/>
        <v>1</v>
      </c>
      <c r="N3" s="199">
        <f t="shared" si="1"/>
        <v>0.02</v>
      </c>
      <c r="O3" s="65" t="str">
        <f t="shared" si="1"/>
        <v>% reduction in emissions</v>
      </c>
      <c r="P3" s="79" t="s">
        <v>1294</v>
      </c>
      <c r="Q3" s="65" t="str">
        <f t="shared" si="1"/>
        <v>transportation-sector-main.html#conv-pol-stds</v>
      </c>
      <c r="R3" s="206" t="str">
        <f t="shared" si="1"/>
        <v>conventional-pollutant-standards.html</v>
      </c>
      <c r="S3" s="202"/>
    </row>
    <row r="4" spans="1:20" s="62" customFormat="1" ht="75">
      <c r="A4" s="65" t="str">
        <f t="shared" ref="A4:A7" si="2">A$2</f>
        <v>Transportation</v>
      </c>
      <c r="B4" s="65" t="str">
        <f t="shared" si="0"/>
        <v>Conventional Pollutant Standards</v>
      </c>
      <c r="C4" s="65" t="str">
        <f t="shared" si="0"/>
        <v>Percentage Reduction of Separately Regulated Pollutants</v>
      </c>
      <c r="D4" s="62" t="s">
        <v>50</v>
      </c>
      <c r="F4" s="62" t="s">
        <v>50</v>
      </c>
      <c r="H4" s="196">
        <v>203</v>
      </c>
      <c r="I4" s="79" t="s">
        <v>54</v>
      </c>
      <c r="J4" s="65" t="str">
        <f t="shared" si="1"/>
        <v>Conventional Pollutant Standard</v>
      </c>
      <c r="K4" s="65" t="str">
        <f t="shared" si="1"/>
        <v>trans reduce regulated pollutants</v>
      </c>
      <c r="L4" s="199">
        <f t="shared" si="1"/>
        <v>0</v>
      </c>
      <c r="M4" s="199">
        <f t="shared" si="1"/>
        <v>1</v>
      </c>
      <c r="N4" s="199">
        <f t="shared" si="1"/>
        <v>0.02</v>
      </c>
      <c r="O4" s="65" t="str">
        <f t="shared" si="1"/>
        <v>% reduction in emissions</v>
      </c>
      <c r="P4" s="79" t="s">
        <v>1295</v>
      </c>
      <c r="Q4" s="65" t="str">
        <f t="shared" si="1"/>
        <v>transportation-sector-main.html#conv-pol-stds</v>
      </c>
      <c r="R4" s="206" t="str">
        <f t="shared" si="1"/>
        <v>conventional-pollutant-standards.html</v>
      </c>
      <c r="S4" s="202"/>
    </row>
    <row r="5" spans="1:20" s="62" customFormat="1" ht="75">
      <c r="A5" s="65" t="str">
        <f t="shared" si="2"/>
        <v>Transportation</v>
      </c>
      <c r="B5" s="65" t="str">
        <f t="shared" si="0"/>
        <v>Conventional Pollutant Standards</v>
      </c>
      <c r="C5" s="65" t="str">
        <f t="shared" si="0"/>
        <v>Percentage Reduction of Separately Regulated Pollutants</v>
      </c>
      <c r="D5" s="62" t="s">
        <v>51</v>
      </c>
      <c r="F5" s="62" t="s">
        <v>51</v>
      </c>
      <c r="H5" s="196">
        <v>204</v>
      </c>
      <c r="I5" s="79" t="s">
        <v>54</v>
      </c>
      <c r="J5" s="65" t="str">
        <f t="shared" si="1"/>
        <v>Conventional Pollutant Standard</v>
      </c>
      <c r="K5" s="65" t="str">
        <f t="shared" si="1"/>
        <v>trans reduce regulated pollutants</v>
      </c>
      <c r="L5" s="199">
        <f t="shared" si="1"/>
        <v>0</v>
      </c>
      <c r="M5" s="199">
        <f t="shared" si="1"/>
        <v>1</v>
      </c>
      <c r="N5" s="199">
        <f t="shared" si="1"/>
        <v>0.02</v>
      </c>
      <c r="O5" s="65" t="str">
        <f t="shared" si="1"/>
        <v>% reduction in emissions</v>
      </c>
      <c r="P5" s="79" t="s">
        <v>1296</v>
      </c>
      <c r="Q5" s="65" t="str">
        <f t="shared" si="1"/>
        <v>transportation-sector-main.html#conv-pol-stds</v>
      </c>
      <c r="R5" s="206" t="str">
        <f t="shared" si="1"/>
        <v>conventional-pollutant-standards.html</v>
      </c>
      <c r="S5" s="202"/>
    </row>
    <row r="6" spans="1:20" s="62" customFormat="1" ht="75">
      <c r="A6" s="65" t="str">
        <f t="shared" si="2"/>
        <v>Transportation</v>
      </c>
      <c r="B6" s="65" t="str">
        <f t="shared" si="0"/>
        <v>Conventional Pollutant Standards</v>
      </c>
      <c r="C6" s="65" t="str">
        <f t="shared" si="0"/>
        <v>Percentage Reduction of Separately Regulated Pollutants</v>
      </c>
      <c r="D6" s="62" t="s">
        <v>52</v>
      </c>
      <c r="F6" s="62" t="s">
        <v>52</v>
      </c>
      <c r="H6" s="196">
        <v>205</v>
      </c>
      <c r="I6" s="79" t="s">
        <v>54</v>
      </c>
      <c r="J6" s="65" t="str">
        <f t="shared" si="1"/>
        <v>Conventional Pollutant Standard</v>
      </c>
      <c r="K6" s="65" t="str">
        <f t="shared" si="1"/>
        <v>trans reduce regulated pollutants</v>
      </c>
      <c r="L6" s="199">
        <f t="shared" si="1"/>
        <v>0</v>
      </c>
      <c r="M6" s="199">
        <f t="shared" si="1"/>
        <v>1</v>
      </c>
      <c r="N6" s="199">
        <f t="shared" si="1"/>
        <v>0.02</v>
      </c>
      <c r="O6" s="65" t="str">
        <f t="shared" si="1"/>
        <v>% reduction in emissions</v>
      </c>
      <c r="P6" s="79" t="s">
        <v>1297</v>
      </c>
      <c r="Q6" s="65" t="str">
        <f t="shared" si="1"/>
        <v>transportation-sector-main.html#conv-pol-stds</v>
      </c>
      <c r="R6" s="206" t="str">
        <f t="shared" si="1"/>
        <v>conventional-pollutant-standards.html</v>
      </c>
      <c r="S6" s="202"/>
    </row>
    <row r="7" spans="1:20" s="62" customFormat="1" ht="75">
      <c r="A7" s="65" t="str">
        <f t="shared" si="2"/>
        <v>Transportation</v>
      </c>
      <c r="B7" s="65" t="str">
        <f t="shared" si="0"/>
        <v>Conventional Pollutant Standards</v>
      </c>
      <c r="C7" s="65" t="str">
        <f t="shared" si="0"/>
        <v>Percentage Reduction of Separately Regulated Pollutants</v>
      </c>
      <c r="D7" s="62" t="s">
        <v>132</v>
      </c>
      <c r="F7" s="62" t="s">
        <v>132</v>
      </c>
      <c r="H7" s="196">
        <v>206</v>
      </c>
      <c r="I7" s="79" t="s">
        <v>54</v>
      </c>
      <c r="J7" s="65" t="str">
        <f t="shared" si="1"/>
        <v>Conventional Pollutant Standard</v>
      </c>
      <c r="K7" s="65" t="str">
        <f t="shared" si="1"/>
        <v>trans reduce regulated pollutants</v>
      </c>
      <c r="L7" s="199">
        <f t="shared" si="1"/>
        <v>0</v>
      </c>
      <c r="M7" s="199">
        <f t="shared" si="1"/>
        <v>1</v>
      </c>
      <c r="N7" s="199">
        <f t="shared" si="1"/>
        <v>0.02</v>
      </c>
      <c r="O7" s="65" t="str">
        <f t="shared" si="1"/>
        <v>% reduction in emissions</v>
      </c>
      <c r="P7" s="79" t="s">
        <v>1298</v>
      </c>
      <c r="Q7" s="65" t="str">
        <f t="shared" si="1"/>
        <v>transportation-sector-main.html#conv-pol-stds</v>
      </c>
      <c r="R7" s="206" t="str">
        <f t="shared" si="1"/>
        <v>conventional-pollutant-standards.html</v>
      </c>
      <c r="S7" s="202"/>
    </row>
    <row r="8" spans="1:20" s="62" customFormat="1" ht="60">
      <c r="A8" s="155" t="s">
        <v>4</v>
      </c>
      <c r="B8" s="70" t="s">
        <v>581</v>
      </c>
      <c r="C8" s="70" t="s">
        <v>582</v>
      </c>
      <c r="D8" s="79"/>
      <c r="E8" s="79"/>
      <c r="F8" s="79"/>
      <c r="G8" s="79"/>
      <c r="H8" s="82">
        <v>185</v>
      </c>
      <c r="I8" s="110" t="s">
        <v>55</v>
      </c>
      <c r="J8" s="102" t="s">
        <v>583</v>
      </c>
      <c r="K8" s="103" t="s">
        <v>717</v>
      </c>
      <c r="L8" s="106">
        <v>0</v>
      </c>
      <c r="M8" s="106">
        <v>1</v>
      </c>
      <c r="N8" s="106">
        <v>1</v>
      </c>
      <c r="O8" s="79" t="s">
        <v>36</v>
      </c>
      <c r="P8" s="79" t="s">
        <v>730</v>
      </c>
      <c r="Q8" s="100" t="s">
        <v>584</v>
      </c>
      <c r="R8" s="207" t="s">
        <v>585</v>
      </c>
      <c r="S8" s="100"/>
      <c r="T8" s="70"/>
    </row>
    <row r="9" spans="1:20" s="62" customFormat="1" ht="105">
      <c r="A9" s="70" t="s">
        <v>4</v>
      </c>
      <c r="B9" s="70" t="s">
        <v>586</v>
      </c>
      <c r="C9" s="70" t="s">
        <v>587</v>
      </c>
      <c r="D9" s="79" t="s">
        <v>56</v>
      </c>
      <c r="E9" s="79" t="s">
        <v>48</v>
      </c>
      <c r="F9" s="79" t="s">
        <v>99</v>
      </c>
      <c r="G9" s="79" t="s">
        <v>48</v>
      </c>
      <c r="H9" s="82">
        <v>186</v>
      </c>
      <c r="I9" s="79" t="s">
        <v>54</v>
      </c>
      <c r="J9" s="102" t="s">
        <v>588</v>
      </c>
      <c r="K9" s="103" t="s">
        <v>716</v>
      </c>
      <c r="L9" s="88">
        <v>0</v>
      </c>
      <c r="M9" s="88">
        <v>1</v>
      </c>
      <c r="N9" s="88">
        <v>0.02</v>
      </c>
      <c r="O9" s="79" t="s">
        <v>589</v>
      </c>
      <c r="P9" s="79" t="s">
        <v>1309</v>
      </c>
      <c r="Q9" s="100" t="s">
        <v>590</v>
      </c>
      <c r="R9" s="207" t="s">
        <v>591</v>
      </c>
      <c r="S9" s="203" t="s">
        <v>1402</v>
      </c>
      <c r="T9" s="70"/>
    </row>
    <row r="10" spans="1:20" s="62" customFormat="1" ht="105">
      <c r="A10" s="81" t="str">
        <f>A$9</f>
        <v>Transportation</v>
      </c>
      <c r="B10" s="81" t="str">
        <f t="shared" ref="B10:C20" si="3">B$9</f>
        <v>Electric Vehicle Sales Mandate</v>
      </c>
      <c r="C10" s="81" t="str">
        <f t="shared" si="3"/>
        <v>Additional Minimum Required EV Sales Percentage</v>
      </c>
      <c r="D10" s="102" t="s">
        <v>53</v>
      </c>
      <c r="E10" s="102" t="s">
        <v>48</v>
      </c>
      <c r="F10" s="102" t="s">
        <v>100</v>
      </c>
      <c r="G10" s="102" t="s">
        <v>48</v>
      </c>
      <c r="H10" s="82">
        <v>198</v>
      </c>
      <c r="I10" s="70" t="s">
        <v>54</v>
      </c>
      <c r="J10" s="101" t="str">
        <f t="shared" ref="J10:S20" si="4">J$9</f>
        <v>EV Sales Mandate</v>
      </c>
      <c r="K10" s="101" t="str">
        <f t="shared" si="4"/>
        <v>trans EV minimum</v>
      </c>
      <c r="L10" s="154">
        <f t="shared" si="4"/>
        <v>0</v>
      </c>
      <c r="M10" s="154">
        <f t="shared" si="4"/>
        <v>1</v>
      </c>
      <c r="N10" s="154">
        <f t="shared" si="4"/>
        <v>0.02</v>
      </c>
      <c r="O10" s="101" t="str">
        <f t="shared" si="4"/>
        <v>% of new vehicles sold</v>
      </c>
      <c r="P10" s="79" t="s">
        <v>1310</v>
      </c>
      <c r="Q10" s="87" t="str">
        <f t="shared" si="4"/>
        <v>transportation-sector-main.html#ev-mandate</v>
      </c>
      <c r="R10" s="201" t="str">
        <f t="shared" si="4"/>
        <v>ev-mandate.html</v>
      </c>
      <c r="S10" s="100"/>
      <c r="T10" s="70"/>
    </row>
    <row r="11" spans="1:20" s="62" customFormat="1" ht="90">
      <c r="A11" s="81" t="str">
        <f t="shared" ref="A11:A20" si="5">A$9</f>
        <v>Transportation</v>
      </c>
      <c r="B11" s="81" t="str">
        <f t="shared" si="3"/>
        <v>Electric Vehicle Sales Mandate</v>
      </c>
      <c r="C11" s="81" t="str">
        <f t="shared" si="3"/>
        <v>Additional Minimum Required EV Sales Percentage</v>
      </c>
      <c r="D11" s="102" t="s">
        <v>56</v>
      </c>
      <c r="E11" s="102" t="s">
        <v>49</v>
      </c>
      <c r="F11" s="102" t="s">
        <v>99</v>
      </c>
      <c r="G11" s="102" t="s">
        <v>49</v>
      </c>
      <c r="H11" s="82">
        <v>187</v>
      </c>
      <c r="I11" s="79" t="s">
        <v>54</v>
      </c>
      <c r="J11" s="101" t="str">
        <f t="shared" si="4"/>
        <v>EV Sales Mandate</v>
      </c>
      <c r="K11" s="101" t="str">
        <f t="shared" si="4"/>
        <v>trans EV minimum</v>
      </c>
      <c r="L11" s="154">
        <f t="shared" si="4"/>
        <v>0</v>
      </c>
      <c r="M11" s="87">
        <f t="shared" si="4"/>
        <v>1</v>
      </c>
      <c r="N11" s="87">
        <f t="shared" si="4"/>
        <v>0.02</v>
      </c>
      <c r="O11" s="87" t="str">
        <f t="shared" si="4"/>
        <v>% of new vehicles sold</v>
      </c>
      <c r="P11" s="79" t="s">
        <v>1311</v>
      </c>
      <c r="Q11" s="87" t="str">
        <f t="shared" si="4"/>
        <v>transportation-sector-main.html#ev-mandate</v>
      </c>
      <c r="R11" s="201" t="str">
        <f t="shared" si="4"/>
        <v>ev-mandate.html</v>
      </c>
      <c r="S11" s="100" t="s">
        <v>592</v>
      </c>
      <c r="T11" s="70"/>
    </row>
    <row r="12" spans="1:20" s="62" customFormat="1" ht="105">
      <c r="A12" s="81" t="str">
        <f t="shared" si="5"/>
        <v>Transportation</v>
      </c>
      <c r="B12" s="81" t="str">
        <f t="shared" si="3"/>
        <v>Electric Vehicle Sales Mandate</v>
      </c>
      <c r="C12" s="81" t="str">
        <f t="shared" si="3"/>
        <v>Additional Minimum Required EV Sales Percentage</v>
      </c>
      <c r="D12" s="102" t="s">
        <v>53</v>
      </c>
      <c r="E12" s="102" t="s">
        <v>49</v>
      </c>
      <c r="F12" s="102" t="s">
        <v>100</v>
      </c>
      <c r="G12" s="102" t="s">
        <v>49</v>
      </c>
      <c r="H12" s="82">
        <v>191</v>
      </c>
      <c r="I12" s="79" t="s">
        <v>54</v>
      </c>
      <c r="J12" s="101" t="str">
        <f t="shared" si="4"/>
        <v>EV Sales Mandate</v>
      </c>
      <c r="K12" s="101" t="str">
        <f t="shared" si="4"/>
        <v>trans EV minimum</v>
      </c>
      <c r="L12" s="154">
        <f t="shared" si="4"/>
        <v>0</v>
      </c>
      <c r="M12" s="87">
        <f t="shared" si="4"/>
        <v>1</v>
      </c>
      <c r="N12" s="87">
        <f t="shared" si="4"/>
        <v>0.02</v>
      </c>
      <c r="O12" s="87" t="str">
        <f t="shared" si="4"/>
        <v>% of new vehicles sold</v>
      </c>
      <c r="P12" s="79" t="s">
        <v>718</v>
      </c>
      <c r="Q12" s="87" t="str">
        <f t="shared" si="4"/>
        <v>transportation-sector-main.html#ev-mandate</v>
      </c>
      <c r="R12" s="201" t="str">
        <f t="shared" si="4"/>
        <v>ev-mandate.html</v>
      </c>
      <c r="S12" s="87" t="str">
        <f t="shared" si="4"/>
        <v>https://cleantechnica.com/2018/03/19/india-second-thoughts-100-ev-target/</v>
      </c>
      <c r="T12" s="70"/>
    </row>
    <row r="13" spans="1:20" s="62" customFormat="1" ht="30">
      <c r="A13" s="81" t="str">
        <f t="shared" si="5"/>
        <v>Transportation</v>
      </c>
      <c r="B13" s="81" t="str">
        <f t="shared" si="3"/>
        <v>Electric Vehicle Sales Mandate</v>
      </c>
      <c r="C13" s="81" t="str">
        <f t="shared" si="3"/>
        <v>Additional Minimum Required EV Sales Percentage</v>
      </c>
      <c r="D13" s="102" t="s">
        <v>56</v>
      </c>
      <c r="E13" s="102" t="s">
        <v>50</v>
      </c>
      <c r="F13" s="102" t="s">
        <v>99</v>
      </c>
      <c r="G13" s="102" t="s">
        <v>101</v>
      </c>
      <c r="H13" s="82"/>
      <c r="I13" s="70" t="s">
        <v>55</v>
      </c>
      <c r="J13" s="101" t="str">
        <f t="shared" si="4"/>
        <v>EV Sales Mandate</v>
      </c>
      <c r="K13" s="101" t="str">
        <f t="shared" si="4"/>
        <v>trans EV minimum</v>
      </c>
      <c r="L13" s="106"/>
      <c r="M13" s="106"/>
      <c r="N13" s="106"/>
      <c r="O13" s="79"/>
      <c r="P13" s="79"/>
      <c r="Q13" s="100"/>
      <c r="R13" s="207"/>
      <c r="S13" s="100"/>
      <c r="T13" s="70"/>
    </row>
    <row r="14" spans="1:20" s="62" customFormat="1" ht="30">
      <c r="A14" s="81" t="str">
        <f t="shared" si="5"/>
        <v>Transportation</v>
      </c>
      <c r="B14" s="81" t="str">
        <f t="shared" si="3"/>
        <v>Electric Vehicle Sales Mandate</v>
      </c>
      <c r="C14" s="81" t="str">
        <f t="shared" si="3"/>
        <v>Additional Minimum Required EV Sales Percentage</v>
      </c>
      <c r="D14" s="102" t="s">
        <v>53</v>
      </c>
      <c r="E14" s="102" t="s">
        <v>50</v>
      </c>
      <c r="F14" s="102" t="s">
        <v>100</v>
      </c>
      <c r="G14" s="102" t="s">
        <v>101</v>
      </c>
      <c r="H14" s="82"/>
      <c r="I14" s="70" t="s">
        <v>55</v>
      </c>
      <c r="J14" s="101" t="str">
        <f t="shared" si="4"/>
        <v>EV Sales Mandate</v>
      </c>
      <c r="K14" s="101" t="str">
        <f t="shared" si="4"/>
        <v>trans EV minimum</v>
      </c>
      <c r="L14" s="106"/>
      <c r="M14" s="106"/>
      <c r="N14" s="106"/>
      <c r="O14" s="79"/>
      <c r="P14" s="79"/>
      <c r="Q14" s="100"/>
      <c r="R14" s="207"/>
      <c r="S14" s="100"/>
      <c r="T14" s="70"/>
    </row>
    <row r="15" spans="1:20" s="62" customFormat="1" ht="30">
      <c r="A15" s="81" t="str">
        <f t="shared" si="5"/>
        <v>Transportation</v>
      </c>
      <c r="B15" s="81" t="str">
        <f t="shared" si="3"/>
        <v>Electric Vehicle Sales Mandate</v>
      </c>
      <c r="C15" s="81" t="str">
        <f t="shared" si="3"/>
        <v>Additional Minimum Required EV Sales Percentage</v>
      </c>
      <c r="D15" s="102" t="s">
        <v>56</v>
      </c>
      <c r="E15" s="102" t="s">
        <v>51</v>
      </c>
      <c r="F15" s="102" t="s">
        <v>99</v>
      </c>
      <c r="G15" s="102" t="s">
        <v>102</v>
      </c>
      <c r="H15" s="82"/>
      <c r="I15" s="70" t="s">
        <v>55</v>
      </c>
      <c r="J15" s="101" t="str">
        <f t="shared" si="4"/>
        <v>EV Sales Mandate</v>
      </c>
      <c r="K15" s="101" t="str">
        <f t="shared" si="4"/>
        <v>trans EV minimum</v>
      </c>
      <c r="L15" s="106"/>
      <c r="M15" s="106"/>
      <c r="N15" s="106"/>
      <c r="O15" s="79"/>
      <c r="P15" s="79"/>
      <c r="Q15" s="100"/>
      <c r="R15" s="207"/>
      <c r="S15" s="100"/>
      <c r="T15" s="70"/>
    </row>
    <row r="16" spans="1:20" s="62" customFormat="1" ht="30">
      <c r="A16" s="81" t="str">
        <f t="shared" si="5"/>
        <v>Transportation</v>
      </c>
      <c r="B16" s="81" t="str">
        <f t="shared" si="3"/>
        <v>Electric Vehicle Sales Mandate</v>
      </c>
      <c r="C16" s="81" t="str">
        <f t="shared" si="3"/>
        <v>Additional Minimum Required EV Sales Percentage</v>
      </c>
      <c r="D16" s="102" t="s">
        <v>53</v>
      </c>
      <c r="E16" s="102" t="s">
        <v>51</v>
      </c>
      <c r="F16" s="102" t="s">
        <v>100</v>
      </c>
      <c r="G16" s="102" t="s">
        <v>102</v>
      </c>
      <c r="H16" s="82"/>
      <c r="I16" s="70" t="s">
        <v>55</v>
      </c>
      <c r="J16" s="101" t="str">
        <f t="shared" si="4"/>
        <v>EV Sales Mandate</v>
      </c>
      <c r="K16" s="101" t="str">
        <f t="shared" si="4"/>
        <v>trans EV minimum</v>
      </c>
      <c r="L16" s="106"/>
      <c r="M16" s="106"/>
      <c r="N16" s="106"/>
      <c r="O16" s="79"/>
      <c r="P16" s="79"/>
      <c r="Q16" s="100"/>
      <c r="R16" s="207"/>
      <c r="S16" s="100"/>
      <c r="T16" s="70"/>
    </row>
    <row r="17" spans="1:20" s="62" customFormat="1" ht="30">
      <c r="A17" s="81" t="str">
        <f t="shared" si="5"/>
        <v>Transportation</v>
      </c>
      <c r="B17" s="81" t="str">
        <f t="shared" si="3"/>
        <v>Electric Vehicle Sales Mandate</v>
      </c>
      <c r="C17" s="81" t="str">
        <f t="shared" si="3"/>
        <v>Additional Minimum Required EV Sales Percentage</v>
      </c>
      <c r="D17" s="102" t="s">
        <v>56</v>
      </c>
      <c r="E17" s="102" t="s">
        <v>52</v>
      </c>
      <c r="F17" s="102" t="s">
        <v>99</v>
      </c>
      <c r="G17" s="102" t="s">
        <v>103</v>
      </c>
      <c r="H17" s="82"/>
      <c r="I17" s="70" t="s">
        <v>55</v>
      </c>
      <c r="J17" s="101" t="str">
        <f t="shared" si="4"/>
        <v>EV Sales Mandate</v>
      </c>
      <c r="K17" s="101" t="str">
        <f t="shared" si="4"/>
        <v>trans EV minimum</v>
      </c>
      <c r="L17" s="106"/>
      <c r="M17" s="106"/>
      <c r="N17" s="106"/>
      <c r="O17" s="79"/>
      <c r="P17" s="79"/>
      <c r="Q17" s="100"/>
      <c r="R17" s="207"/>
      <c r="S17" s="100"/>
      <c r="T17" s="70"/>
    </row>
    <row r="18" spans="1:20" s="62" customFormat="1" ht="30">
      <c r="A18" s="81" t="str">
        <f t="shared" si="5"/>
        <v>Transportation</v>
      </c>
      <c r="B18" s="81" t="str">
        <f t="shared" si="3"/>
        <v>Electric Vehicle Sales Mandate</v>
      </c>
      <c r="C18" s="81" t="str">
        <f t="shared" si="3"/>
        <v>Additional Minimum Required EV Sales Percentage</v>
      </c>
      <c r="D18" s="102" t="s">
        <v>53</v>
      </c>
      <c r="E18" s="102" t="s">
        <v>52</v>
      </c>
      <c r="F18" s="102" t="s">
        <v>100</v>
      </c>
      <c r="G18" s="102" t="s">
        <v>103</v>
      </c>
      <c r="H18" s="82"/>
      <c r="I18" s="70" t="s">
        <v>55</v>
      </c>
      <c r="J18" s="101" t="str">
        <f t="shared" si="4"/>
        <v>EV Sales Mandate</v>
      </c>
      <c r="K18" s="101" t="str">
        <f t="shared" si="4"/>
        <v>trans EV minimum</v>
      </c>
      <c r="L18" s="106"/>
      <c r="M18" s="106"/>
      <c r="N18" s="106"/>
      <c r="O18" s="79"/>
      <c r="P18" s="79"/>
      <c r="Q18" s="100"/>
      <c r="R18" s="207"/>
      <c r="S18" s="100"/>
      <c r="T18" s="70"/>
    </row>
    <row r="19" spans="1:20" s="62" customFormat="1" ht="90">
      <c r="A19" s="81" t="str">
        <f t="shared" si="5"/>
        <v>Transportation</v>
      </c>
      <c r="B19" s="81" t="str">
        <f t="shared" si="3"/>
        <v>Electric Vehicle Sales Mandate</v>
      </c>
      <c r="C19" s="81" t="str">
        <f t="shared" si="3"/>
        <v>Additional Minimum Required EV Sales Percentage</v>
      </c>
      <c r="D19" s="102" t="s">
        <v>56</v>
      </c>
      <c r="E19" s="102" t="s">
        <v>132</v>
      </c>
      <c r="F19" s="102" t="s">
        <v>99</v>
      </c>
      <c r="G19" s="102" t="s">
        <v>182</v>
      </c>
      <c r="H19" s="82">
        <v>188</v>
      </c>
      <c r="I19" s="79" t="s">
        <v>54</v>
      </c>
      <c r="J19" s="101" t="str">
        <f t="shared" si="4"/>
        <v>EV Sales Mandate</v>
      </c>
      <c r="K19" s="101" t="str">
        <f t="shared" si="4"/>
        <v>trans EV minimum</v>
      </c>
      <c r="L19" s="101">
        <f t="shared" si="4"/>
        <v>0</v>
      </c>
      <c r="M19" s="87">
        <f t="shared" si="4"/>
        <v>1</v>
      </c>
      <c r="N19" s="87">
        <f t="shared" si="4"/>
        <v>0.02</v>
      </c>
      <c r="O19" s="87" t="str">
        <f t="shared" si="4"/>
        <v>% of new vehicles sold</v>
      </c>
      <c r="P19" s="79" t="s">
        <v>1312</v>
      </c>
      <c r="Q19" s="87" t="str">
        <f t="shared" ref="Q19:R19" si="6">Q$9</f>
        <v>transportation-sector-main.html#ev-mandate</v>
      </c>
      <c r="R19" s="201" t="str">
        <f t="shared" si="6"/>
        <v>ev-mandate.html</v>
      </c>
      <c r="S19" s="87" t="str">
        <f t="shared" si="4"/>
        <v>https://cleantechnica.com/2018/03/19/india-second-thoughts-100-ev-target/</v>
      </c>
      <c r="T19" s="70"/>
    </row>
    <row r="20" spans="1:20" s="62" customFormat="1" ht="30">
      <c r="A20" s="81" t="str">
        <f t="shared" si="5"/>
        <v>Transportation</v>
      </c>
      <c r="B20" s="81" t="str">
        <f t="shared" si="3"/>
        <v>Electric Vehicle Sales Mandate</v>
      </c>
      <c r="C20" s="81" t="str">
        <f t="shared" si="3"/>
        <v>Additional Minimum Required EV Sales Percentage</v>
      </c>
      <c r="D20" s="102" t="s">
        <v>53</v>
      </c>
      <c r="E20" s="102" t="s">
        <v>132</v>
      </c>
      <c r="F20" s="102" t="s">
        <v>100</v>
      </c>
      <c r="G20" s="102" t="s">
        <v>182</v>
      </c>
      <c r="H20" s="82"/>
      <c r="I20" s="70" t="s">
        <v>55</v>
      </c>
      <c r="J20" s="101" t="str">
        <f t="shared" si="4"/>
        <v>EV Sales Mandate</v>
      </c>
      <c r="K20" s="101" t="str">
        <f t="shared" si="4"/>
        <v>trans EV minimum</v>
      </c>
      <c r="L20" s="106"/>
      <c r="M20" s="106"/>
      <c r="N20" s="106"/>
      <c r="O20" s="79"/>
      <c r="P20" s="79"/>
      <c r="Q20" s="100"/>
      <c r="R20" s="207"/>
      <c r="S20" s="100"/>
      <c r="T20" s="70"/>
    </row>
    <row r="21" spans="1:20" s="62" customFormat="1" ht="75">
      <c r="A21" s="70" t="s">
        <v>4</v>
      </c>
      <c r="B21" s="70" t="s">
        <v>580</v>
      </c>
      <c r="C21" s="70" t="s">
        <v>576</v>
      </c>
      <c r="D21" s="79" t="s">
        <v>56</v>
      </c>
      <c r="E21" s="79" t="s">
        <v>48</v>
      </c>
      <c r="F21" s="79" t="s">
        <v>99</v>
      </c>
      <c r="G21" s="79" t="s">
        <v>48</v>
      </c>
      <c r="H21" s="82">
        <v>189</v>
      </c>
      <c r="I21" s="79" t="s">
        <v>54</v>
      </c>
      <c r="J21" s="102" t="s">
        <v>575</v>
      </c>
      <c r="K21" s="103" t="s">
        <v>715</v>
      </c>
      <c r="L21" s="88">
        <v>0</v>
      </c>
      <c r="M21" s="88">
        <v>0.5</v>
      </c>
      <c r="N21" s="88">
        <v>0.01</v>
      </c>
      <c r="O21" s="100" t="s">
        <v>577</v>
      </c>
      <c r="P21" s="79" t="s">
        <v>1313</v>
      </c>
      <c r="Q21" s="100" t="s">
        <v>578</v>
      </c>
      <c r="R21" s="207" t="s">
        <v>579</v>
      </c>
      <c r="S21" s="203" t="s">
        <v>1403</v>
      </c>
      <c r="T21" s="70"/>
    </row>
    <row r="22" spans="1:20" s="105" customFormat="1" ht="30">
      <c r="A22" s="81" t="str">
        <f t="shared" ref="A22:C32" si="7">A$21</f>
        <v>Transportation</v>
      </c>
      <c r="B22" s="81" t="str">
        <f t="shared" si="7"/>
        <v>Electric Vehicle Subsidy</v>
      </c>
      <c r="C22" s="81" t="str">
        <f t="shared" si="7"/>
        <v>Additional EV Subsidy Percentage</v>
      </c>
      <c r="D22" s="102" t="s">
        <v>53</v>
      </c>
      <c r="E22" s="102" t="s">
        <v>48</v>
      </c>
      <c r="F22" s="102" t="s">
        <v>100</v>
      </c>
      <c r="G22" s="102" t="s">
        <v>48</v>
      </c>
      <c r="H22" s="80"/>
      <c r="I22" s="70" t="s">
        <v>55</v>
      </c>
      <c r="J22" s="101" t="str">
        <f t="shared" ref="J22:K32" si="8">J$21</f>
        <v>EV Subsidy</v>
      </c>
      <c r="K22" s="81" t="str">
        <f t="shared" si="8"/>
        <v>trans EV subsidy</v>
      </c>
      <c r="L22" s="104"/>
      <c r="M22" s="104"/>
      <c r="N22" s="104"/>
      <c r="O22" s="104"/>
      <c r="P22" s="103"/>
      <c r="Q22" s="104"/>
      <c r="R22" s="208"/>
      <c r="S22" s="104"/>
      <c r="T22" s="103"/>
    </row>
    <row r="23" spans="1:20" s="105" customFormat="1" ht="30">
      <c r="A23" s="156" t="str">
        <f t="shared" si="7"/>
        <v>Transportation</v>
      </c>
      <c r="B23" s="81" t="str">
        <f t="shared" si="7"/>
        <v>Electric Vehicle Subsidy</v>
      </c>
      <c r="C23" s="81" t="str">
        <f t="shared" si="7"/>
        <v>Additional EV Subsidy Percentage</v>
      </c>
      <c r="D23" s="102" t="s">
        <v>56</v>
      </c>
      <c r="E23" s="102" t="s">
        <v>49</v>
      </c>
      <c r="F23" s="102" t="s">
        <v>99</v>
      </c>
      <c r="G23" s="102" t="s">
        <v>49</v>
      </c>
      <c r="H23" s="80"/>
      <c r="I23" s="70" t="s">
        <v>55</v>
      </c>
      <c r="J23" s="101" t="str">
        <f t="shared" si="8"/>
        <v>EV Subsidy</v>
      </c>
      <c r="K23" s="81" t="str">
        <f t="shared" si="8"/>
        <v>trans EV subsidy</v>
      </c>
      <c r="L23" s="90"/>
      <c r="M23" s="90"/>
      <c r="N23" s="90"/>
      <c r="O23" s="84"/>
      <c r="P23" s="79"/>
      <c r="Q23" s="84"/>
      <c r="R23" s="209"/>
      <c r="S23" s="104"/>
      <c r="T23" s="103"/>
    </row>
    <row r="24" spans="1:20" s="105" customFormat="1" ht="30">
      <c r="A24" s="81" t="str">
        <f t="shared" si="7"/>
        <v>Transportation</v>
      </c>
      <c r="B24" s="81" t="str">
        <f t="shared" si="7"/>
        <v>Electric Vehicle Subsidy</v>
      </c>
      <c r="C24" s="81" t="str">
        <f t="shared" si="7"/>
        <v>Additional EV Subsidy Percentage</v>
      </c>
      <c r="D24" s="102" t="s">
        <v>53</v>
      </c>
      <c r="E24" s="102" t="s">
        <v>49</v>
      </c>
      <c r="F24" s="102" t="s">
        <v>100</v>
      </c>
      <c r="G24" s="102" t="s">
        <v>49</v>
      </c>
      <c r="H24" s="80"/>
      <c r="I24" s="70" t="s">
        <v>55</v>
      </c>
      <c r="J24" s="101" t="str">
        <f t="shared" si="8"/>
        <v>EV Subsidy</v>
      </c>
      <c r="K24" s="81" t="str">
        <f t="shared" si="8"/>
        <v>trans EV subsidy</v>
      </c>
      <c r="L24" s="104"/>
      <c r="M24" s="104"/>
      <c r="N24" s="104"/>
      <c r="O24" s="104"/>
      <c r="P24" s="103"/>
      <c r="Q24" s="104"/>
      <c r="R24" s="208"/>
      <c r="S24" s="104"/>
      <c r="T24" s="103"/>
    </row>
    <row r="25" spans="1:20" s="105" customFormat="1" ht="30">
      <c r="A25" s="81" t="str">
        <f t="shared" si="7"/>
        <v>Transportation</v>
      </c>
      <c r="B25" s="81" t="str">
        <f t="shared" si="7"/>
        <v>Electric Vehicle Subsidy</v>
      </c>
      <c r="C25" s="81" t="str">
        <f t="shared" si="7"/>
        <v>Additional EV Subsidy Percentage</v>
      </c>
      <c r="D25" s="102" t="s">
        <v>56</v>
      </c>
      <c r="E25" s="102" t="s">
        <v>50</v>
      </c>
      <c r="F25" s="102" t="s">
        <v>99</v>
      </c>
      <c r="G25" s="102" t="s">
        <v>101</v>
      </c>
      <c r="H25" s="80"/>
      <c r="I25" s="70" t="s">
        <v>55</v>
      </c>
      <c r="J25" s="101" t="str">
        <f t="shared" si="8"/>
        <v>EV Subsidy</v>
      </c>
      <c r="K25" s="81" t="str">
        <f t="shared" si="8"/>
        <v>trans EV subsidy</v>
      </c>
      <c r="L25" s="104"/>
      <c r="M25" s="104"/>
      <c r="N25" s="104"/>
      <c r="O25" s="104"/>
      <c r="P25" s="103"/>
      <c r="Q25" s="104"/>
      <c r="R25" s="208"/>
      <c r="S25" s="104"/>
      <c r="T25" s="103"/>
    </row>
    <row r="26" spans="1:20" s="105" customFormat="1" ht="30">
      <c r="A26" s="81" t="str">
        <f t="shared" si="7"/>
        <v>Transportation</v>
      </c>
      <c r="B26" s="81" t="str">
        <f t="shared" si="7"/>
        <v>Electric Vehicle Subsidy</v>
      </c>
      <c r="C26" s="81" t="str">
        <f t="shared" si="7"/>
        <v>Additional EV Subsidy Percentage</v>
      </c>
      <c r="D26" s="102" t="s">
        <v>53</v>
      </c>
      <c r="E26" s="102" t="s">
        <v>50</v>
      </c>
      <c r="F26" s="102" t="s">
        <v>100</v>
      </c>
      <c r="G26" s="102" t="s">
        <v>101</v>
      </c>
      <c r="H26" s="80"/>
      <c r="I26" s="70" t="s">
        <v>55</v>
      </c>
      <c r="J26" s="101" t="str">
        <f t="shared" si="8"/>
        <v>EV Subsidy</v>
      </c>
      <c r="K26" s="81" t="str">
        <f t="shared" si="8"/>
        <v>trans EV subsidy</v>
      </c>
      <c r="L26" s="104"/>
      <c r="M26" s="104"/>
      <c r="N26" s="104"/>
      <c r="O26" s="104"/>
      <c r="P26" s="103"/>
      <c r="Q26" s="104"/>
      <c r="R26" s="208"/>
      <c r="S26" s="104"/>
      <c r="T26" s="103"/>
    </row>
    <row r="27" spans="1:20" s="105" customFormat="1" ht="30">
      <c r="A27" s="81" t="str">
        <f t="shared" si="7"/>
        <v>Transportation</v>
      </c>
      <c r="B27" s="81" t="str">
        <f t="shared" si="7"/>
        <v>Electric Vehicle Subsidy</v>
      </c>
      <c r="C27" s="81" t="str">
        <f t="shared" si="7"/>
        <v>Additional EV Subsidy Percentage</v>
      </c>
      <c r="D27" s="102" t="s">
        <v>56</v>
      </c>
      <c r="E27" s="102" t="s">
        <v>51</v>
      </c>
      <c r="F27" s="102" t="s">
        <v>99</v>
      </c>
      <c r="G27" s="102" t="s">
        <v>102</v>
      </c>
      <c r="H27" s="80"/>
      <c r="I27" s="70" t="s">
        <v>55</v>
      </c>
      <c r="J27" s="101" t="str">
        <f t="shared" si="8"/>
        <v>EV Subsidy</v>
      </c>
      <c r="K27" s="81" t="str">
        <f t="shared" si="8"/>
        <v>trans EV subsidy</v>
      </c>
      <c r="L27" s="104"/>
      <c r="M27" s="104"/>
      <c r="N27" s="104"/>
      <c r="O27" s="104"/>
      <c r="P27" s="103"/>
      <c r="Q27" s="104"/>
      <c r="R27" s="208"/>
      <c r="S27" s="104"/>
      <c r="T27" s="103"/>
    </row>
    <row r="28" spans="1:20" s="105" customFormat="1" ht="30">
      <c r="A28" s="81" t="str">
        <f t="shared" si="7"/>
        <v>Transportation</v>
      </c>
      <c r="B28" s="81" t="str">
        <f t="shared" si="7"/>
        <v>Electric Vehicle Subsidy</v>
      </c>
      <c r="C28" s="81" t="str">
        <f t="shared" si="7"/>
        <v>Additional EV Subsidy Percentage</v>
      </c>
      <c r="D28" s="102" t="s">
        <v>53</v>
      </c>
      <c r="E28" s="102" t="s">
        <v>51</v>
      </c>
      <c r="F28" s="102" t="s">
        <v>100</v>
      </c>
      <c r="G28" s="102" t="s">
        <v>102</v>
      </c>
      <c r="H28" s="80"/>
      <c r="I28" s="70" t="s">
        <v>55</v>
      </c>
      <c r="J28" s="101" t="str">
        <f t="shared" si="8"/>
        <v>EV Subsidy</v>
      </c>
      <c r="K28" s="81" t="str">
        <f t="shared" si="8"/>
        <v>trans EV subsidy</v>
      </c>
      <c r="L28" s="104"/>
      <c r="M28" s="104"/>
      <c r="N28" s="104"/>
      <c r="O28" s="104"/>
      <c r="P28" s="103"/>
      <c r="Q28" s="104"/>
      <c r="R28" s="208"/>
      <c r="S28" s="104"/>
      <c r="T28" s="103"/>
    </row>
    <row r="29" spans="1:20" s="105" customFormat="1" ht="30">
      <c r="A29" s="81" t="str">
        <f t="shared" si="7"/>
        <v>Transportation</v>
      </c>
      <c r="B29" s="81" t="str">
        <f t="shared" si="7"/>
        <v>Electric Vehicle Subsidy</v>
      </c>
      <c r="C29" s="81" t="str">
        <f t="shared" si="7"/>
        <v>Additional EV Subsidy Percentage</v>
      </c>
      <c r="D29" s="102" t="s">
        <v>56</v>
      </c>
      <c r="E29" s="102" t="s">
        <v>52</v>
      </c>
      <c r="F29" s="102" t="s">
        <v>99</v>
      </c>
      <c r="G29" s="102" t="s">
        <v>103</v>
      </c>
      <c r="H29" s="80"/>
      <c r="I29" s="70" t="s">
        <v>55</v>
      </c>
      <c r="J29" s="101" t="str">
        <f t="shared" si="8"/>
        <v>EV Subsidy</v>
      </c>
      <c r="K29" s="81" t="str">
        <f t="shared" si="8"/>
        <v>trans EV subsidy</v>
      </c>
      <c r="L29" s="104"/>
      <c r="M29" s="104"/>
      <c r="N29" s="104"/>
      <c r="O29" s="104"/>
      <c r="P29" s="103"/>
      <c r="Q29" s="104"/>
      <c r="R29" s="208"/>
      <c r="S29" s="104"/>
      <c r="T29" s="103"/>
    </row>
    <row r="30" spans="1:20" s="105" customFormat="1" ht="30">
      <c r="A30" s="81" t="str">
        <f t="shared" si="7"/>
        <v>Transportation</v>
      </c>
      <c r="B30" s="81" t="str">
        <f t="shared" si="7"/>
        <v>Electric Vehicle Subsidy</v>
      </c>
      <c r="C30" s="81" t="str">
        <f t="shared" si="7"/>
        <v>Additional EV Subsidy Percentage</v>
      </c>
      <c r="D30" s="102" t="s">
        <v>53</v>
      </c>
      <c r="E30" s="102" t="s">
        <v>52</v>
      </c>
      <c r="F30" s="102" t="s">
        <v>100</v>
      </c>
      <c r="G30" s="102" t="s">
        <v>103</v>
      </c>
      <c r="H30" s="80"/>
      <c r="I30" s="70" t="s">
        <v>55</v>
      </c>
      <c r="J30" s="101" t="str">
        <f t="shared" si="8"/>
        <v>EV Subsidy</v>
      </c>
      <c r="K30" s="81" t="str">
        <f t="shared" si="8"/>
        <v>trans EV subsidy</v>
      </c>
      <c r="L30" s="104"/>
      <c r="M30" s="104"/>
      <c r="N30" s="104"/>
      <c r="O30" s="104"/>
      <c r="P30" s="103"/>
      <c r="Q30" s="104"/>
      <c r="R30" s="208"/>
      <c r="S30" s="104"/>
      <c r="T30" s="103"/>
    </row>
    <row r="31" spans="1:20" s="105" customFormat="1" ht="30">
      <c r="A31" s="81" t="str">
        <f t="shared" si="7"/>
        <v>Transportation</v>
      </c>
      <c r="B31" s="81" t="str">
        <f t="shared" si="7"/>
        <v>Electric Vehicle Subsidy</v>
      </c>
      <c r="C31" s="81" t="str">
        <f t="shared" si="7"/>
        <v>Additional EV Subsidy Percentage</v>
      </c>
      <c r="D31" s="102" t="s">
        <v>56</v>
      </c>
      <c r="E31" s="102" t="s">
        <v>132</v>
      </c>
      <c r="F31" s="102" t="s">
        <v>99</v>
      </c>
      <c r="G31" s="102" t="s">
        <v>182</v>
      </c>
      <c r="H31" s="80"/>
      <c r="I31" s="70" t="s">
        <v>55</v>
      </c>
      <c r="J31" s="101" t="str">
        <f t="shared" si="8"/>
        <v>EV Subsidy</v>
      </c>
      <c r="K31" s="81" t="str">
        <f t="shared" si="8"/>
        <v>trans EV subsidy</v>
      </c>
      <c r="L31" s="104"/>
      <c r="M31" s="104"/>
      <c r="N31" s="104"/>
      <c r="O31" s="104"/>
      <c r="P31" s="103"/>
      <c r="Q31" s="104"/>
      <c r="R31" s="208"/>
      <c r="S31" s="104"/>
      <c r="T31" s="103"/>
    </row>
    <row r="32" spans="1:20" s="105" customFormat="1" ht="30">
      <c r="A32" s="81" t="str">
        <f t="shared" si="7"/>
        <v>Transportation</v>
      </c>
      <c r="B32" s="81" t="str">
        <f t="shared" si="7"/>
        <v>Electric Vehicle Subsidy</v>
      </c>
      <c r="C32" s="81" t="str">
        <f t="shared" si="7"/>
        <v>Additional EV Subsidy Percentage</v>
      </c>
      <c r="D32" s="102" t="s">
        <v>53</v>
      </c>
      <c r="E32" s="102" t="s">
        <v>132</v>
      </c>
      <c r="F32" s="102" t="s">
        <v>100</v>
      </c>
      <c r="G32" s="102" t="s">
        <v>182</v>
      </c>
      <c r="H32" s="80"/>
      <c r="I32" s="70" t="s">
        <v>55</v>
      </c>
      <c r="J32" s="101" t="str">
        <f t="shared" si="8"/>
        <v>EV Subsidy</v>
      </c>
      <c r="K32" s="81" t="str">
        <f t="shared" si="8"/>
        <v>trans EV subsidy</v>
      </c>
      <c r="L32" s="104"/>
      <c r="M32" s="104"/>
      <c r="N32" s="104"/>
      <c r="O32" s="104"/>
      <c r="P32" s="103"/>
      <c r="Q32" s="104"/>
      <c r="R32" s="208"/>
      <c r="S32" s="104"/>
      <c r="T32" s="103"/>
    </row>
    <row r="33" spans="1:20" ht="90">
      <c r="A33" s="79" t="s">
        <v>4</v>
      </c>
      <c r="B33" s="79" t="s">
        <v>11</v>
      </c>
      <c r="C33" s="79" t="s">
        <v>130</v>
      </c>
      <c r="D33" s="79"/>
      <c r="E33" s="79"/>
      <c r="F33" s="79"/>
      <c r="G33" s="79"/>
      <c r="H33" s="80">
        <v>1</v>
      </c>
      <c r="I33" s="79" t="s">
        <v>54</v>
      </c>
      <c r="J33" s="80" t="s">
        <v>11</v>
      </c>
      <c r="K33" s="103" t="s">
        <v>714</v>
      </c>
      <c r="L33" s="85">
        <v>0</v>
      </c>
      <c r="M33" s="85">
        <v>1</v>
      </c>
      <c r="N33" s="86">
        <v>0.02</v>
      </c>
      <c r="O33" s="79" t="s">
        <v>550</v>
      </c>
      <c r="P33" s="79" t="s">
        <v>1314</v>
      </c>
      <c r="Q33" s="79" t="s">
        <v>232</v>
      </c>
      <c r="R33" s="210" t="s">
        <v>233</v>
      </c>
      <c r="S33" s="79" t="s">
        <v>185</v>
      </c>
      <c r="T33" s="79" t="s">
        <v>209</v>
      </c>
    </row>
    <row r="34" spans="1:20" ht="45">
      <c r="A34" s="79" t="s">
        <v>4</v>
      </c>
      <c r="B34" s="79" t="s">
        <v>5</v>
      </c>
      <c r="C34" s="79" t="s">
        <v>364</v>
      </c>
      <c r="D34" s="79" t="s">
        <v>624</v>
      </c>
      <c r="E34" s="79" t="s">
        <v>48</v>
      </c>
      <c r="F34" s="79" t="s">
        <v>630</v>
      </c>
      <c r="G34" s="79" t="s">
        <v>48</v>
      </c>
      <c r="H34" s="64"/>
      <c r="I34" s="70" t="s">
        <v>55</v>
      </c>
      <c r="J34" s="80" t="s">
        <v>441</v>
      </c>
      <c r="K34" s="103" t="s">
        <v>713</v>
      </c>
      <c r="M34" s="64"/>
      <c r="N34" s="64"/>
      <c r="R34" s="211"/>
      <c r="S34" s="64"/>
      <c r="T34" s="64"/>
    </row>
    <row r="35" spans="1:20" ht="45">
      <c r="A35" s="81" t="str">
        <f t="shared" ref="A35:C50" si="9">A$34</f>
        <v>Transportation</v>
      </c>
      <c r="B35" s="81" t="str">
        <f t="shared" si="9"/>
        <v>Fuel Economy Standard</v>
      </c>
      <c r="C35" s="81" t="str">
        <f t="shared" si="9"/>
        <v>Percentage Additional Improvement of Fuel Economy Std</v>
      </c>
      <c r="D35" s="79" t="s">
        <v>625</v>
      </c>
      <c r="E35" s="79" t="s">
        <v>48</v>
      </c>
      <c r="F35" s="79" t="s">
        <v>104</v>
      </c>
      <c r="G35" s="79" t="s">
        <v>48</v>
      </c>
      <c r="H35" s="80"/>
      <c r="I35" s="70" t="s">
        <v>55</v>
      </c>
      <c r="J35" s="109" t="str">
        <f>J$34</f>
        <v>Vehicle Fuel Economy Standards</v>
      </c>
      <c r="K35" s="109" t="str">
        <f>K$34</f>
        <v>trans fuel economy standards</v>
      </c>
      <c r="L35" s="85"/>
      <c r="M35" s="85"/>
      <c r="N35" s="85"/>
      <c r="O35" s="79"/>
      <c r="P35" s="79"/>
      <c r="Q35" s="79"/>
      <c r="R35" s="210"/>
      <c r="S35" s="79"/>
      <c r="T35" s="79"/>
    </row>
    <row r="36" spans="1:20" ht="90">
      <c r="A36" s="81" t="str">
        <f t="shared" si="9"/>
        <v>Transportation</v>
      </c>
      <c r="B36" s="81" t="str">
        <f t="shared" si="9"/>
        <v>Fuel Economy Standard</v>
      </c>
      <c r="C36" s="81" t="str">
        <f t="shared" si="9"/>
        <v>Percentage Additional Improvement of Fuel Economy Std</v>
      </c>
      <c r="D36" s="79" t="s">
        <v>626</v>
      </c>
      <c r="E36" s="79" t="s">
        <v>48</v>
      </c>
      <c r="F36" s="79" t="s">
        <v>633</v>
      </c>
      <c r="G36" s="79" t="s">
        <v>48</v>
      </c>
      <c r="H36" s="80">
        <v>2</v>
      </c>
      <c r="I36" s="79" t="s">
        <v>54</v>
      </c>
      <c r="J36" s="109" t="str">
        <f t="shared" ref="J36:K69" si="10">J$34</f>
        <v>Vehicle Fuel Economy Standards</v>
      </c>
      <c r="K36" s="109" t="str">
        <f t="shared" si="10"/>
        <v>trans fuel economy standards</v>
      </c>
      <c r="L36" s="85">
        <v>0</v>
      </c>
      <c r="M36" s="85">
        <f>ROUND(MaxBoundCalculations!B88,1)</f>
        <v>1</v>
      </c>
      <c r="N36" s="85">
        <v>0.02</v>
      </c>
      <c r="O36" s="79" t="s">
        <v>131</v>
      </c>
      <c r="P36" s="79" t="s">
        <v>1315</v>
      </c>
      <c r="Q36" s="79" t="s">
        <v>234</v>
      </c>
      <c r="R36" s="210" t="s">
        <v>235</v>
      </c>
      <c r="S36" s="195" t="s">
        <v>1404</v>
      </c>
      <c r="T36" s="79" t="s">
        <v>462</v>
      </c>
    </row>
    <row r="37" spans="1:20" ht="75">
      <c r="A37" s="156" t="str">
        <f t="shared" si="9"/>
        <v>Transportation</v>
      </c>
      <c r="B37" s="81" t="str">
        <f t="shared" si="9"/>
        <v>Fuel Economy Standard</v>
      </c>
      <c r="C37" s="81" t="str">
        <f t="shared" si="9"/>
        <v>Percentage Additional Improvement of Fuel Economy Std</v>
      </c>
      <c r="D37" s="79" t="s">
        <v>627</v>
      </c>
      <c r="E37" s="79" t="s">
        <v>48</v>
      </c>
      <c r="F37" s="79" t="s">
        <v>631</v>
      </c>
      <c r="G37" s="79" t="s">
        <v>48</v>
      </c>
      <c r="H37" s="80">
        <v>200</v>
      </c>
      <c r="I37" s="70" t="s">
        <v>54</v>
      </c>
      <c r="J37" s="109" t="str">
        <f t="shared" si="10"/>
        <v>Vehicle Fuel Economy Standards</v>
      </c>
      <c r="K37" s="109" t="str">
        <f t="shared" si="10"/>
        <v>trans fuel economy standards</v>
      </c>
      <c r="L37" s="158">
        <f>L$36</f>
        <v>0</v>
      </c>
      <c r="M37" s="158">
        <f t="shared" ref="M37:S37" si="11">M$36</f>
        <v>1</v>
      </c>
      <c r="N37" s="158">
        <f t="shared" si="11"/>
        <v>0.02</v>
      </c>
      <c r="O37" s="157" t="str">
        <f t="shared" si="11"/>
        <v>% increase in miles/gal</v>
      </c>
      <c r="P37" s="79" t="s">
        <v>1316</v>
      </c>
      <c r="Q37" s="157" t="str">
        <f t="shared" si="11"/>
        <v>transportation-sector-main.html#fuel-econ-std</v>
      </c>
      <c r="R37" s="212" t="str">
        <f t="shared" si="11"/>
        <v>fuel-economy-standard.html</v>
      </c>
      <c r="S37" s="157" t="str">
        <f t="shared" si="11"/>
        <v>https://www.livemint.com/Companies/FpQ6YCFflJHYPGiX6in4AN/What-are-CAFE-norms-and-why-do-they-matter-in-the-ToyotaSuz.html</v>
      </c>
      <c r="T37" s="79"/>
    </row>
    <row r="38" spans="1:20" ht="45">
      <c r="A38" s="81" t="str">
        <f t="shared" si="9"/>
        <v>Transportation</v>
      </c>
      <c r="B38" s="81" t="str">
        <f t="shared" si="9"/>
        <v>Fuel Economy Standard</v>
      </c>
      <c r="C38" s="81" t="str">
        <f t="shared" si="9"/>
        <v>Percentage Additional Improvement of Fuel Economy Std</v>
      </c>
      <c r="D38" s="79" t="s">
        <v>628</v>
      </c>
      <c r="E38" s="79" t="s">
        <v>48</v>
      </c>
      <c r="F38" s="79" t="s">
        <v>632</v>
      </c>
      <c r="G38" s="79" t="s">
        <v>48</v>
      </c>
      <c r="H38" s="80"/>
      <c r="I38" s="70" t="s">
        <v>55</v>
      </c>
      <c r="J38" s="109" t="str">
        <f t="shared" si="10"/>
        <v>Vehicle Fuel Economy Standards</v>
      </c>
      <c r="K38" s="109" t="str">
        <f t="shared" si="10"/>
        <v>trans fuel economy standards</v>
      </c>
      <c r="L38" s="85"/>
      <c r="M38" s="85"/>
      <c r="N38" s="85"/>
      <c r="O38" s="79"/>
      <c r="P38" s="79"/>
      <c r="Q38" s="79"/>
      <c r="R38" s="210"/>
      <c r="S38" s="79"/>
      <c r="T38" s="79"/>
    </row>
    <row r="39" spans="1:20" ht="45">
      <c r="A39" s="81" t="str">
        <f t="shared" si="9"/>
        <v>Transportation</v>
      </c>
      <c r="B39" s="81" t="str">
        <f t="shared" si="9"/>
        <v>Fuel Economy Standard</v>
      </c>
      <c r="C39" s="81" t="str">
        <f t="shared" si="9"/>
        <v>Percentage Additional Improvement of Fuel Economy Std</v>
      </c>
      <c r="D39" s="79" t="s">
        <v>629</v>
      </c>
      <c r="E39" s="79" t="s">
        <v>48</v>
      </c>
      <c r="F39" s="79" t="s">
        <v>634</v>
      </c>
      <c r="G39" s="79" t="s">
        <v>48</v>
      </c>
      <c r="H39" s="80"/>
      <c r="I39" s="70" t="s">
        <v>55</v>
      </c>
      <c r="J39" s="109" t="str">
        <f t="shared" si="10"/>
        <v>Vehicle Fuel Economy Standards</v>
      </c>
      <c r="K39" s="109" t="str">
        <f t="shared" si="10"/>
        <v>trans fuel economy standards</v>
      </c>
      <c r="L39" s="85"/>
      <c r="M39" s="85"/>
      <c r="N39" s="85"/>
      <c r="O39" s="79"/>
      <c r="P39" s="79"/>
      <c r="Q39" s="79"/>
      <c r="R39" s="210"/>
      <c r="S39" s="79"/>
      <c r="T39" s="79"/>
    </row>
    <row r="40" spans="1:20" ht="45">
      <c r="A40" s="81" t="str">
        <f>A$34</f>
        <v>Transportation</v>
      </c>
      <c r="B40" s="81" t="str">
        <f t="shared" si="9"/>
        <v>Fuel Economy Standard</v>
      </c>
      <c r="C40" s="81" t="str">
        <f t="shared" si="9"/>
        <v>Percentage Additional Improvement of Fuel Economy Std</v>
      </c>
      <c r="D40" s="79" t="s">
        <v>624</v>
      </c>
      <c r="E40" s="79" t="s">
        <v>49</v>
      </c>
      <c r="F40" s="79" t="s">
        <v>630</v>
      </c>
      <c r="G40" s="79" t="s">
        <v>49</v>
      </c>
      <c r="H40" s="64"/>
      <c r="I40" s="70" t="s">
        <v>55</v>
      </c>
      <c r="J40" s="109" t="str">
        <f t="shared" si="10"/>
        <v>Vehicle Fuel Economy Standards</v>
      </c>
      <c r="K40" s="109" t="str">
        <f t="shared" si="10"/>
        <v>trans fuel economy standards</v>
      </c>
      <c r="M40" s="64"/>
      <c r="N40" s="64"/>
      <c r="R40" s="211"/>
      <c r="S40" s="64"/>
      <c r="T40" s="64"/>
    </row>
    <row r="41" spans="1:20" ht="45">
      <c r="A41" s="81" t="str">
        <f t="shared" si="9"/>
        <v>Transportation</v>
      </c>
      <c r="B41" s="81" t="str">
        <f t="shared" si="9"/>
        <v>Fuel Economy Standard</v>
      </c>
      <c r="C41" s="81" t="str">
        <f t="shared" si="9"/>
        <v>Percentage Additional Improvement of Fuel Economy Std</v>
      </c>
      <c r="D41" s="79" t="s">
        <v>625</v>
      </c>
      <c r="E41" s="79" t="s">
        <v>49</v>
      </c>
      <c r="F41" s="79" t="s">
        <v>104</v>
      </c>
      <c r="G41" s="79" t="s">
        <v>49</v>
      </c>
      <c r="H41" s="80"/>
      <c r="I41" s="70" t="s">
        <v>55</v>
      </c>
      <c r="J41" s="109" t="str">
        <f t="shared" si="10"/>
        <v>Vehicle Fuel Economy Standards</v>
      </c>
      <c r="K41" s="109" t="str">
        <f t="shared" si="10"/>
        <v>trans fuel economy standards</v>
      </c>
      <c r="L41" s="87"/>
      <c r="M41" s="88"/>
      <c r="N41" s="87"/>
      <c r="O41" s="81"/>
      <c r="P41" s="79"/>
      <c r="Q41" s="81"/>
      <c r="R41" s="213"/>
      <c r="S41" s="79"/>
      <c r="T41" s="79"/>
    </row>
    <row r="42" spans="1:20" ht="45">
      <c r="A42" s="81" t="str">
        <f t="shared" si="9"/>
        <v>Transportation</v>
      </c>
      <c r="B42" s="81" t="str">
        <f t="shared" si="9"/>
        <v>Fuel Economy Standard</v>
      </c>
      <c r="C42" s="81" t="str">
        <f t="shared" si="9"/>
        <v>Percentage Additional Improvement of Fuel Economy Std</v>
      </c>
      <c r="D42" s="79" t="s">
        <v>626</v>
      </c>
      <c r="E42" s="79" t="s">
        <v>49</v>
      </c>
      <c r="F42" s="79" t="s">
        <v>633</v>
      </c>
      <c r="G42" s="79" t="s">
        <v>49</v>
      </c>
      <c r="H42" s="80"/>
      <c r="I42" s="70" t="s">
        <v>55</v>
      </c>
      <c r="J42" s="109" t="str">
        <f t="shared" si="10"/>
        <v>Vehicle Fuel Economy Standards</v>
      </c>
      <c r="K42" s="109" t="str">
        <f t="shared" si="10"/>
        <v>trans fuel economy standards</v>
      </c>
      <c r="L42" s="87"/>
      <c r="M42" s="88"/>
      <c r="N42" s="87"/>
      <c r="O42" s="81"/>
      <c r="P42" s="79"/>
      <c r="Q42" s="81"/>
      <c r="R42" s="213"/>
      <c r="S42" s="79"/>
      <c r="T42" s="79"/>
    </row>
    <row r="43" spans="1:20" ht="105">
      <c r="A43" s="81" t="str">
        <f t="shared" si="9"/>
        <v>Transportation</v>
      </c>
      <c r="B43" s="81" t="str">
        <f t="shared" si="9"/>
        <v>Fuel Economy Standard</v>
      </c>
      <c r="C43" s="81" t="str">
        <f t="shared" si="9"/>
        <v>Percentage Additional Improvement of Fuel Economy Std</v>
      </c>
      <c r="D43" s="79" t="s">
        <v>627</v>
      </c>
      <c r="E43" s="79" t="s">
        <v>49</v>
      </c>
      <c r="F43" s="79" t="s">
        <v>631</v>
      </c>
      <c r="G43" s="79" t="s">
        <v>49</v>
      </c>
      <c r="H43" s="80">
        <v>3</v>
      </c>
      <c r="I43" s="79" t="s">
        <v>54</v>
      </c>
      <c r="J43" s="109" t="str">
        <f t="shared" si="10"/>
        <v>Vehicle Fuel Economy Standards</v>
      </c>
      <c r="K43" s="109" t="str">
        <f t="shared" si="10"/>
        <v>trans fuel economy standards</v>
      </c>
      <c r="L43" s="87">
        <f>L$36</f>
        <v>0</v>
      </c>
      <c r="M43" s="88">
        <f>ROUND(MaxBoundCalculations!A96,2)+0.01</f>
        <v>0.66</v>
      </c>
      <c r="N43" s="87">
        <f>N$36</f>
        <v>0.02</v>
      </c>
      <c r="O43" s="81" t="str">
        <f>O$36</f>
        <v>% increase in miles/gal</v>
      </c>
      <c r="P43" s="79" t="s">
        <v>1317</v>
      </c>
      <c r="Q43" s="81" t="str">
        <f>Q$36</f>
        <v>transportation-sector-main.html#fuel-econ-std</v>
      </c>
      <c r="R43" s="213" t="str">
        <f>R$36</f>
        <v>fuel-economy-standard.html</v>
      </c>
      <c r="S43" s="195" t="s">
        <v>1405</v>
      </c>
      <c r="T43" s="79" t="s">
        <v>473</v>
      </c>
    </row>
    <row r="44" spans="1:20" ht="45">
      <c r="A44" s="81" t="str">
        <f t="shared" si="9"/>
        <v>Transportation</v>
      </c>
      <c r="B44" s="81" t="str">
        <f t="shared" si="9"/>
        <v>Fuel Economy Standard</v>
      </c>
      <c r="C44" s="81" t="str">
        <f t="shared" si="9"/>
        <v>Percentage Additional Improvement of Fuel Economy Std</v>
      </c>
      <c r="D44" s="79" t="s">
        <v>628</v>
      </c>
      <c r="E44" s="79" t="s">
        <v>49</v>
      </c>
      <c r="F44" s="79" t="s">
        <v>632</v>
      </c>
      <c r="G44" s="79" t="s">
        <v>49</v>
      </c>
      <c r="H44" s="80"/>
      <c r="I44" s="70" t="s">
        <v>55</v>
      </c>
      <c r="J44" s="109" t="str">
        <f t="shared" si="10"/>
        <v>Vehicle Fuel Economy Standards</v>
      </c>
      <c r="K44" s="109" t="str">
        <f t="shared" si="10"/>
        <v>trans fuel economy standards</v>
      </c>
      <c r="L44" s="87"/>
      <c r="M44" s="88"/>
      <c r="N44" s="87"/>
      <c r="O44" s="81"/>
      <c r="P44" s="79"/>
      <c r="Q44" s="81"/>
      <c r="R44" s="213"/>
      <c r="S44" s="79"/>
      <c r="T44" s="79"/>
    </row>
    <row r="45" spans="1:20" ht="45">
      <c r="A45" s="81" t="str">
        <f t="shared" si="9"/>
        <v>Transportation</v>
      </c>
      <c r="B45" s="81" t="str">
        <f t="shared" si="9"/>
        <v>Fuel Economy Standard</v>
      </c>
      <c r="C45" s="81" t="str">
        <f t="shared" si="9"/>
        <v>Percentage Additional Improvement of Fuel Economy Std</v>
      </c>
      <c r="D45" s="79" t="s">
        <v>629</v>
      </c>
      <c r="E45" s="79" t="s">
        <v>49</v>
      </c>
      <c r="F45" s="79" t="s">
        <v>634</v>
      </c>
      <c r="G45" s="79" t="s">
        <v>49</v>
      </c>
      <c r="H45" s="80"/>
      <c r="I45" s="70" t="s">
        <v>55</v>
      </c>
      <c r="J45" s="109" t="str">
        <f t="shared" si="10"/>
        <v>Vehicle Fuel Economy Standards</v>
      </c>
      <c r="K45" s="109" t="str">
        <f t="shared" si="10"/>
        <v>trans fuel economy standards</v>
      </c>
      <c r="L45" s="87"/>
      <c r="M45" s="88"/>
      <c r="N45" s="87"/>
      <c r="O45" s="81"/>
      <c r="P45" s="79"/>
      <c r="Q45" s="81"/>
      <c r="R45" s="213"/>
      <c r="S45" s="79"/>
      <c r="T45" s="79"/>
    </row>
    <row r="46" spans="1:20" ht="45">
      <c r="A46" s="81" t="str">
        <f t="shared" si="9"/>
        <v>Transportation</v>
      </c>
      <c r="B46" s="81" t="str">
        <f t="shared" si="9"/>
        <v>Fuel Economy Standard</v>
      </c>
      <c r="C46" s="81" t="str">
        <f t="shared" si="9"/>
        <v>Percentage Additional Improvement of Fuel Economy Std</v>
      </c>
      <c r="D46" s="79" t="s">
        <v>624</v>
      </c>
      <c r="E46" s="79" t="s">
        <v>50</v>
      </c>
      <c r="F46" s="79" t="s">
        <v>630</v>
      </c>
      <c r="G46" s="79" t="s">
        <v>101</v>
      </c>
      <c r="H46" s="64"/>
      <c r="I46" s="70" t="s">
        <v>55</v>
      </c>
      <c r="J46" s="109" t="str">
        <f t="shared" si="10"/>
        <v>Vehicle Fuel Economy Standards</v>
      </c>
      <c r="K46" s="109" t="str">
        <f t="shared" si="10"/>
        <v>trans fuel economy standards</v>
      </c>
      <c r="M46" s="64"/>
      <c r="N46" s="64"/>
      <c r="R46" s="211"/>
      <c r="S46" s="64"/>
      <c r="T46" s="64"/>
    </row>
    <row r="47" spans="1:20" ht="45">
      <c r="A47" s="81" t="str">
        <f t="shared" si="9"/>
        <v>Transportation</v>
      </c>
      <c r="B47" s="81" t="str">
        <f t="shared" si="9"/>
        <v>Fuel Economy Standard</v>
      </c>
      <c r="C47" s="81" t="str">
        <f t="shared" si="9"/>
        <v>Percentage Additional Improvement of Fuel Economy Std</v>
      </c>
      <c r="D47" s="79" t="s">
        <v>625</v>
      </c>
      <c r="E47" s="79" t="s">
        <v>50</v>
      </c>
      <c r="F47" s="79" t="s">
        <v>104</v>
      </c>
      <c r="G47" s="79" t="s">
        <v>101</v>
      </c>
      <c r="H47" s="80"/>
      <c r="I47" s="70" t="s">
        <v>55</v>
      </c>
      <c r="J47" s="109" t="str">
        <f t="shared" si="10"/>
        <v>Vehicle Fuel Economy Standards</v>
      </c>
      <c r="K47" s="109" t="str">
        <f t="shared" si="10"/>
        <v>trans fuel economy standards</v>
      </c>
      <c r="L47" s="87"/>
      <c r="M47" s="89"/>
      <c r="N47" s="87"/>
      <c r="O47" s="81"/>
      <c r="P47" s="79"/>
      <c r="Q47" s="81"/>
      <c r="R47" s="213"/>
      <c r="S47" s="79"/>
      <c r="T47" s="79"/>
    </row>
    <row r="48" spans="1:20" ht="45">
      <c r="A48" s="81" t="str">
        <f t="shared" si="9"/>
        <v>Transportation</v>
      </c>
      <c r="B48" s="81" t="str">
        <f t="shared" si="9"/>
        <v>Fuel Economy Standard</v>
      </c>
      <c r="C48" s="81" t="str">
        <f t="shared" si="9"/>
        <v>Percentage Additional Improvement of Fuel Economy Std</v>
      </c>
      <c r="D48" s="79" t="s">
        <v>626</v>
      </c>
      <c r="E48" s="79" t="s">
        <v>50</v>
      </c>
      <c r="F48" s="79" t="s">
        <v>633</v>
      </c>
      <c r="G48" s="79" t="s">
        <v>101</v>
      </c>
      <c r="H48" s="80"/>
      <c r="I48" s="70" t="s">
        <v>55</v>
      </c>
      <c r="J48" s="109" t="str">
        <f t="shared" si="10"/>
        <v>Vehicle Fuel Economy Standards</v>
      </c>
      <c r="K48" s="109" t="str">
        <f t="shared" si="10"/>
        <v>trans fuel economy standards</v>
      </c>
      <c r="L48" s="87"/>
      <c r="M48" s="89"/>
      <c r="N48" s="87"/>
      <c r="O48" s="81"/>
      <c r="P48" s="79"/>
      <c r="Q48" s="81"/>
      <c r="R48" s="213"/>
      <c r="S48" s="79"/>
      <c r="T48" s="79"/>
    </row>
    <row r="49" spans="1:20" ht="45">
      <c r="A49" s="81" t="str">
        <f t="shared" si="9"/>
        <v>Transportation</v>
      </c>
      <c r="B49" s="81" t="str">
        <f t="shared" si="9"/>
        <v>Fuel Economy Standard</v>
      </c>
      <c r="C49" s="81" t="str">
        <f t="shared" si="9"/>
        <v>Percentage Additional Improvement of Fuel Economy Std</v>
      </c>
      <c r="D49" s="79" t="s">
        <v>627</v>
      </c>
      <c r="E49" s="79" t="s">
        <v>50</v>
      </c>
      <c r="F49" s="79" t="s">
        <v>631</v>
      </c>
      <c r="G49" s="79" t="s">
        <v>101</v>
      </c>
      <c r="H49" s="80"/>
      <c r="I49" s="70" t="s">
        <v>55</v>
      </c>
      <c r="J49" s="109" t="str">
        <f t="shared" si="10"/>
        <v>Vehicle Fuel Economy Standards</v>
      </c>
      <c r="K49" s="109" t="str">
        <f t="shared" si="10"/>
        <v>trans fuel economy standards</v>
      </c>
      <c r="L49" s="87"/>
      <c r="M49" s="89"/>
      <c r="N49" s="87"/>
      <c r="O49" s="81"/>
      <c r="P49" s="79"/>
      <c r="Q49" s="81"/>
      <c r="R49" s="213"/>
      <c r="S49" s="79"/>
      <c r="T49" s="79"/>
    </row>
    <row r="50" spans="1:20" ht="45">
      <c r="A50" s="81" t="str">
        <f t="shared" si="9"/>
        <v>Transportation</v>
      </c>
      <c r="B50" s="81" t="str">
        <f t="shared" si="9"/>
        <v>Fuel Economy Standard</v>
      </c>
      <c r="C50" s="81" t="str">
        <f t="shared" si="9"/>
        <v>Percentage Additional Improvement of Fuel Economy Std</v>
      </c>
      <c r="D50" s="79" t="s">
        <v>628</v>
      </c>
      <c r="E50" s="79" t="s">
        <v>50</v>
      </c>
      <c r="F50" s="79" t="s">
        <v>632</v>
      </c>
      <c r="G50" s="79" t="s">
        <v>101</v>
      </c>
      <c r="H50" s="80"/>
      <c r="I50" s="70" t="s">
        <v>55</v>
      </c>
      <c r="J50" s="109" t="str">
        <f t="shared" si="10"/>
        <v>Vehicle Fuel Economy Standards</v>
      </c>
      <c r="K50" s="109" t="str">
        <f t="shared" si="10"/>
        <v>trans fuel economy standards</v>
      </c>
      <c r="L50" s="87"/>
      <c r="M50" s="89"/>
      <c r="N50" s="87"/>
      <c r="O50" s="81"/>
      <c r="P50" s="79"/>
      <c r="Q50" s="81"/>
      <c r="R50" s="213"/>
      <c r="S50" s="79"/>
      <c r="T50" s="79"/>
    </row>
    <row r="51" spans="1:20" ht="120">
      <c r="A51" s="156" t="str">
        <f t="shared" ref="A51:C69" si="12">A$34</f>
        <v>Transportation</v>
      </c>
      <c r="B51" s="81" t="str">
        <f t="shared" si="12"/>
        <v>Fuel Economy Standard</v>
      </c>
      <c r="C51" s="81" t="str">
        <f t="shared" si="12"/>
        <v>Percentage Additional Improvement of Fuel Economy Std</v>
      </c>
      <c r="D51" s="79" t="s">
        <v>629</v>
      </c>
      <c r="E51" s="79" t="s">
        <v>50</v>
      </c>
      <c r="F51" s="79" t="s">
        <v>635</v>
      </c>
      <c r="G51" s="79" t="s">
        <v>101</v>
      </c>
      <c r="H51" s="80">
        <v>4</v>
      </c>
      <c r="I51" s="79" t="s">
        <v>55</v>
      </c>
      <c r="J51" s="109" t="str">
        <f t="shared" si="10"/>
        <v>Vehicle Fuel Economy Standards</v>
      </c>
      <c r="K51" s="109" t="str">
        <f t="shared" si="10"/>
        <v>trans fuel economy standards</v>
      </c>
      <c r="L51" s="87">
        <f>L$36</f>
        <v>0</v>
      </c>
      <c r="M51" s="89">
        <f>ROUND(MaxBoundCalculations!A107,2)</f>
        <v>0.54</v>
      </c>
      <c r="N51" s="87">
        <f>N$36</f>
        <v>0.02</v>
      </c>
      <c r="O51" s="81" t="str">
        <f>O$36</f>
        <v>% increase in miles/gal</v>
      </c>
      <c r="P51" s="79" t="s">
        <v>1318</v>
      </c>
      <c r="Q51" s="81" t="str">
        <f>Q$36</f>
        <v>transportation-sector-main.html#fuel-econ-std</v>
      </c>
      <c r="R51" s="213" t="str">
        <f>R$36</f>
        <v>fuel-economy-standard.html</v>
      </c>
      <c r="S51" s="79" t="s">
        <v>189</v>
      </c>
      <c r="T51" s="79" t="s">
        <v>210</v>
      </c>
    </row>
    <row r="52" spans="1:20" ht="45">
      <c r="A52" s="81" t="str">
        <f t="shared" si="12"/>
        <v>Transportation</v>
      </c>
      <c r="B52" s="81" t="str">
        <f t="shared" si="12"/>
        <v>Fuel Economy Standard</v>
      </c>
      <c r="C52" s="81" t="str">
        <f t="shared" si="12"/>
        <v>Percentage Additional Improvement of Fuel Economy Std</v>
      </c>
      <c r="D52" s="79" t="s">
        <v>624</v>
      </c>
      <c r="E52" s="79" t="s">
        <v>51</v>
      </c>
      <c r="F52" s="79" t="s">
        <v>630</v>
      </c>
      <c r="G52" s="79" t="s">
        <v>102</v>
      </c>
      <c r="H52" s="64"/>
      <c r="I52" s="70" t="s">
        <v>55</v>
      </c>
      <c r="J52" s="109" t="str">
        <f t="shared" si="10"/>
        <v>Vehicle Fuel Economy Standards</v>
      </c>
      <c r="K52" s="109" t="str">
        <f t="shared" si="10"/>
        <v>trans fuel economy standards</v>
      </c>
      <c r="M52" s="64"/>
      <c r="N52" s="64"/>
      <c r="R52" s="211"/>
      <c r="S52" s="64"/>
      <c r="T52" s="64"/>
    </row>
    <row r="53" spans="1:20" ht="45">
      <c r="A53" s="81" t="str">
        <f t="shared" si="12"/>
        <v>Transportation</v>
      </c>
      <c r="B53" s="81" t="str">
        <f t="shared" si="12"/>
        <v>Fuel Economy Standard</v>
      </c>
      <c r="C53" s="81" t="str">
        <f t="shared" si="12"/>
        <v>Percentage Additional Improvement of Fuel Economy Std</v>
      </c>
      <c r="D53" s="79" t="s">
        <v>625</v>
      </c>
      <c r="E53" s="79" t="s">
        <v>51</v>
      </c>
      <c r="F53" s="79" t="s">
        <v>104</v>
      </c>
      <c r="G53" s="79" t="s">
        <v>102</v>
      </c>
      <c r="H53" s="80"/>
      <c r="I53" s="70" t="s">
        <v>55</v>
      </c>
      <c r="J53" s="109" t="str">
        <f t="shared" si="10"/>
        <v>Vehicle Fuel Economy Standards</v>
      </c>
      <c r="K53" s="109" t="str">
        <f t="shared" si="10"/>
        <v>trans fuel economy standards</v>
      </c>
      <c r="L53" s="87"/>
      <c r="M53" s="89"/>
      <c r="N53" s="87"/>
      <c r="O53" s="81"/>
      <c r="P53" s="79"/>
      <c r="Q53" s="81"/>
      <c r="R53" s="213"/>
      <c r="S53" s="79"/>
      <c r="T53" s="79"/>
    </row>
    <row r="54" spans="1:20" ht="45">
      <c r="A54" s="81" t="str">
        <f t="shared" si="12"/>
        <v>Transportation</v>
      </c>
      <c r="B54" s="81" t="str">
        <f t="shared" si="12"/>
        <v>Fuel Economy Standard</v>
      </c>
      <c r="C54" s="81" t="str">
        <f t="shared" si="12"/>
        <v>Percentage Additional Improvement of Fuel Economy Std</v>
      </c>
      <c r="D54" s="79" t="s">
        <v>626</v>
      </c>
      <c r="E54" s="79" t="s">
        <v>51</v>
      </c>
      <c r="F54" s="79" t="s">
        <v>633</v>
      </c>
      <c r="G54" s="79" t="s">
        <v>102</v>
      </c>
      <c r="H54" s="80"/>
      <c r="I54" s="70" t="s">
        <v>55</v>
      </c>
      <c r="J54" s="109" t="str">
        <f t="shared" si="10"/>
        <v>Vehicle Fuel Economy Standards</v>
      </c>
      <c r="K54" s="109" t="str">
        <f t="shared" si="10"/>
        <v>trans fuel economy standards</v>
      </c>
      <c r="L54" s="87"/>
      <c r="M54" s="89"/>
      <c r="N54" s="87"/>
      <c r="O54" s="81"/>
      <c r="P54" s="79"/>
      <c r="Q54" s="81"/>
      <c r="R54" s="213"/>
      <c r="S54" s="79"/>
      <c r="T54" s="79"/>
    </row>
    <row r="55" spans="1:20" ht="45">
      <c r="A55" s="81" t="str">
        <f t="shared" si="12"/>
        <v>Transportation</v>
      </c>
      <c r="B55" s="81" t="str">
        <f t="shared" si="12"/>
        <v>Fuel Economy Standard</v>
      </c>
      <c r="C55" s="81" t="str">
        <f t="shared" si="12"/>
        <v>Percentage Additional Improvement of Fuel Economy Std</v>
      </c>
      <c r="D55" s="79" t="s">
        <v>627</v>
      </c>
      <c r="E55" s="79" t="s">
        <v>51</v>
      </c>
      <c r="F55" s="79" t="s">
        <v>631</v>
      </c>
      <c r="G55" s="79" t="s">
        <v>102</v>
      </c>
      <c r="H55" s="80"/>
      <c r="I55" s="70" t="s">
        <v>55</v>
      </c>
      <c r="J55" s="109" t="str">
        <f t="shared" si="10"/>
        <v>Vehicle Fuel Economy Standards</v>
      </c>
      <c r="K55" s="109" t="str">
        <f t="shared" si="10"/>
        <v>trans fuel economy standards</v>
      </c>
      <c r="L55" s="87"/>
      <c r="M55" s="89"/>
      <c r="N55" s="87"/>
      <c r="O55" s="81"/>
      <c r="P55" s="79"/>
      <c r="Q55" s="81"/>
      <c r="R55" s="213"/>
      <c r="S55" s="79"/>
      <c r="T55" s="79"/>
    </row>
    <row r="56" spans="1:20" ht="45">
      <c r="A56" s="81" t="str">
        <f t="shared" si="12"/>
        <v>Transportation</v>
      </c>
      <c r="B56" s="81" t="str">
        <f t="shared" si="12"/>
        <v>Fuel Economy Standard</v>
      </c>
      <c r="C56" s="81" t="str">
        <f t="shared" si="12"/>
        <v>Percentage Additional Improvement of Fuel Economy Std</v>
      </c>
      <c r="D56" s="79" t="s">
        <v>628</v>
      </c>
      <c r="E56" s="79" t="s">
        <v>51</v>
      </c>
      <c r="F56" s="79" t="s">
        <v>632</v>
      </c>
      <c r="G56" s="79" t="s">
        <v>102</v>
      </c>
      <c r="H56" s="80"/>
      <c r="I56" s="70" t="s">
        <v>55</v>
      </c>
      <c r="J56" s="109" t="str">
        <f t="shared" si="10"/>
        <v>Vehicle Fuel Economy Standards</v>
      </c>
      <c r="K56" s="109" t="str">
        <f t="shared" si="10"/>
        <v>trans fuel economy standards</v>
      </c>
      <c r="L56" s="87"/>
      <c r="M56" s="89"/>
      <c r="N56" s="87"/>
      <c r="O56" s="81"/>
      <c r="P56" s="79"/>
      <c r="Q56" s="81"/>
      <c r="R56" s="213"/>
      <c r="S56" s="79"/>
      <c r="T56" s="79"/>
    </row>
    <row r="57" spans="1:20" ht="75">
      <c r="A57" s="81" t="str">
        <f t="shared" si="12"/>
        <v>Transportation</v>
      </c>
      <c r="B57" s="81" t="str">
        <f t="shared" si="12"/>
        <v>Fuel Economy Standard</v>
      </c>
      <c r="C57" s="81" t="str">
        <f t="shared" si="12"/>
        <v>Percentage Additional Improvement of Fuel Economy Std</v>
      </c>
      <c r="D57" s="79" t="s">
        <v>629</v>
      </c>
      <c r="E57" s="79" t="s">
        <v>51</v>
      </c>
      <c r="F57" s="79" t="s">
        <v>635</v>
      </c>
      <c r="G57" s="79" t="s">
        <v>102</v>
      </c>
      <c r="H57" s="80">
        <v>5</v>
      </c>
      <c r="I57" s="79" t="s">
        <v>54</v>
      </c>
      <c r="J57" s="109" t="str">
        <f t="shared" si="10"/>
        <v>Vehicle Fuel Economy Standards</v>
      </c>
      <c r="K57" s="109" t="str">
        <f t="shared" si="10"/>
        <v>trans fuel economy standards</v>
      </c>
      <c r="L57" s="87">
        <f>L$36</f>
        <v>0</v>
      </c>
      <c r="M57" s="89">
        <f>ROUND(MaxBoundCalculations!A111,2)</f>
        <v>0.2</v>
      </c>
      <c r="N57" s="87">
        <f>N$36</f>
        <v>0.02</v>
      </c>
      <c r="O57" s="81" t="str">
        <f>O$36</f>
        <v>% increase in miles/gal</v>
      </c>
      <c r="P57" s="79" t="s">
        <v>1319</v>
      </c>
      <c r="Q57" s="81" t="str">
        <f>Q$36</f>
        <v>transportation-sector-main.html#fuel-econ-std</v>
      </c>
      <c r="R57" s="213" t="str">
        <f>R$36</f>
        <v>fuel-economy-standard.html</v>
      </c>
      <c r="S57" s="79" t="s">
        <v>189</v>
      </c>
      <c r="T57" s="79" t="s">
        <v>211</v>
      </c>
    </row>
    <row r="58" spans="1:20" ht="45">
      <c r="A58" s="81" t="str">
        <f t="shared" si="12"/>
        <v>Transportation</v>
      </c>
      <c r="B58" s="81" t="str">
        <f t="shared" si="12"/>
        <v>Fuel Economy Standard</v>
      </c>
      <c r="C58" s="81" t="str">
        <f t="shared" si="12"/>
        <v>Percentage Additional Improvement of Fuel Economy Std</v>
      </c>
      <c r="D58" s="79" t="s">
        <v>624</v>
      </c>
      <c r="E58" s="79" t="s">
        <v>52</v>
      </c>
      <c r="F58" s="79" t="s">
        <v>630</v>
      </c>
      <c r="G58" s="79" t="s">
        <v>103</v>
      </c>
      <c r="H58" s="64"/>
      <c r="I58" s="70" t="s">
        <v>55</v>
      </c>
      <c r="J58" s="109" t="str">
        <f t="shared" si="10"/>
        <v>Vehicle Fuel Economy Standards</v>
      </c>
      <c r="K58" s="109" t="str">
        <f t="shared" si="10"/>
        <v>trans fuel economy standards</v>
      </c>
      <c r="M58" s="64"/>
      <c r="N58" s="64"/>
      <c r="R58" s="211"/>
      <c r="S58" s="64"/>
      <c r="T58" s="64"/>
    </row>
    <row r="59" spans="1:20" ht="45">
      <c r="A59" s="81" t="str">
        <f t="shared" si="12"/>
        <v>Transportation</v>
      </c>
      <c r="B59" s="81" t="str">
        <f t="shared" si="12"/>
        <v>Fuel Economy Standard</v>
      </c>
      <c r="C59" s="81" t="str">
        <f t="shared" si="12"/>
        <v>Percentage Additional Improvement of Fuel Economy Std</v>
      </c>
      <c r="D59" s="79" t="s">
        <v>625</v>
      </c>
      <c r="E59" s="79" t="s">
        <v>52</v>
      </c>
      <c r="F59" s="79" t="s">
        <v>104</v>
      </c>
      <c r="G59" s="79" t="s">
        <v>103</v>
      </c>
      <c r="H59" s="80"/>
      <c r="I59" s="70" t="s">
        <v>55</v>
      </c>
      <c r="J59" s="109" t="str">
        <f t="shared" si="10"/>
        <v>Vehicle Fuel Economy Standards</v>
      </c>
      <c r="K59" s="109" t="str">
        <f t="shared" si="10"/>
        <v>trans fuel economy standards</v>
      </c>
      <c r="L59" s="87"/>
      <c r="M59" s="89"/>
      <c r="N59" s="87"/>
      <c r="O59" s="81"/>
      <c r="P59" s="79"/>
      <c r="Q59" s="81"/>
      <c r="R59" s="213"/>
      <c r="S59" s="79"/>
      <c r="T59" s="79"/>
    </row>
    <row r="60" spans="1:20" ht="45">
      <c r="A60" s="81" t="str">
        <f t="shared" si="12"/>
        <v>Transportation</v>
      </c>
      <c r="B60" s="81" t="str">
        <f t="shared" si="12"/>
        <v>Fuel Economy Standard</v>
      </c>
      <c r="C60" s="81" t="str">
        <f t="shared" si="12"/>
        <v>Percentage Additional Improvement of Fuel Economy Std</v>
      </c>
      <c r="D60" s="79" t="s">
        <v>626</v>
      </c>
      <c r="E60" s="79" t="s">
        <v>52</v>
      </c>
      <c r="F60" s="79" t="s">
        <v>633</v>
      </c>
      <c r="G60" s="79" t="s">
        <v>103</v>
      </c>
      <c r="H60" s="80"/>
      <c r="I60" s="70" t="s">
        <v>55</v>
      </c>
      <c r="J60" s="109" t="str">
        <f t="shared" si="10"/>
        <v>Vehicle Fuel Economy Standards</v>
      </c>
      <c r="K60" s="109" t="str">
        <f t="shared" si="10"/>
        <v>trans fuel economy standards</v>
      </c>
      <c r="L60" s="87"/>
      <c r="M60" s="89"/>
      <c r="N60" s="87"/>
      <c r="O60" s="81"/>
      <c r="P60" s="79"/>
      <c r="Q60" s="81"/>
      <c r="R60" s="213"/>
      <c r="S60" s="79"/>
      <c r="T60" s="79"/>
    </row>
    <row r="61" spans="1:20" ht="45">
      <c r="A61" s="81" t="str">
        <f t="shared" si="12"/>
        <v>Transportation</v>
      </c>
      <c r="B61" s="81" t="str">
        <f t="shared" si="12"/>
        <v>Fuel Economy Standard</v>
      </c>
      <c r="C61" s="81" t="str">
        <f t="shared" si="12"/>
        <v>Percentage Additional Improvement of Fuel Economy Std</v>
      </c>
      <c r="D61" s="79" t="s">
        <v>627</v>
      </c>
      <c r="E61" s="79" t="s">
        <v>52</v>
      </c>
      <c r="F61" s="79" t="s">
        <v>631</v>
      </c>
      <c r="G61" s="79" t="s">
        <v>103</v>
      </c>
      <c r="H61" s="80"/>
      <c r="I61" s="70" t="s">
        <v>55</v>
      </c>
      <c r="J61" s="109" t="str">
        <f t="shared" si="10"/>
        <v>Vehicle Fuel Economy Standards</v>
      </c>
      <c r="K61" s="109" t="str">
        <f t="shared" si="10"/>
        <v>trans fuel economy standards</v>
      </c>
      <c r="L61" s="87"/>
      <c r="M61" s="89"/>
      <c r="N61" s="87"/>
      <c r="O61" s="81"/>
      <c r="P61" s="79"/>
      <c r="Q61" s="81"/>
      <c r="R61" s="213"/>
      <c r="S61" s="79"/>
      <c r="T61" s="79"/>
    </row>
    <row r="62" spans="1:20" ht="45">
      <c r="A62" s="81" t="str">
        <f t="shared" si="12"/>
        <v>Transportation</v>
      </c>
      <c r="B62" s="81" t="str">
        <f t="shared" si="12"/>
        <v>Fuel Economy Standard</v>
      </c>
      <c r="C62" s="81" t="str">
        <f t="shared" si="12"/>
        <v>Percentage Additional Improvement of Fuel Economy Std</v>
      </c>
      <c r="D62" s="79" t="s">
        <v>628</v>
      </c>
      <c r="E62" s="79" t="s">
        <v>52</v>
      </c>
      <c r="F62" s="79" t="s">
        <v>632</v>
      </c>
      <c r="G62" s="79" t="s">
        <v>103</v>
      </c>
      <c r="H62" s="80"/>
      <c r="I62" s="70" t="s">
        <v>55</v>
      </c>
      <c r="J62" s="109" t="str">
        <f t="shared" si="10"/>
        <v>Vehicle Fuel Economy Standards</v>
      </c>
      <c r="K62" s="109" t="str">
        <f t="shared" si="10"/>
        <v>trans fuel economy standards</v>
      </c>
      <c r="L62" s="87"/>
      <c r="M62" s="89"/>
      <c r="N62" s="87"/>
      <c r="O62" s="81"/>
      <c r="P62" s="79"/>
      <c r="Q62" s="81"/>
      <c r="R62" s="213"/>
      <c r="S62" s="79"/>
      <c r="T62" s="79"/>
    </row>
    <row r="63" spans="1:20" ht="120">
      <c r="A63" s="156" t="str">
        <f t="shared" si="12"/>
        <v>Transportation</v>
      </c>
      <c r="B63" s="81" t="str">
        <f t="shared" si="12"/>
        <v>Fuel Economy Standard</v>
      </c>
      <c r="C63" s="81" t="str">
        <f t="shared" si="12"/>
        <v>Percentage Additional Improvement of Fuel Economy Std</v>
      </c>
      <c r="D63" s="79" t="s">
        <v>629</v>
      </c>
      <c r="E63" s="79" t="s">
        <v>52</v>
      </c>
      <c r="F63" s="79" t="s">
        <v>635</v>
      </c>
      <c r="G63" s="79" t="s">
        <v>103</v>
      </c>
      <c r="H63" s="80">
        <v>6</v>
      </c>
      <c r="I63" s="79" t="s">
        <v>976</v>
      </c>
      <c r="J63" s="109" t="str">
        <f t="shared" si="10"/>
        <v>Vehicle Fuel Economy Standards</v>
      </c>
      <c r="K63" s="109" t="str">
        <f t="shared" si="10"/>
        <v>trans fuel economy standards</v>
      </c>
      <c r="L63" s="87">
        <f>L$36</f>
        <v>0</v>
      </c>
      <c r="M63" s="89">
        <f>ROUND(MaxBoundCalculations!A122,2)</f>
        <v>0.2</v>
      </c>
      <c r="N63" s="87">
        <f>N$36</f>
        <v>0.02</v>
      </c>
      <c r="O63" s="81" t="str">
        <f>O$36</f>
        <v>% increase in miles/gal</v>
      </c>
      <c r="P63" s="79" t="s">
        <v>1320</v>
      </c>
      <c r="Q63" s="81" t="str">
        <f>Q$36</f>
        <v>transportation-sector-main.html#fuel-econ-std</v>
      </c>
      <c r="R63" s="213" t="str">
        <f>R$36</f>
        <v>fuel-economy-standard.html</v>
      </c>
      <c r="S63" s="79" t="s">
        <v>189</v>
      </c>
      <c r="T63" s="79" t="s">
        <v>210</v>
      </c>
    </row>
    <row r="64" spans="1:20" ht="45">
      <c r="A64" s="81" t="str">
        <f t="shared" si="12"/>
        <v>Transportation</v>
      </c>
      <c r="B64" s="81" t="str">
        <f t="shared" si="12"/>
        <v>Fuel Economy Standard</v>
      </c>
      <c r="C64" s="81" t="str">
        <f t="shared" si="12"/>
        <v>Percentage Additional Improvement of Fuel Economy Std</v>
      </c>
      <c r="D64" s="79" t="s">
        <v>624</v>
      </c>
      <c r="E64" s="79" t="s">
        <v>132</v>
      </c>
      <c r="F64" s="79" t="s">
        <v>630</v>
      </c>
      <c r="G64" s="79" t="s">
        <v>182</v>
      </c>
      <c r="H64" s="64"/>
      <c r="I64" s="70" t="s">
        <v>55</v>
      </c>
      <c r="J64" s="109" t="str">
        <f t="shared" si="10"/>
        <v>Vehicle Fuel Economy Standards</v>
      </c>
      <c r="K64" s="109" t="str">
        <f t="shared" si="10"/>
        <v>trans fuel economy standards</v>
      </c>
      <c r="M64" s="64"/>
      <c r="N64" s="64"/>
      <c r="R64" s="211"/>
      <c r="S64" s="64"/>
      <c r="T64" s="64"/>
    </row>
    <row r="65" spans="1:20" ht="45">
      <c r="A65" s="81" t="str">
        <f t="shared" si="12"/>
        <v>Transportation</v>
      </c>
      <c r="B65" s="81" t="str">
        <f t="shared" si="12"/>
        <v>Fuel Economy Standard</v>
      </c>
      <c r="C65" s="81" t="str">
        <f t="shared" si="12"/>
        <v>Percentage Additional Improvement of Fuel Economy Std</v>
      </c>
      <c r="D65" s="79" t="s">
        <v>625</v>
      </c>
      <c r="E65" s="79" t="s">
        <v>132</v>
      </c>
      <c r="F65" s="79" t="s">
        <v>104</v>
      </c>
      <c r="G65" s="79" t="s">
        <v>182</v>
      </c>
      <c r="H65" s="80"/>
      <c r="I65" s="70" t="s">
        <v>55</v>
      </c>
      <c r="J65" s="109" t="str">
        <f t="shared" si="10"/>
        <v>Vehicle Fuel Economy Standards</v>
      </c>
      <c r="K65" s="109" t="str">
        <f t="shared" si="10"/>
        <v>trans fuel economy standards</v>
      </c>
      <c r="L65" s="87"/>
      <c r="M65" s="89"/>
      <c r="N65" s="87"/>
      <c r="O65" s="81"/>
      <c r="P65" s="79"/>
      <c r="Q65" s="81"/>
      <c r="R65" s="213"/>
      <c r="S65" s="79"/>
      <c r="T65" s="79"/>
    </row>
    <row r="66" spans="1:20" ht="120">
      <c r="A66" s="81" t="str">
        <f t="shared" si="12"/>
        <v>Transportation</v>
      </c>
      <c r="B66" s="81" t="str">
        <f t="shared" si="12"/>
        <v>Fuel Economy Standard</v>
      </c>
      <c r="C66" s="81" t="str">
        <f t="shared" si="12"/>
        <v>Percentage Additional Improvement of Fuel Economy Std</v>
      </c>
      <c r="D66" s="79" t="s">
        <v>626</v>
      </c>
      <c r="E66" s="79" t="s">
        <v>132</v>
      </c>
      <c r="F66" s="79" t="s">
        <v>633</v>
      </c>
      <c r="G66" s="79" t="s">
        <v>182</v>
      </c>
      <c r="H66" s="80">
        <v>7</v>
      </c>
      <c r="I66" s="79" t="s">
        <v>54</v>
      </c>
      <c r="J66" s="109" t="str">
        <f t="shared" si="10"/>
        <v>Vehicle Fuel Economy Standards</v>
      </c>
      <c r="K66" s="109" t="str">
        <f t="shared" si="10"/>
        <v>trans fuel economy standards</v>
      </c>
      <c r="L66" s="87">
        <f>L$36</f>
        <v>0</v>
      </c>
      <c r="M66" s="89">
        <f>ROUND(MaxBoundCalculations!A131,2)</f>
        <v>0.74</v>
      </c>
      <c r="N66" s="87">
        <f>N$36</f>
        <v>0.02</v>
      </c>
      <c r="O66" s="81" t="str">
        <f>O$36</f>
        <v>% increase in miles/gal</v>
      </c>
      <c r="P66" s="79" t="s">
        <v>1321</v>
      </c>
      <c r="Q66" s="81" t="str">
        <f>Q$36</f>
        <v>transportation-sector-main.html#fuel-econ-std</v>
      </c>
      <c r="R66" s="213" t="str">
        <f>R$36</f>
        <v>fuel-economy-standard.html</v>
      </c>
      <c r="S66" s="79" t="s">
        <v>189</v>
      </c>
      <c r="T66" s="79" t="s">
        <v>491</v>
      </c>
    </row>
    <row r="67" spans="1:20" ht="45">
      <c r="A67" s="81" t="str">
        <f t="shared" si="12"/>
        <v>Transportation</v>
      </c>
      <c r="B67" s="81" t="str">
        <f t="shared" si="12"/>
        <v>Fuel Economy Standard</v>
      </c>
      <c r="C67" s="81" t="str">
        <f t="shared" si="12"/>
        <v>Percentage Additional Improvement of Fuel Economy Std</v>
      </c>
      <c r="D67" s="79" t="s">
        <v>627</v>
      </c>
      <c r="E67" s="79" t="s">
        <v>132</v>
      </c>
      <c r="F67" s="79" t="s">
        <v>631</v>
      </c>
      <c r="G67" s="79" t="s">
        <v>182</v>
      </c>
      <c r="H67" s="80"/>
      <c r="I67" s="70" t="s">
        <v>55</v>
      </c>
      <c r="J67" s="109" t="str">
        <f t="shared" si="10"/>
        <v>Vehicle Fuel Economy Standards</v>
      </c>
      <c r="K67" s="109" t="str">
        <f t="shared" si="10"/>
        <v>trans fuel economy standards</v>
      </c>
      <c r="L67" s="87"/>
      <c r="M67" s="89"/>
      <c r="N67" s="87"/>
      <c r="O67" s="81"/>
      <c r="P67" s="79"/>
      <c r="Q67" s="81"/>
      <c r="R67" s="213"/>
      <c r="S67" s="79"/>
      <c r="T67" s="79"/>
    </row>
    <row r="68" spans="1:20" ht="45">
      <c r="A68" s="81" t="str">
        <f t="shared" si="12"/>
        <v>Transportation</v>
      </c>
      <c r="B68" s="81" t="str">
        <f t="shared" si="12"/>
        <v>Fuel Economy Standard</v>
      </c>
      <c r="C68" s="81" t="str">
        <f t="shared" si="12"/>
        <v>Percentage Additional Improvement of Fuel Economy Std</v>
      </c>
      <c r="D68" s="79" t="s">
        <v>628</v>
      </c>
      <c r="E68" s="79" t="s">
        <v>132</v>
      </c>
      <c r="F68" s="79" t="s">
        <v>632</v>
      </c>
      <c r="G68" s="79" t="s">
        <v>182</v>
      </c>
      <c r="H68" s="80"/>
      <c r="I68" s="70" t="s">
        <v>55</v>
      </c>
      <c r="J68" s="109" t="str">
        <f t="shared" si="10"/>
        <v>Vehicle Fuel Economy Standards</v>
      </c>
      <c r="K68" s="109" t="str">
        <f t="shared" si="10"/>
        <v>trans fuel economy standards</v>
      </c>
      <c r="L68" s="87"/>
      <c r="M68" s="89"/>
      <c r="N68" s="87"/>
      <c r="O68" s="81"/>
      <c r="P68" s="79"/>
      <c r="Q68" s="81"/>
      <c r="R68" s="213"/>
      <c r="S68" s="79"/>
      <c r="T68" s="79"/>
    </row>
    <row r="69" spans="1:20" ht="45">
      <c r="A69" s="81" t="str">
        <f t="shared" si="12"/>
        <v>Transportation</v>
      </c>
      <c r="B69" s="81" t="str">
        <f t="shared" si="12"/>
        <v>Fuel Economy Standard</v>
      </c>
      <c r="C69" s="81" t="str">
        <f t="shared" si="12"/>
        <v>Percentage Additional Improvement of Fuel Economy Std</v>
      </c>
      <c r="D69" s="79" t="s">
        <v>629</v>
      </c>
      <c r="E69" s="79" t="s">
        <v>132</v>
      </c>
      <c r="F69" s="79" t="s">
        <v>634</v>
      </c>
      <c r="G69" s="79" t="s">
        <v>182</v>
      </c>
      <c r="H69" s="80"/>
      <c r="I69" s="70" t="s">
        <v>55</v>
      </c>
      <c r="J69" s="109" t="str">
        <f t="shared" si="10"/>
        <v>Vehicle Fuel Economy Standards</v>
      </c>
      <c r="K69" s="109" t="str">
        <f t="shared" si="10"/>
        <v>trans fuel economy standards</v>
      </c>
      <c r="L69" s="87"/>
      <c r="M69" s="89"/>
      <c r="N69" s="87"/>
      <c r="O69" s="81"/>
      <c r="P69" s="79"/>
      <c r="Q69" s="81"/>
      <c r="R69" s="213"/>
      <c r="S69" s="79"/>
      <c r="T69" s="79"/>
    </row>
    <row r="70" spans="1:20" s="62" customFormat="1" ht="105">
      <c r="A70" s="70" t="s">
        <v>4</v>
      </c>
      <c r="B70" s="70" t="s">
        <v>593</v>
      </c>
      <c r="C70" s="70" t="s">
        <v>594</v>
      </c>
      <c r="D70" s="79"/>
      <c r="E70" s="79"/>
      <c r="F70" s="79"/>
      <c r="G70" s="79"/>
      <c r="H70" s="82">
        <v>190</v>
      </c>
      <c r="I70" s="79" t="s">
        <v>54</v>
      </c>
      <c r="J70" s="102" t="s">
        <v>593</v>
      </c>
      <c r="K70" s="103" t="s">
        <v>712</v>
      </c>
      <c r="L70" s="89">
        <v>0</v>
      </c>
      <c r="M70" s="89">
        <v>0.2</v>
      </c>
      <c r="N70" s="89">
        <v>0.01</v>
      </c>
      <c r="O70" s="70" t="s">
        <v>595</v>
      </c>
      <c r="P70" s="79" t="s">
        <v>1322</v>
      </c>
      <c r="Q70" s="79" t="s">
        <v>596</v>
      </c>
      <c r="R70" s="210" t="s">
        <v>597</v>
      </c>
      <c r="S70" s="155"/>
      <c r="T70" s="70"/>
    </row>
    <row r="71" spans="1:20" ht="105">
      <c r="A71" s="79" t="s">
        <v>4</v>
      </c>
      <c r="B71" s="79" t="s">
        <v>12</v>
      </c>
      <c r="C71" s="79" t="s">
        <v>365</v>
      </c>
      <c r="D71" s="79" t="s">
        <v>56</v>
      </c>
      <c r="E71" s="79"/>
      <c r="F71" s="79" t="s">
        <v>545</v>
      </c>
      <c r="G71" s="79"/>
      <c r="H71" s="80">
        <v>8</v>
      </c>
      <c r="I71" s="79" t="s">
        <v>54</v>
      </c>
      <c r="J71" s="103" t="s">
        <v>12</v>
      </c>
      <c r="K71" s="103" t="s">
        <v>711</v>
      </c>
      <c r="L71" s="86">
        <v>0</v>
      </c>
      <c r="M71" s="86">
        <v>1</v>
      </c>
      <c r="N71" s="86">
        <v>0.01</v>
      </c>
      <c r="O71" s="79" t="s">
        <v>45</v>
      </c>
      <c r="P71" s="79" t="s">
        <v>719</v>
      </c>
      <c r="Q71" s="79" t="s">
        <v>236</v>
      </c>
      <c r="R71" s="210" t="s">
        <v>237</v>
      </c>
      <c r="S71" s="204" t="s">
        <v>546</v>
      </c>
      <c r="T71" s="79"/>
    </row>
    <row r="72" spans="1:20" ht="75">
      <c r="A72" s="81" t="str">
        <f>A$71</f>
        <v>Transportation</v>
      </c>
      <c r="B72" s="81" t="str">
        <f t="shared" ref="B72:C72" si="13">B$71</f>
        <v>Transportation Demand Management</v>
      </c>
      <c r="C72" s="81" t="str">
        <f t="shared" si="13"/>
        <v>Fraction of TDM Package Implemented</v>
      </c>
      <c r="D72" s="79" t="s">
        <v>53</v>
      </c>
      <c r="E72" s="79"/>
      <c r="F72" s="79" t="s">
        <v>100</v>
      </c>
      <c r="G72" s="79"/>
      <c r="H72" s="80">
        <v>179</v>
      </c>
      <c r="I72" s="79" t="s">
        <v>54</v>
      </c>
      <c r="J72" s="101" t="str">
        <f t="shared" ref="J72:S72" si="14">J$71</f>
        <v>Transportation Demand Management</v>
      </c>
      <c r="K72" s="90" t="str">
        <f t="shared" si="14"/>
        <v>trans TDM</v>
      </c>
      <c r="L72" s="90">
        <f t="shared" si="14"/>
        <v>0</v>
      </c>
      <c r="M72" s="90">
        <f t="shared" si="14"/>
        <v>1</v>
      </c>
      <c r="N72" s="90">
        <f t="shared" si="14"/>
        <v>0.01</v>
      </c>
      <c r="O72" s="84" t="str">
        <f t="shared" si="14"/>
        <v>% of TDM package implemented</v>
      </c>
      <c r="P72" s="79" t="s">
        <v>720</v>
      </c>
      <c r="Q72" s="84" t="str">
        <f t="shared" si="14"/>
        <v>transportation-sector-main.html#tdm</v>
      </c>
      <c r="R72" s="209" t="str">
        <f t="shared" si="14"/>
        <v>transportation-demand-management.html</v>
      </c>
      <c r="S72" s="84" t="str">
        <f t="shared" si="14"/>
        <v>International Energy Agency, 2009, "Transport, Energy and CO2: Moving toward Sustainability", http://www.iea.org/publications/freepublications/publication/transport2009.pdf</v>
      </c>
      <c r="T72" s="79"/>
    </row>
    <row r="73" spans="1:20" ht="45">
      <c r="A73" s="79" t="s">
        <v>85</v>
      </c>
      <c r="B73" s="79" t="s">
        <v>16</v>
      </c>
      <c r="C73" s="79" t="s">
        <v>366</v>
      </c>
      <c r="D73" s="79" t="s">
        <v>335</v>
      </c>
      <c r="E73" s="79"/>
      <c r="F73" s="79" t="s">
        <v>339</v>
      </c>
      <c r="G73" s="79"/>
      <c r="H73" s="80">
        <v>12</v>
      </c>
      <c r="I73" s="79" t="s">
        <v>54</v>
      </c>
      <c r="J73" s="103" t="s">
        <v>16</v>
      </c>
      <c r="K73" s="103" t="s">
        <v>710</v>
      </c>
      <c r="L73" s="85">
        <v>0</v>
      </c>
      <c r="M73" s="85">
        <v>1</v>
      </c>
      <c r="N73" s="85">
        <v>0.01</v>
      </c>
      <c r="O73" s="79" t="s">
        <v>133</v>
      </c>
      <c r="P73" s="79" t="s">
        <v>1323</v>
      </c>
      <c r="Q73" s="79" t="s">
        <v>238</v>
      </c>
      <c r="R73" s="210" t="s">
        <v>239</v>
      </c>
      <c r="S73" s="79"/>
      <c r="T73" s="79"/>
    </row>
    <row r="74" spans="1:20" ht="45">
      <c r="A74" s="81" t="str">
        <f>A$73</f>
        <v>Buildings and Appliances</v>
      </c>
      <c r="B74" s="81" t="str">
        <f t="shared" ref="B74:C75" si="15">B$73</f>
        <v>Building Component Electrification</v>
      </c>
      <c r="C74" s="81" t="str">
        <f t="shared" si="15"/>
        <v>Percent New Nonelec Component Sales Shifted to Elec</v>
      </c>
      <c r="D74" s="79" t="s">
        <v>336</v>
      </c>
      <c r="E74" s="79"/>
      <c r="F74" s="79" t="s">
        <v>338</v>
      </c>
      <c r="G74" s="79"/>
      <c r="H74" s="80">
        <v>162</v>
      </c>
      <c r="I74" s="79" t="s">
        <v>54</v>
      </c>
      <c r="J74" s="101" t="str">
        <f t="shared" ref="J74:R75" si="16">J$73</f>
        <v>Building Component Electrification</v>
      </c>
      <c r="K74" s="92" t="str">
        <f t="shared" si="16"/>
        <v>bldgs component electrification</v>
      </c>
      <c r="L74" s="154">
        <f t="shared" si="16"/>
        <v>0</v>
      </c>
      <c r="M74" s="90">
        <f t="shared" si="16"/>
        <v>1</v>
      </c>
      <c r="N74" s="90">
        <f t="shared" si="16"/>
        <v>0.01</v>
      </c>
      <c r="O74" s="84" t="str">
        <f t="shared" si="16"/>
        <v>% of newly sold non-electric building components</v>
      </c>
      <c r="P74" s="79" t="s">
        <v>1324</v>
      </c>
      <c r="Q74" s="84" t="str">
        <f t="shared" si="16"/>
        <v>buildings-sector-main.html#component-elec</v>
      </c>
      <c r="R74" s="209" t="str">
        <f t="shared" si="16"/>
        <v>building-component-electrification.html</v>
      </c>
      <c r="S74" s="84"/>
      <c r="T74" s="84"/>
    </row>
    <row r="75" spans="1:20" ht="45">
      <c r="A75" s="81" t="str">
        <f>A$73</f>
        <v>Buildings and Appliances</v>
      </c>
      <c r="B75" s="81" t="str">
        <f t="shared" si="15"/>
        <v>Building Component Electrification</v>
      </c>
      <c r="C75" s="81" t="str">
        <f t="shared" si="15"/>
        <v>Percent New Nonelec Component Sales Shifted to Elec</v>
      </c>
      <c r="D75" s="79" t="s">
        <v>337</v>
      </c>
      <c r="E75" s="79"/>
      <c r="F75" s="79" t="s">
        <v>201</v>
      </c>
      <c r="G75" s="79"/>
      <c r="H75" s="80">
        <v>163</v>
      </c>
      <c r="I75" s="79" t="s">
        <v>54</v>
      </c>
      <c r="J75" s="101" t="str">
        <f t="shared" si="16"/>
        <v>Building Component Electrification</v>
      </c>
      <c r="K75" s="92" t="str">
        <f t="shared" si="16"/>
        <v>bldgs component electrification</v>
      </c>
      <c r="L75" s="154">
        <f t="shared" si="16"/>
        <v>0</v>
      </c>
      <c r="M75" s="90">
        <f t="shared" si="16"/>
        <v>1</v>
      </c>
      <c r="N75" s="90">
        <f t="shared" si="16"/>
        <v>0.01</v>
      </c>
      <c r="O75" s="84" t="str">
        <f t="shared" si="16"/>
        <v>% of newly sold non-electric building components</v>
      </c>
      <c r="P75" s="79" t="s">
        <v>1325</v>
      </c>
      <c r="Q75" s="84" t="str">
        <f t="shared" si="16"/>
        <v>buildings-sector-main.html#component-elec</v>
      </c>
      <c r="R75" s="209" t="str">
        <f t="shared" si="16"/>
        <v>building-component-electrification.html</v>
      </c>
      <c r="S75" s="84"/>
      <c r="T75" s="84"/>
    </row>
    <row r="76" spans="1:20" s="65" customFormat="1" ht="120">
      <c r="A76" s="159" t="s">
        <v>85</v>
      </c>
      <c r="B76" s="79" t="s">
        <v>118</v>
      </c>
      <c r="C76" s="79" t="s">
        <v>367</v>
      </c>
      <c r="D76" s="79" t="s">
        <v>134</v>
      </c>
      <c r="E76" s="79" t="s">
        <v>335</v>
      </c>
      <c r="F76" s="79" t="s">
        <v>339</v>
      </c>
      <c r="G76" s="79" t="s">
        <v>140</v>
      </c>
      <c r="H76" s="80">
        <v>13</v>
      </c>
      <c r="I76" s="79" t="s">
        <v>55</v>
      </c>
      <c r="J76" s="103" t="s">
        <v>118</v>
      </c>
      <c r="K76" s="103" t="s">
        <v>709</v>
      </c>
      <c r="L76" s="85">
        <v>0</v>
      </c>
      <c r="M76" s="85">
        <f>ROUND(MaxBoundCalculations!B162,2)</f>
        <v>0.22</v>
      </c>
      <c r="N76" s="85">
        <v>0.01</v>
      </c>
      <c r="O76" s="79" t="s">
        <v>39</v>
      </c>
      <c r="P76" s="79"/>
      <c r="Q76" s="79" t="s">
        <v>240</v>
      </c>
      <c r="R76" s="210" t="s">
        <v>241</v>
      </c>
      <c r="S76" s="195" t="s">
        <v>1406</v>
      </c>
      <c r="T76" s="79" t="s">
        <v>532</v>
      </c>
    </row>
    <row r="77" spans="1:20" s="65" customFormat="1" ht="120">
      <c r="A77" s="81" t="str">
        <f>A$76</f>
        <v>Buildings and Appliances</v>
      </c>
      <c r="B77" s="81" t="str">
        <f t="shared" ref="B77:C92" si="17">B$76</f>
        <v>Building Energy Efficiency Standards</v>
      </c>
      <c r="C77" s="81" t="str">
        <f t="shared" si="17"/>
        <v>Reduction in E Use Allowed by Component Eff Std</v>
      </c>
      <c r="D77" s="79" t="s">
        <v>135</v>
      </c>
      <c r="E77" s="79" t="s">
        <v>335</v>
      </c>
      <c r="F77" s="79" t="s">
        <v>339</v>
      </c>
      <c r="G77" s="79" t="s">
        <v>141</v>
      </c>
      <c r="H77" s="80">
        <v>14</v>
      </c>
      <c r="I77" s="79" t="s">
        <v>54</v>
      </c>
      <c r="J77" s="101" t="str">
        <f t="shared" ref="J77:S93" si="18">J$76</f>
        <v>Building Energy Efficiency Standards</v>
      </c>
      <c r="K77" s="87" t="str">
        <f t="shared" si="18"/>
        <v>bldgs efficiency standards</v>
      </c>
      <c r="L77" s="87">
        <f t="shared" si="18"/>
        <v>0</v>
      </c>
      <c r="M77" s="89">
        <f>ROUND(MaxBoundCalculations!B163,2)</f>
        <v>0.38</v>
      </c>
      <c r="N77" s="87">
        <f t="shared" si="18"/>
        <v>0.01</v>
      </c>
      <c r="O77" s="81" t="str">
        <f t="shared" si="18"/>
        <v>% reduction in energy use</v>
      </c>
      <c r="P77" s="79" t="s">
        <v>1326</v>
      </c>
      <c r="Q77" s="81" t="str">
        <f t="shared" si="18"/>
        <v>buildings-sector-main.html#eff-stds</v>
      </c>
      <c r="R77" s="213" t="str">
        <f t="shared" si="18"/>
        <v>building-energy-efficiency-standards.html</v>
      </c>
      <c r="S77" s="81" t="str">
        <f>S$76</f>
        <v>http://www.wri.org/blog/2017/11/indias-move-make-buildings-efficient</v>
      </c>
      <c r="T77" s="81" t="str">
        <f>T76</f>
        <v>Itron, 2007, "ASSESSMENT OF LONG-TERM
ELECTRIC ENERGY EFFICIENCY
POTENTIAL IN CALIFORNIA’S
RESIDENTIAL SECTOR," http://www.energy.ca.gov/2007publications/CEC-500-2007-002/CEC-500-2007-002.PDF, p.33, Table 5-1</v>
      </c>
    </row>
    <row r="78" spans="1:20" s="65" customFormat="1" ht="120">
      <c r="A78" s="81" t="str">
        <f>A$76</f>
        <v>Buildings and Appliances</v>
      </c>
      <c r="B78" s="81" t="str">
        <f t="shared" si="17"/>
        <v>Building Energy Efficiency Standards</v>
      </c>
      <c r="C78" s="81" t="str">
        <f t="shared" si="17"/>
        <v>Reduction in E Use Allowed by Component Eff Std</v>
      </c>
      <c r="D78" s="79" t="s">
        <v>136</v>
      </c>
      <c r="E78" s="79" t="s">
        <v>335</v>
      </c>
      <c r="F78" s="79" t="s">
        <v>339</v>
      </c>
      <c r="G78" s="79" t="s">
        <v>142</v>
      </c>
      <c r="H78" s="80">
        <v>15</v>
      </c>
      <c r="I78" s="79" t="s">
        <v>54</v>
      </c>
      <c r="J78" s="101" t="str">
        <f t="shared" si="18"/>
        <v>Building Energy Efficiency Standards</v>
      </c>
      <c r="K78" s="87" t="str">
        <f t="shared" si="18"/>
        <v>bldgs efficiency standards</v>
      </c>
      <c r="L78" s="87">
        <f t="shared" si="18"/>
        <v>0</v>
      </c>
      <c r="M78" s="89">
        <f>ROUND(MaxBoundCalculations!B163,2)</f>
        <v>0.38</v>
      </c>
      <c r="N78" s="87">
        <f t="shared" si="18"/>
        <v>0.01</v>
      </c>
      <c r="O78" s="81" t="str">
        <f t="shared" si="18"/>
        <v>% reduction in energy use</v>
      </c>
      <c r="P78" s="79" t="s">
        <v>1327</v>
      </c>
      <c r="Q78" s="81" t="str">
        <f t="shared" si="18"/>
        <v>buildings-sector-main.html#eff-stds</v>
      </c>
      <c r="R78" s="213" t="str">
        <f t="shared" si="18"/>
        <v>building-energy-efficiency-standards.html</v>
      </c>
      <c r="S78" s="81" t="str">
        <f>S$76</f>
        <v>http://www.wri.org/blog/2017/11/indias-move-make-buildings-efficient</v>
      </c>
      <c r="T78" s="81" t="str">
        <f t="shared" ref="T78:T93" si="19">T77</f>
        <v>Itron, 2007, "ASSESSMENT OF LONG-TERM
ELECTRIC ENERGY EFFICIENCY
POTENTIAL IN CALIFORNIA’S
RESIDENTIAL SECTOR," http://www.energy.ca.gov/2007publications/CEC-500-2007-002/CEC-500-2007-002.PDF, p.33, Table 5-1</v>
      </c>
    </row>
    <row r="79" spans="1:20" s="65" customFormat="1" ht="120">
      <c r="A79" s="81" t="str">
        <f>A$76</f>
        <v>Buildings and Appliances</v>
      </c>
      <c r="B79" s="81" t="str">
        <f t="shared" si="17"/>
        <v>Building Energy Efficiency Standards</v>
      </c>
      <c r="C79" s="81" t="str">
        <f t="shared" si="17"/>
        <v>Reduction in E Use Allowed by Component Eff Std</v>
      </c>
      <c r="D79" s="79" t="s">
        <v>137</v>
      </c>
      <c r="E79" s="79" t="s">
        <v>335</v>
      </c>
      <c r="F79" s="79" t="s">
        <v>339</v>
      </c>
      <c r="G79" s="79" t="s">
        <v>143</v>
      </c>
      <c r="H79" s="80">
        <v>16</v>
      </c>
      <c r="I79" s="79" t="s">
        <v>54</v>
      </c>
      <c r="J79" s="101" t="str">
        <f t="shared" si="18"/>
        <v>Building Energy Efficiency Standards</v>
      </c>
      <c r="K79" s="87" t="str">
        <f t="shared" si="18"/>
        <v>bldgs efficiency standards</v>
      </c>
      <c r="L79" s="87">
        <f t="shared" si="18"/>
        <v>0</v>
      </c>
      <c r="M79" s="89">
        <f>ROUND(MaxBoundCalculations!B161,2)</f>
        <v>0.4</v>
      </c>
      <c r="N79" s="87">
        <f t="shared" si="18"/>
        <v>0.01</v>
      </c>
      <c r="O79" s="81" t="str">
        <f t="shared" si="18"/>
        <v>% reduction in energy use</v>
      </c>
      <c r="P79" s="79" t="s">
        <v>1328</v>
      </c>
      <c r="Q79" s="81" t="str">
        <f t="shared" si="18"/>
        <v>buildings-sector-main.html#eff-stds</v>
      </c>
      <c r="R79" s="213" t="str">
        <f t="shared" si="18"/>
        <v>building-energy-efficiency-standards.html</v>
      </c>
      <c r="S79" s="81" t="str">
        <f>S$76</f>
        <v>http://www.wri.org/blog/2017/11/indias-move-make-buildings-efficient</v>
      </c>
      <c r="T79" s="81" t="str">
        <f t="shared" si="19"/>
        <v>Itron, 2007, "ASSESSMENT OF LONG-TERM
ELECTRIC ENERGY EFFICIENCY
POTENTIAL IN CALIFORNIA’S
RESIDENTIAL SECTOR," http://www.energy.ca.gov/2007publications/CEC-500-2007-002/CEC-500-2007-002.PDF, p.33, Table 5-1</v>
      </c>
    </row>
    <row r="80" spans="1:20" s="65" customFormat="1" ht="120">
      <c r="A80" s="81" t="str">
        <f>A$76</f>
        <v>Buildings and Appliances</v>
      </c>
      <c r="B80" s="81" t="str">
        <f t="shared" si="17"/>
        <v>Building Energy Efficiency Standards</v>
      </c>
      <c r="C80" s="81" t="str">
        <f t="shared" si="17"/>
        <v>Reduction in E Use Allowed by Component Eff Std</v>
      </c>
      <c r="D80" s="79" t="s">
        <v>138</v>
      </c>
      <c r="E80" s="79" t="s">
        <v>335</v>
      </c>
      <c r="F80" s="79" t="s">
        <v>339</v>
      </c>
      <c r="G80" s="79" t="s">
        <v>144</v>
      </c>
      <c r="H80" s="80">
        <v>17</v>
      </c>
      <c r="I80" s="79" t="s">
        <v>54</v>
      </c>
      <c r="J80" s="101" t="str">
        <f t="shared" si="18"/>
        <v>Building Energy Efficiency Standards</v>
      </c>
      <c r="K80" s="87" t="str">
        <f t="shared" si="18"/>
        <v>bldgs efficiency standards</v>
      </c>
      <c r="L80" s="87">
        <f t="shared" si="18"/>
        <v>0</v>
      </c>
      <c r="M80" s="89">
        <f>ROUND(MaxBoundCalculations!B159,2)</f>
        <v>0.38</v>
      </c>
      <c r="N80" s="87">
        <f t="shared" si="18"/>
        <v>0.01</v>
      </c>
      <c r="O80" s="81" t="str">
        <f t="shared" si="18"/>
        <v>% reduction in energy use</v>
      </c>
      <c r="P80" s="79" t="s">
        <v>1329</v>
      </c>
      <c r="Q80" s="81" t="str">
        <f t="shared" si="18"/>
        <v>buildings-sector-main.html#eff-stds</v>
      </c>
      <c r="R80" s="213" t="str">
        <f t="shared" si="18"/>
        <v>building-energy-efficiency-standards.html</v>
      </c>
      <c r="S80" s="81" t="str">
        <f>S$76</f>
        <v>http://www.wri.org/blog/2017/11/indias-move-make-buildings-efficient</v>
      </c>
      <c r="T80" s="81" t="str">
        <f t="shared" si="19"/>
        <v>Itron, 2007, "ASSESSMENT OF LONG-TERM
ELECTRIC ENERGY EFFICIENCY
POTENTIAL IN CALIFORNIA’S
RESIDENTIAL SECTOR," http://www.energy.ca.gov/2007publications/CEC-500-2007-002/CEC-500-2007-002.PDF, p.33, Table 5-1</v>
      </c>
    </row>
    <row r="81" spans="1:20" s="65" customFormat="1" ht="120">
      <c r="A81" s="81" t="str">
        <f>A$76</f>
        <v>Buildings and Appliances</v>
      </c>
      <c r="B81" s="81" t="str">
        <f t="shared" si="17"/>
        <v>Building Energy Efficiency Standards</v>
      </c>
      <c r="C81" s="81" t="str">
        <f t="shared" si="17"/>
        <v>Reduction in E Use Allowed by Component Eff Std</v>
      </c>
      <c r="D81" s="79" t="s">
        <v>139</v>
      </c>
      <c r="E81" s="79" t="s">
        <v>335</v>
      </c>
      <c r="F81" s="79" t="s">
        <v>339</v>
      </c>
      <c r="G81" s="79" t="s">
        <v>145</v>
      </c>
      <c r="H81" s="80">
        <v>18</v>
      </c>
      <c r="I81" s="79" t="s">
        <v>54</v>
      </c>
      <c r="J81" s="101" t="str">
        <f t="shared" si="18"/>
        <v>Building Energy Efficiency Standards</v>
      </c>
      <c r="K81" s="87" t="str">
        <f t="shared" si="18"/>
        <v>bldgs efficiency standards</v>
      </c>
      <c r="L81" s="87">
        <f t="shared" si="18"/>
        <v>0</v>
      </c>
      <c r="M81" s="89">
        <f>ROUND(MaxBoundCalculations!B160,2)</f>
        <v>0.11</v>
      </c>
      <c r="N81" s="87">
        <f t="shared" si="18"/>
        <v>0.01</v>
      </c>
      <c r="O81" s="81" t="str">
        <f t="shared" si="18"/>
        <v>% reduction in energy use</v>
      </c>
      <c r="P81" s="79" t="s">
        <v>1330</v>
      </c>
      <c r="Q81" s="81" t="str">
        <f t="shared" si="18"/>
        <v>buildings-sector-main.html#eff-stds</v>
      </c>
      <c r="R81" s="213" t="str">
        <f t="shared" si="18"/>
        <v>building-energy-efficiency-standards.html</v>
      </c>
      <c r="S81" s="81" t="str">
        <f>S$76</f>
        <v>http://www.wri.org/blog/2017/11/indias-move-make-buildings-efficient</v>
      </c>
      <c r="T81" s="81" t="str">
        <f t="shared" si="19"/>
        <v>Itron, 2007, "ASSESSMENT OF LONG-TERM
ELECTRIC ENERGY EFFICIENCY
POTENTIAL IN CALIFORNIA’S
RESIDENTIAL SECTOR," http://www.energy.ca.gov/2007publications/CEC-500-2007-002/CEC-500-2007-002.PDF, p.33, Table 5-1</v>
      </c>
    </row>
    <row r="82" spans="1:20" s="65" customFormat="1" ht="120">
      <c r="A82" s="156" t="str">
        <f t="shared" ref="A82:C93" si="20">A$76</f>
        <v>Buildings and Appliances</v>
      </c>
      <c r="B82" s="81" t="str">
        <f t="shared" si="17"/>
        <v>Building Energy Efficiency Standards</v>
      </c>
      <c r="C82" s="81" t="str">
        <f t="shared" si="17"/>
        <v>Reduction in E Use Allowed by Component Eff Std</v>
      </c>
      <c r="D82" s="79" t="s">
        <v>134</v>
      </c>
      <c r="E82" s="79" t="s">
        <v>336</v>
      </c>
      <c r="F82" s="79" t="s">
        <v>338</v>
      </c>
      <c r="G82" s="79" t="s">
        <v>140</v>
      </c>
      <c r="H82" s="80">
        <v>150</v>
      </c>
      <c r="I82" s="79" t="s">
        <v>55</v>
      </c>
      <c r="J82" s="101" t="str">
        <f t="shared" si="18"/>
        <v>Building Energy Efficiency Standards</v>
      </c>
      <c r="K82" s="87" t="str">
        <f t="shared" si="18"/>
        <v>bldgs efficiency standards</v>
      </c>
      <c r="L82" s="87">
        <f t="shared" si="18"/>
        <v>0</v>
      </c>
      <c r="M82" s="87">
        <f>M76</f>
        <v>0.22</v>
      </c>
      <c r="N82" s="87">
        <f t="shared" si="18"/>
        <v>0.01</v>
      </c>
      <c r="O82" s="81" t="str">
        <f t="shared" si="18"/>
        <v>% reduction in energy use</v>
      </c>
      <c r="P82" s="79"/>
      <c r="Q82" s="81" t="str">
        <f t="shared" si="18"/>
        <v>buildings-sector-main.html#eff-stds</v>
      </c>
      <c r="R82" s="213" t="str">
        <f t="shared" si="18"/>
        <v>building-energy-efficiency-standards.html</v>
      </c>
      <c r="S82" s="81" t="str">
        <f t="shared" si="18"/>
        <v>http://www.wri.org/blog/2017/11/indias-move-make-buildings-efficient</v>
      </c>
      <c r="T82" s="81" t="str">
        <f t="shared" si="19"/>
        <v>Itron, 2007, "ASSESSMENT OF LONG-TERM
ELECTRIC ENERGY EFFICIENCY
POTENTIAL IN CALIFORNIA’S
RESIDENTIAL SECTOR," http://www.energy.ca.gov/2007publications/CEC-500-2007-002/CEC-500-2007-002.PDF, p.33, Table 5-1</v>
      </c>
    </row>
    <row r="83" spans="1:20" s="65" customFormat="1" ht="120">
      <c r="A83" s="156" t="str">
        <f t="shared" si="20"/>
        <v>Buildings and Appliances</v>
      </c>
      <c r="B83" s="81" t="str">
        <f t="shared" si="17"/>
        <v>Building Energy Efficiency Standards</v>
      </c>
      <c r="C83" s="81" t="str">
        <f t="shared" si="17"/>
        <v>Reduction in E Use Allowed by Component Eff Std</v>
      </c>
      <c r="D83" s="79" t="s">
        <v>135</v>
      </c>
      <c r="E83" s="79" t="s">
        <v>336</v>
      </c>
      <c r="F83" s="79" t="s">
        <v>338</v>
      </c>
      <c r="G83" s="79" t="s">
        <v>141</v>
      </c>
      <c r="H83" s="80">
        <v>151</v>
      </c>
      <c r="I83" s="79" t="s">
        <v>55</v>
      </c>
      <c r="J83" s="101" t="str">
        <f t="shared" si="18"/>
        <v>Building Energy Efficiency Standards</v>
      </c>
      <c r="K83" s="87" t="str">
        <f t="shared" si="18"/>
        <v>bldgs efficiency standards</v>
      </c>
      <c r="L83" s="87">
        <f t="shared" si="18"/>
        <v>0</v>
      </c>
      <c r="M83" s="87">
        <f t="shared" ref="M83:M93" si="21">M77</f>
        <v>0.38</v>
      </c>
      <c r="N83" s="87">
        <f t="shared" si="18"/>
        <v>0.01</v>
      </c>
      <c r="O83" s="81" t="str">
        <f t="shared" si="18"/>
        <v>% reduction in energy use</v>
      </c>
      <c r="P83" s="79" t="s">
        <v>1331</v>
      </c>
      <c r="Q83" s="81" t="str">
        <f t="shared" si="18"/>
        <v>buildings-sector-main.html#eff-stds</v>
      </c>
      <c r="R83" s="213" t="str">
        <f t="shared" si="18"/>
        <v>building-energy-efficiency-standards.html</v>
      </c>
      <c r="S83" s="81" t="str">
        <f t="shared" si="18"/>
        <v>http://www.wri.org/blog/2017/11/indias-move-make-buildings-efficient</v>
      </c>
      <c r="T83" s="81" t="str">
        <f t="shared" si="19"/>
        <v>Itron, 2007, "ASSESSMENT OF LONG-TERM
ELECTRIC ENERGY EFFICIENCY
POTENTIAL IN CALIFORNIA’S
RESIDENTIAL SECTOR," http://www.energy.ca.gov/2007publications/CEC-500-2007-002/CEC-500-2007-002.PDF, p.33, Table 5-1</v>
      </c>
    </row>
    <row r="84" spans="1:20" s="65" customFormat="1" ht="120">
      <c r="A84" s="156" t="str">
        <f t="shared" si="20"/>
        <v>Buildings and Appliances</v>
      </c>
      <c r="B84" s="81" t="str">
        <f t="shared" si="17"/>
        <v>Building Energy Efficiency Standards</v>
      </c>
      <c r="C84" s="81" t="str">
        <f t="shared" si="17"/>
        <v>Reduction in E Use Allowed by Component Eff Std</v>
      </c>
      <c r="D84" s="79" t="s">
        <v>136</v>
      </c>
      <c r="E84" s="79" t="s">
        <v>336</v>
      </c>
      <c r="F84" s="79" t="s">
        <v>338</v>
      </c>
      <c r="G84" s="79" t="s">
        <v>142</v>
      </c>
      <c r="H84" s="80">
        <v>152</v>
      </c>
      <c r="I84" s="79" t="s">
        <v>55</v>
      </c>
      <c r="J84" s="101" t="str">
        <f t="shared" si="18"/>
        <v>Building Energy Efficiency Standards</v>
      </c>
      <c r="K84" s="87" t="str">
        <f t="shared" si="18"/>
        <v>bldgs efficiency standards</v>
      </c>
      <c r="L84" s="87">
        <f t="shared" si="18"/>
        <v>0</v>
      </c>
      <c r="M84" s="87">
        <f t="shared" si="21"/>
        <v>0.38</v>
      </c>
      <c r="N84" s="87">
        <f t="shared" si="18"/>
        <v>0.01</v>
      </c>
      <c r="O84" s="81" t="str">
        <f t="shared" si="18"/>
        <v>% reduction in energy use</v>
      </c>
      <c r="P84" s="79" t="s">
        <v>1332</v>
      </c>
      <c r="Q84" s="81" t="str">
        <f t="shared" si="18"/>
        <v>buildings-sector-main.html#eff-stds</v>
      </c>
      <c r="R84" s="213" t="str">
        <f t="shared" si="18"/>
        <v>building-energy-efficiency-standards.html</v>
      </c>
      <c r="S84" s="81" t="str">
        <f t="shared" si="18"/>
        <v>http://www.wri.org/blog/2017/11/indias-move-make-buildings-efficient</v>
      </c>
      <c r="T84" s="81" t="str">
        <f t="shared" si="19"/>
        <v>Itron, 2007, "ASSESSMENT OF LONG-TERM
ELECTRIC ENERGY EFFICIENCY
POTENTIAL IN CALIFORNIA’S
RESIDENTIAL SECTOR," http://www.energy.ca.gov/2007publications/CEC-500-2007-002/CEC-500-2007-002.PDF, p.33, Table 5-1</v>
      </c>
    </row>
    <row r="85" spans="1:20" s="65" customFormat="1" ht="120">
      <c r="A85" s="156" t="str">
        <f t="shared" si="20"/>
        <v>Buildings and Appliances</v>
      </c>
      <c r="B85" s="81" t="str">
        <f t="shared" si="17"/>
        <v>Building Energy Efficiency Standards</v>
      </c>
      <c r="C85" s="81" t="str">
        <f t="shared" si="17"/>
        <v>Reduction in E Use Allowed by Component Eff Std</v>
      </c>
      <c r="D85" s="79" t="s">
        <v>137</v>
      </c>
      <c r="E85" s="79" t="s">
        <v>336</v>
      </c>
      <c r="F85" s="79" t="s">
        <v>338</v>
      </c>
      <c r="G85" s="79" t="s">
        <v>143</v>
      </c>
      <c r="H85" s="80">
        <v>153</v>
      </c>
      <c r="I85" s="79" t="s">
        <v>55</v>
      </c>
      <c r="J85" s="101" t="str">
        <f t="shared" si="18"/>
        <v>Building Energy Efficiency Standards</v>
      </c>
      <c r="K85" s="87" t="str">
        <f t="shared" si="18"/>
        <v>bldgs efficiency standards</v>
      </c>
      <c r="L85" s="87">
        <f t="shared" si="18"/>
        <v>0</v>
      </c>
      <c r="M85" s="87">
        <f t="shared" si="21"/>
        <v>0.4</v>
      </c>
      <c r="N85" s="87">
        <f t="shared" si="18"/>
        <v>0.01</v>
      </c>
      <c r="O85" s="81" t="str">
        <f t="shared" si="18"/>
        <v>% reduction in energy use</v>
      </c>
      <c r="P85" s="79" t="s">
        <v>1333</v>
      </c>
      <c r="Q85" s="81" t="str">
        <f t="shared" si="18"/>
        <v>buildings-sector-main.html#eff-stds</v>
      </c>
      <c r="R85" s="213" t="str">
        <f t="shared" si="18"/>
        <v>building-energy-efficiency-standards.html</v>
      </c>
      <c r="S85" s="81" t="str">
        <f t="shared" si="18"/>
        <v>http://www.wri.org/blog/2017/11/indias-move-make-buildings-efficient</v>
      </c>
      <c r="T85" s="81" t="str">
        <f t="shared" si="19"/>
        <v>Itron, 2007, "ASSESSMENT OF LONG-TERM
ELECTRIC ENERGY EFFICIENCY
POTENTIAL IN CALIFORNIA’S
RESIDENTIAL SECTOR," http://www.energy.ca.gov/2007publications/CEC-500-2007-002/CEC-500-2007-002.PDF, p.33, Table 5-1</v>
      </c>
    </row>
    <row r="86" spans="1:20" s="65" customFormat="1" ht="120">
      <c r="A86" s="156" t="str">
        <f t="shared" si="20"/>
        <v>Buildings and Appliances</v>
      </c>
      <c r="B86" s="81" t="str">
        <f t="shared" si="17"/>
        <v>Building Energy Efficiency Standards</v>
      </c>
      <c r="C86" s="81" t="str">
        <f t="shared" si="17"/>
        <v>Reduction in E Use Allowed by Component Eff Std</v>
      </c>
      <c r="D86" s="79" t="s">
        <v>138</v>
      </c>
      <c r="E86" s="79" t="s">
        <v>336</v>
      </c>
      <c r="F86" s="79" t="s">
        <v>338</v>
      </c>
      <c r="G86" s="79" t="s">
        <v>144</v>
      </c>
      <c r="H86" s="80">
        <v>154</v>
      </c>
      <c r="I86" s="79" t="s">
        <v>55</v>
      </c>
      <c r="J86" s="101" t="str">
        <f t="shared" si="18"/>
        <v>Building Energy Efficiency Standards</v>
      </c>
      <c r="K86" s="87" t="str">
        <f t="shared" si="18"/>
        <v>bldgs efficiency standards</v>
      </c>
      <c r="L86" s="87">
        <f t="shared" si="18"/>
        <v>0</v>
      </c>
      <c r="M86" s="87">
        <f t="shared" si="21"/>
        <v>0.38</v>
      </c>
      <c r="N86" s="87">
        <f t="shared" si="18"/>
        <v>0.01</v>
      </c>
      <c r="O86" s="81" t="str">
        <f t="shared" si="18"/>
        <v>% reduction in energy use</v>
      </c>
      <c r="P86" s="79" t="s">
        <v>1334</v>
      </c>
      <c r="Q86" s="81" t="str">
        <f t="shared" si="18"/>
        <v>buildings-sector-main.html#eff-stds</v>
      </c>
      <c r="R86" s="213" t="str">
        <f t="shared" si="18"/>
        <v>building-energy-efficiency-standards.html</v>
      </c>
      <c r="S86" s="81" t="str">
        <f t="shared" si="18"/>
        <v>http://www.wri.org/blog/2017/11/indias-move-make-buildings-efficient</v>
      </c>
      <c r="T86" s="81" t="str">
        <f t="shared" si="19"/>
        <v>Itron, 2007, "ASSESSMENT OF LONG-TERM
ELECTRIC ENERGY EFFICIENCY
POTENTIAL IN CALIFORNIA’S
RESIDENTIAL SECTOR," http://www.energy.ca.gov/2007publications/CEC-500-2007-002/CEC-500-2007-002.PDF, p.33, Table 5-1</v>
      </c>
    </row>
    <row r="87" spans="1:20" s="65" customFormat="1" ht="120">
      <c r="A87" s="156" t="str">
        <f t="shared" si="20"/>
        <v>Buildings and Appliances</v>
      </c>
      <c r="B87" s="81" t="str">
        <f t="shared" si="17"/>
        <v>Building Energy Efficiency Standards</v>
      </c>
      <c r="C87" s="81" t="str">
        <f t="shared" si="17"/>
        <v>Reduction in E Use Allowed by Component Eff Std</v>
      </c>
      <c r="D87" s="79" t="s">
        <v>139</v>
      </c>
      <c r="E87" s="79" t="s">
        <v>336</v>
      </c>
      <c r="F87" s="79" t="s">
        <v>338</v>
      </c>
      <c r="G87" s="79" t="s">
        <v>145</v>
      </c>
      <c r="H87" s="80">
        <v>155</v>
      </c>
      <c r="I87" s="79" t="s">
        <v>55</v>
      </c>
      <c r="J87" s="101" t="str">
        <f t="shared" si="18"/>
        <v>Building Energy Efficiency Standards</v>
      </c>
      <c r="K87" s="87" t="str">
        <f t="shared" si="18"/>
        <v>bldgs efficiency standards</v>
      </c>
      <c r="L87" s="87">
        <f t="shared" si="18"/>
        <v>0</v>
      </c>
      <c r="M87" s="87">
        <f t="shared" si="21"/>
        <v>0.11</v>
      </c>
      <c r="N87" s="87">
        <f t="shared" si="18"/>
        <v>0.01</v>
      </c>
      <c r="O87" s="81" t="str">
        <f t="shared" si="18"/>
        <v>% reduction in energy use</v>
      </c>
      <c r="P87" s="79" t="s">
        <v>1335</v>
      </c>
      <c r="Q87" s="81" t="str">
        <f t="shared" si="18"/>
        <v>buildings-sector-main.html#eff-stds</v>
      </c>
      <c r="R87" s="213" t="str">
        <f t="shared" si="18"/>
        <v>building-energy-efficiency-standards.html</v>
      </c>
      <c r="S87" s="81" t="str">
        <f t="shared" si="18"/>
        <v>http://www.wri.org/blog/2017/11/indias-move-make-buildings-efficient</v>
      </c>
      <c r="T87" s="81" t="str">
        <f t="shared" si="19"/>
        <v>Itron, 2007, "ASSESSMENT OF LONG-TERM
ELECTRIC ENERGY EFFICIENCY
POTENTIAL IN CALIFORNIA’S
RESIDENTIAL SECTOR," http://www.energy.ca.gov/2007publications/CEC-500-2007-002/CEC-500-2007-002.PDF, p.33, Table 5-1</v>
      </c>
    </row>
    <row r="88" spans="1:20" s="65" customFormat="1" ht="120">
      <c r="A88" s="156" t="str">
        <f t="shared" si="20"/>
        <v>Buildings and Appliances</v>
      </c>
      <c r="B88" s="81" t="str">
        <f t="shared" si="17"/>
        <v>Building Energy Efficiency Standards</v>
      </c>
      <c r="C88" s="81" t="str">
        <f t="shared" si="17"/>
        <v>Reduction in E Use Allowed by Component Eff Std</v>
      </c>
      <c r="D88" s="79" t="s">
        <v>134</v>
      </c>
      <c r="E88" s="79" t="s">
        <v>337</v>
      </c>
      <c r="F88" s="79" t="s">
        <v>201</v>
      </c>
      <c r="G88" s="79" t="s">
        <v>140</v>
      </c>
      <c r="H88" s="80">
        <v>156</v>
      </c>
      <c r="I88" s="79" t="s">
        <v>55</v>
      </c>
      <c r="J88" s="101" t="str">
        <f t="shared" si="18"/>
        <v>Building Energy Efficiency Standards</v>
      </c>
      <c r="K88" s="87" t="str">
        <f t="shared" si="18"/>
        <v>bldgs efficiency standards</v>
      </c>
      <c r="L88" s="87">
        <f t="shared" si="18"/>
        <v>0</v>
      </c>
      <c r="M88" s="87">
        <f>M82</f>
        <v>0.22</v>
      </c>
      <c r="N88" s="87">
        <f t="shared" si="18"/>
        <v>0.01</v>
      </c>
      <c r="O88" s="81" t="str">
        <f t="shared" si="18"/>
        <v>% reduction in energy use</v>
      </c>
      <c r="P88" s="79"/>
      <c r="Q88" s="81" t="str">
        <f t="shared" si="18"/>
        <v>buildings-sector-main.html#eff-stds</v>
      </c>
      <c r="R88" s="213" t="str">
        <f t="shared" si="18"/>
        <v>building-energy-efficiency-standards.html</v>
      </c>
      <c r="S88" s="81" t="str">
        <f t="shared" si="18"/>
        <v>http://www.wri.org/blog/2017/11/indias-move-make-buildings-efficient</v>
      </c>
      <c r="T88" s="81" t="str">
        <f t="shared" si="19"/>
        <v>Itron, 2007, "ASSESSMENT OF LONG-TERM
ELECTRIC ENERGY EFFICIENCY
POTENTIAL IN CALIFORNIA’S
RESIDENTIAL SECTOR," http://www.energy.ca.gov/2007publications/CEC-500-2007-002/CEC-500-2007-002.PDF, p.33, Table 5-1</v>
      </c>
    </row>
    <row r="89" spans="1:20" s="65" customFormat="1" ht="120">
      <c r="A89" s="81" t="str">
        <f t="shared" si="20"/>
        <v>Buildings and Appliances</v>
      </c>
      <c r="B89" s="81" t="str">
        <f t="shared" si="17"/>
        <v>Building Energy Efficiency Standards</v>
      </c>
      <c r="C89" s="81" t="str">
        <f t="shared" si="17"/>
        <v>Reduction in E Use Allowed by Component Eff Std</v>
      </c>
      <c r="D89" s="79" t="s">
        <v>135</v>
      </c>
      <c r="E89" s="79" t="s">
        <v>337</v>
      </c>
      <c r="F89" s="79" t="s">
        <v>201</v>
      </c>
      <c r="G89" s="79" t="s">
        <v>141</v>
      </c>
      <c r="H89" s="80">
        <v>157</v>
      </c>
      <c r="I89" s="79" t="s">
        <v>54</v>
      </c>
      <c r="J89" s="101" t="str">
        <f t="shared" si="18"/>
        <v>Building Energy Efficiency Standards</v>
      </c>
      <c r="K89" s="87" t="str">
        <f t="shared" si="18"/>
        <v>bldgs efficiency standards</v>
      </c>
      <c r="L89" s="87">
        <f t="shared" si="18"/>
        <v>0</v>
      </c>
      <c r="M89" s="87">
        <f t="shared" si="21"/>
        <v>0.38</v>
      </c>
      <c r="N89" s="87">
        <f t="shared" si="18"/>
        <v>0.01</v>
      </c>
      <c r="O89" s="81" t="str">
        <f t="shared" si="18"/>
        <v>% reduction in energy use</v>
      </c>
      <c r="P89" s="79" t="s">
        <v>1336</v>
      </c>
      <c r="Q89" s="81" t="str">
        <f t="shared" si="18"/>
        <v>buildings-sector-main.html#eff-stds</v>
      </c>
      <c r="R89" s="213" t="str">
        <f t="shared" si="18"/>
        <v>building-energy-efficiency-standards.html</v>
      </c>
      <c r="S89" s="81" t="str">
        <f t="shared" si="18"/>
        <v>http://www.wri.org/blog/2017/11/indias-move-make-buildings-efficient</v>
      </c>
      <c r="T89" s="81" t="str">
        <f t="shared" si="19"/>
        <v>Itron, 2007, "ASSESSMENT OF LONG-TERM
ELECTRIC ENERGY EFFICIENCY
POTENTIAL IN CALIFORNIA’S
RESIDENTIAL SECTOR," http://www.energy.ca.gov/2007publications/CEC-500-2007-002/CEC-500-2007-002.PDF, p.33, Table 5-1</v>
      </c>
    </row>
    <row r="90" spans="1:20" s="65" customFormat="1" ht="120">
      <c r="A90" s="81" t="str">
        <f t="shared" si="20"/>
        <v>Buildings and Appliances</v>
      </c>
      <c r="B90" s="81" t="str">
        <f t="shared" si="17"/>
        <v>Building Energy Efficiency Standards</v>
      </c>
      <c r="C90" s="81" t="str">
        <f t="shared" si="17"/>
        <v>Reduction in E Use Allowed by Component Eff Std</v>
      </c>
      <c r="D90" s="79" t="s">
        <v>136</v>
      </c>
      <c r="E90" s="79" t="s">
        <v>337</v>
      </c>
      <c r="F90" s="79" t="s">
        <v>201</v>
      </c>
      <c r="G90" s="79" t="s">
        <v>142</v>
      </c>
      <c r="H90" s="80">
        <v>158</v>
      </c>
      <c r="I90" s="79" t="s">
        <v>54</v>
      </c>
      <c r="J90" s="101" t="str">
        <f t="shared" si="18"/>
        <v>Building Energy Efficiency Standards</v>
      </c>
      <c r="K90" s="87" t="str">
        <f t="shared" si="18"/>
        <v>bldgs efficiency standards</v>
      </c>
      <c r="L90" s="87">
        <f t="shared" si="18"/>
        <v>0</v>
      </c>
      <c r="M90" s="87">
        <f t="shared" si="21"/>
        <v>0.38</v>
      </c>
      <c r="N90" s="87">
        <f t="shared" si="18"/>
        <v>0.01</v>
      </c>
      <c r="O90" s="81" t="str">
        <f t="shared" si="18"/>
        <v>% reduction in energy use</v>
      </c>
      <c r="P90" s="79" t="s">
        <v>1337</v>
      </c>
      <c r="Q90" s="81" t="str">
        <f t="shared" si="18"/>
        <v>buildings-sector-main.html#eff-stds</v>
      </c>
      <c r="R90" s="213" t="str">
        <f t="shared" si="18"/>
        <v>building-energy-efficiency-standards.html</v>
      </c>
      <c r="S90" s="81" t="str">
        <f t="shared" si="18"/>
        <v>http://www.wri.org/blog/2017/11/indias-move-make-buildings-efficient</v>
      </c>
      <c r="T90" s="81" t="str">
        <f t="shared" si="19"/>
        <v>Itron, 2007, "ASSESSMENT OF LONG-TERM
ELECTRIC ENERGY EFFICIENCY
POTENTIAL IN CALIFORNIA’S
RESIDENTIAL SECTOR," http://www.energy.ca.gov/2007publications/CEC-500-2007-002/CEC-500-2007-002.PDF, p.33, Table 5-1</v>
      </c>
    </row>
    <row r="91" spans="1:20" s="65" customFormat="1" ht="120">
      <c r="A91" s="81" t="str">
        <f t="shared" si="20"/>
        <v>Buildings and Appliances</v>
      </c>
      <c r="B91" s="81" t="str">
        <f t="shared" si="17"/>
        <v>Building Energy Efficiency Standards</v>
      </c>
      <c r="C91" s="81" t="str">
        <f t="shared" si="17"/>
        <v>Reduction in E Use Allowed by Component Eff Std</v>
      </c>
      <c r="D91" s="79" t="s">
        <v>137</v>
      </c>
      <c r="E91" s="79" t="s">
        <v>337</v>
      </c>
      <c r="F91" s="79" t="s">
        <v>201</v>
      </c>
      <c r="G91" s="79" t="s">
        <v>143</v>
      </c>
      <c r="H91" s="80">
        <v>159</v>
      </c>
      <c r="I91" s="79" t="s">
        <v>54</v>
      </c>
      <c r="J91" s="101" t="str">
        <f t="shared" si="18"/>
        <v>Building Energy Efficiency Standards</v>
      </c>
      <c r="K91" s="87" t="str">
        <f t="shared" si="18"/>
        <v>bldgs efficiency standards</v>
      </c>
      <c r="L91" s="87">
        <f t="shared" si="18"/>
        <v>0</v>
      </c>
      <c r="M91" s="87">
        <f t="shared" si="21"/>
        <v>0.4</v>
      </c>
      <c r="N91" s="87">
        <f t="shared" si="18"/>
        <v>0.01</v>
      </c>
      <c r="O91" s="81" t="str">
        <f t="shared" si="18"/>
        <v>% reduction in energy use</v>
      </c>
      <c r="P91" s="79" t="s">
        <v>1338</v>
      </c>
      <c r="Q91" s="81" t="str">
        <f t="shared" si="18"/>
        <v>buildings-sector-main.html#eff-stds</v>
      </c>
      <c r="R91" s="213" t="str">
        <f t="shared" si="18"/>
        <v>building-energy-efficiency-standards.html</v>
      </c>
      <c r="S91" s="81" t="str">
        <f t="shared" si="18"/>
        <v>http://www.wri.org/blog/2017/11/indias-move-make-buildings-efficient</v>
      </c>
      <c r="T91" s="81" t="str">
        <f t="shared" si="19"/>
        <v>Itron, 2007, "ASSESSMENT OF LONG-TERM
ELECTRIC ENERGY EFFICIENCY
POTENTIAL IN CALIFORNIA’S
RESIDENTIAL SECTOR," http://www.energy.ca.gov/2007publications/CEC-500-2007-002/CEC-500-2007-002.PDF, p.33, Table 5-1</v>
      </c>
    </row>
    <row r="92" spans="1:20" s="65" customFormat="1" ht="120">
      <c r="A92" s="81" t="str">
        <f t="shared" si="20"/>
        <v>Buildings and Appliances</v>
      </c>
      <c r="B92" s="81" t="str">
        <f t="shared" si="17"/>
        <v>Building Energy Efficiency Standards</v>
      </c>
      <c r="C92" s="81" t="str">
        <f t="shared" si="17"/>
        <v>Reduction in E Use Allowed by Component Eff Std</v>
      </c>
      <c r="D92" s="79" t="s">
        <v>138</v>
      </c>
      <c r="E92" s="79" t="s">
        <v>337</v>
      </c>
      <c r="F92" s="79" t="s">
        <v>201</v>
      </c>
      <c r="G92" s="79" t="s">
        <v>144</v>
      </c>
      <c r="H92" s="80">
        <v>160</v>
      </c>
      <c r="I92" s="79" t="s">
        <v>54</v>
      </c>
      <c r="J92" s="101" t="str">
        <f t="shared" si="18"/>
        <v>Building Energy Efficiency Standards</v>
      </c>
      <c r="K92" s="87" t="str">
        <f t="shared" si="18"/>
        <v>bldgs efficiency standards</v>
      </c>
      <c r="L92" s="87">
        <f t="shared" si="18"/>
        <v>0</v>
      </c>
      <c r="M92" s="87">
        <f t="shared" si="21"/>
        <v>0.38</v>
      </c>
      <c r="N92" s="87">
        <f t="shared" si="18"/>
        <v>0.01</v>
      </c>
      <c r="O92" s="81" t="str">
        <f t="shared" si="18"/>
        <v>% reduction in energy use</v>
      </c>
      <c r="P92" s="79" t="s">
        <v>1339</v>
      </c>
      <c r="Q92" s="81" t="str">
        <f t="shared" si="18"/>
        <v>buildings-sector-main.html#eff-stds</v>
      </c>
      <c r="R92" s="213" t="str">
        <f t="shared" si="18"/>
        <v>building-energy-efficiency-standards.html</v>
      </c>
      <c r="S92" s="81" t="str">
        <f t="shared" si="18"/>
        <v>http://www.wri.org/blog/2017/11/indias-move-make-buildings-efficient</v>
      </c>
      <c r="T92" s="81" t="str">
        <f t="shared" si="19"/>
        <v>Itron, 2007, "ASSESSMENT OF LONG-TERM
ELECTRIC ENERGY EFFICIENCY
POTENTIAL IN CALIFORNIA’S
RESIDENTIAL SECTOR," http://www.energy.ca.gov/2007publications/CEC-500-2007-002/CEC-500-2007-002.PDF, p.33, Table 5-1</v>
      </c>
    </row>
    <row r="93" spans="1:20" s="65" customFormat="1" ht="120">
      <c r="A93" s="81" t="str">
        <f t="shared" si="20"/>
        <v>Buildings and Appliances</v>
      </c>
      <c r="B93" s="81" t="str">
        <f t="shared" si="20"/>
        <v>Building Energy Efficiency Standards</v>
      </c>
      <c r="C93" s="81" t="str">
        <f t="shared" si="20"/>
        <v>Reduction in E Use Allowed by Component Eff Std</v>
      </c>
      <c r="D93" s="79" t="s">
        <v>139</v>
      </c>
      <c r="E93" s="79" t="s">
        <v>337</v>
      </c>
      <c r="F93" s="79" t="s">
        <v>201</v>
      </c>
      <c r="G93" s="79" t="s">
        <v>145</v>
      </c>
      <c r="H93" s="80">
        <v>161</v>
      </c>
      <c r="I93" s="79" t="s">
        <v>54</v>
      </c>
      <c r="J93" s="101" t="str">
        <f t="shared" si="18"/>
        <v>Building Energy Efficiency Standards</v>
      </c>
      <c r="K93" s="87" t="str">
        <f t="shared" si="18"/>
        <v>bldgs efficiency standards</v>
      </c>
      <c r="L93" s="87">
        <f t="shared" si="18"/>
        <v>0</v>
      </c>
      <c r="M93" s="87">
        <f t="shared" si="21"/>
        <v>0.11</v>
      </c>
      <c r="N93" s="87">
        <f t="shared" si="18"/>
        <v>0.01</v>
      </c>
      <c r="O93" s="81" t="str">
        <f t="shared" si="18"/>
        <v>% reduction in energy use</v>
      </c>
      <c r="P93" s="79" t="s">
        <v>1340</v>
      </c>
      <c r="Q93" s="81" t="str">
        <f t="shared" si="18"/>
        <v>buildings-sector-main.html#eff-stds</v>
      </c>
      <c r="R93" s="213" t="str">
        <f t="shared" si="18"/>
        <v>building-energy-efficiency-standards.html</v>
      </c>
      <c r="S93" s="81" t="str">
        <f t="shared" si="18"/>
        <v>http://www.wri.org/blog/2017/11/indias-move-make-buildings-efficient</v>
      </c>
      <c r="T93" s="81" t="str">
        <f t="shared" si="19"/>
        <v>Itron, 2007, "ASSESSMENT OF LONG-TERM
ELECTRIC ENERGY EFFICIENCY
POTENTIAL IN CALIFORNIA’S
RESIDENTIAL SECTOR," http://www.energy.ca.gov/2007publications/CEC-500-2007-002/CEC-500-2007-002.PDF, p.33, Table 5-1</v>
      </c>
    </row>
    <row r="94" spans="1:20" s="65" customFormat="1" ht="60">
      <c r="A94" s="159" t="s">
        <v>85</v>
      </c>
      <c r="B94" s="79" t="s">
        <v>15</v>
      </c>
      <c r="C94" s="79" t="s">
        <v>7</v>
      </c>
      <c r="D94" s="79"/>
      <c r="E94" s="79"/>
      <c r="F94" s="79"/>
      <c r="G94" s="79"/>
      <c r="H94" s="80">
        <v>19</v>
      </c>
      <c r="I94" s="79" t="s">
        <v>55</v>
      </c>
      <c r="J94" s="103" t="s">
        <v>15</v>
      </c>
      <c r="K94" s="103" t="s">
        <v>708</v>
      </c>
      <c r="L94" s="91">
        <v>0</v>
      </c>
      <c r="M94" s="91">
        <v>1</v>
      </c>
      <c r="N94" s="91">
        <v>1</v>
      </c>
      <c r="O94" s="79" t="s">
        <v>36</v>
      </c>
      <c r="P94" s="79" t="s">
        <v>731</v>
      </c>
      <c r="Q94" s="79" t="s">
        <v>242</v>
      </c>
      <c r="R94" s="210" t="s">
        <v>243</v>
      </c>
      <c r="S94" s="70" t="s">
        <v>88</v>
      </c>
      <c r="T94" s="81"/>
    </row>
    <row r="95" spans="1:20" s="65" customFormat="1" ht="120">
      <c r="A95" s="79" t="s">
        <v>85</v>
      </c>
      <c r="B95" s="79" t="s">
        <v>317</v>
      </c>
      <c r="C95" s="79" t="s">
        <v>369</v>
      </c>
      <c r="D95" s="79"/>
      <c r="E95" s="79"/>
      <c r="F95" s="79"/>
      <c r="G95" s="79"/>
      <c r="H95" s="80">
        <v>146</v>
      </c>
      <c r="I95" s="79" t="s">
        <v>54</v>
      </c>
      <c r="J95" s="80" t="s">
        <v>442</v>
      </c>
      <c r="K95" s="103" t="s">
        <v>707</v>
      </c>
      <c r="L95" s="91">
        <v>0</v>
      </c>
      <c r="M95" s="172">
        <v>0.2</v>
      </c>
      <c r="N95" s="93">
        <v>5.0000000000000001E-3</v>
      </c>
      <c r="O95" s="79" t="s">
        <v>318</v>
      </c>
      <c r="P95" s="79" t="s">
        <v>1341</v>
      </c>
      <c r="Q95" s="79" t="s">
        <v>319</v>
      </c>
      <c r="R95" s="210" t="s">
        <v>320</v>
      </c>
      <c r="S95" s="70" t="s">
        <v>374</v>
      </c>
      <c r="T95" s="70" t="s">
        <v>497</v>
      </c>
    </row>
    <row r="96" spans="1:20" s="65" customFormat="1" ht="60">
      <c r="A96" s="79" t="s">
        <v>85</v>
      </c>
      <c r="B96" s="79" t="s">
        <v>321</v>
      </c>
      <c r="C96" s="79" t="s">
        <v>324</v>
      </c>
      <c r="D96" s="79"/>
      <c r="E96" s="79"/>
      <c r="F96" s="79"/>
      <c r="G96" s="79"/>
      <c r="H96" s="80">
        <v>147</v>
      </c>
      <c r="I96" s="79" t="s">
        <v>55</v>
      </c>
      <c r="J96" s="80" t="s">
        <v>442</v>
      </c>
      <c r="K96" s="103" t="s">
        <v>706</v>
      </c>
      <c r="L96" s="91">
        <v>0</v>
      </c>
      <c r="M96" s="85">
        <v>0.5</v>
      </c>
      <c r="N96" s="86">
        <v>0.01</v>
      </c>
      <c r="O96" s="79" t="s">
        <v>325</v>
      </c>
      <c r="P96" s="79"/>
      <c r="Q96" s="79" t="s">
        <v>322</v>
      </c>
      <c r="R96" s="210" t="s">
        <v>323</v>
      </c>
      <c r="S96" s="70" t="s">
        <v>375</v>
      </c>
      <c r="T96" s="81"/>
    </row>
    <row r="97" spans="1:20" s="65" customFormat="1" ht="45">
      <c r="A97" s="79" t="s">
        <v>85</v>
      </c>
      <c r="B97" s="79" t="s">
        <v>14</v>
      </c>
      <c r="C97" s="79" t="s">
        <v>146</v>
      </c>
      <c r="D97" s="79"/>
      <c r="E97" s="79"/>
      <c r="F97" s="79"/>
      <c r="G97" s="79"/>
      <c r="H97" s="80">
        <v>20</v>
      </c>
      <c r="I97" s="79" t="s">
        <v>54</v>
      </c>
      <c r="J97" s="103" t="s">
        <v>14</v>
      </c>
      <c r="K97" s="103" t="s">
        <v>705</v>
      </c>
      <c r="L97" s="91">
        <v>0</v>
      </c>
      <c r="M97" s="91">
        <v>1</v>
      </c>
      <c r="N97" s="91">
        <v>1</v>
      </c>
      <c r="O97" s="79" t="s">
        <v>36</v>
      </c>
      <c r="P97" s="79" t="s">
        <v>732</v>
      </c>
      <c r="Q97" s="79" t="s">
        <v>244</v>
      </c>
      <c r="R97" s="210" t="s">
        <v>245</v>
      </c>
      <c r="S97" s="70" t="s">
        <v>88</v>
      </c>
      <c r="T97" s="81"/>
    </row>
    <row r="98" spans="1:20" s="65" customFormat="1" ht="120">
      <c r="A98" s="79" t="s">
        <v>85</v>
      </c>
      <c r="B98" s="79" t="s">
        <v>17</v>
      </c>
      <c r="C98" s="79" t="s">
        <v>216</v>
      </c>
      <c r="D98" s="79" t="s">
        <v>134</v>
      </c>
      <c r="E98" s="79"/>
      <c r="F98" s="79" t="s">
        <v>140</v>
      </c>
      <c r="G98" s="79"/>
      <c r="H98" s="80">
        <v>21</v>
      </c>
      <c r="I98" s="79" t="s">
        <v>54</v>
      </c>
      <c r="J98" s="103" t="s">
        <v>17</v>
      </c>
      <c r="K98" s="103" t="s">
        <v>704</v>
      </c>
      <c r="L98" s="85">
        <v>0</v>
      </c>
      <c r="M98" s="94">
        <f>ROUND(MaxBoundCalculations!B167,3)</f>
        <v>3.4000000000000002E-2</v>
      </c>
      <c r="N98" s="94">
        <v>1E-3</v>
      </c>
      <c r="O98" s="79" t="s">
        <v>44</v>
      </c>
      <c r="P98" s="79" t="s">
        <v>733</v>
      </c>
      <c r="Q98" s="79" t="s">
        <v>246</v>
      </c>
      <c r="R98" s="210" t="s">
        <v>247</v>
      </c>
      <c r="S98" s="79" t="s">
        <v>189</v>
      </c>
      <c r="T98" s="70" t="s">
        <v>212</v>
      </c>
    </row>
    <row r="99" spans="1:20" s="65" customFormat="1" ht="90">
      <c r="A99" s="81" t="str">
        <f>A$98</f>
        <v>Buildings and Appliances</v>
      </c>
      <c r="B99" s="81" t="str">
        <f t="shared" ref="B99:C103" si="22">B$98</f>
        <v>Increased Retrofitting</v>
      </c>
      <c r="C99" s="81" t="str">
        <f t="shared" si="22"/>
        <v>Fraction of Commercial Components Replaced Annually due to Retrofitting Policy</v>
      </c>
      <c r="D99" s="79" t="s">
        <v>135</v>
      </c>
      <c r="E99" s="79"/>
      <c r="F99" s="79" t="s">
        <v>141</v>
      </c>
      <c r="G99" s="79"/>
      <c r="H99" s="80">
        <v>22</v>
      </c>
      <c r="I99" s="79" t="s">
        <v>54</v>
      </c>
      <c r="J99" s="101" t="str">
        <f t="shared" ref="J99:O103" si="23">J$98</f>
        <v>Increased Retrofitting</v>
      </c>
      <c r="K99" s="90" t="str">
        <f t="shared" si="23"/>
        <v>bldgs retrofitting</v>
      </c>
      <c r="L99" s="90">
        <f t="shared" si="23"/>
        <v>0</v>
      </c>
      <c r="M99" s="95">
        <f t="shared" si="23"/>
        <v>3.4000000000000002E-2</v>
      </c>
      <c r="N99" s="95">
        <f t="shared" si="23"/>
        <v>1E-3</v>
      </c>
      <c r="O99" s="81" t="str">
        <f t="shared" si="23"/>
        <v>% of existing building components</v>
      </c>
      <c r="P99" s="79" t="s">
        <v>734</v>
      </c>
      <c r="Q99" s="79" t="s">
        <v>246</v>
      </c>
      <c r="R99" s="210" t="s">
        <v>247</v>
      </c>
      <c r="S99" s="81" t="str">
        <f>S98</f>
        <v>Calculated from model data; see the relevant variable(s) in the InputData folder for source information.</v>
      </c>
      <c r="T99" s="81"/>
    </row>
    <row r="100" spans="1:20" s="65" customFormat="1" ht="90">
      <c r="A100" s="81" t="str">
        <f>A$98</f>
        <v>Buildings and Appliances</v>
      </c>
      <c r="B100" s="81" t="str">
        <f t="shared" si="22"/>
        <v>Increased Retrofitting</v>
      </c>
      <c r="C100" s="81" t="str">
        <f t="shared" si="22"/>
        <v>Fraction of Commercial Components Replaced Annually due to Retrofitting Policy</v>
      </c>
      <c r="D100" s="79" t="s">
        <v>136</v>
      </c>
      <c r="E100" s="79"/>
      <c r="F100" s="79" t="s">
        <v>142</v>
      </c>
      <c r="G100" s="79"/>
      <c r="H100" s="80">
        <v>23</v>
      </c>
      <c r="I100" s="79" t="s">
        <v>54</v>
      </c>
      <c r="J100" s="101" t="str">
        <f t="shared" si="23"/>
        <v>Increased Retrofitting</v>
      </c>
      <c r="K100" s="90" t="str">
        <f t="shared" si="23"/>
        <v>bldgs retrofitting</v>
      </c>
      <c r="L100" s="90">
        <f t="shared" si="23"/>
        <v>0</v>
      </c>
      <c r="M100" s="95">
        <f t="shared" si="23"/>
        <v>3.4000000000000002E-2</v>
      </c>
      <c r="N100" s="95">
        <f t="shared" si="23"/>
        <v>1E-3</v>
      </c>
      <c r="O100" s="81" t="str">
        <f t="shared" si="23"/>
        <v>% of existing building components</v>
      </c>
      <c r="P100" s="79" t="s">
        <v>735</v>
      </c>
      <c r="Q100" s="79" t="s">
        <v>246</v>
      </c>
      <c r="R100" s="210" t="s">
        <v>247</v>
      </c>
      <c r="S100" s="81" t="str">
        <f>S99</f>
        <v>Calculated from model data; see the relevant variable(s) in the InputData folder for source information.</v>
      </c>
      <c r="T100" s="81"/>
    </row>
    <row r="101" spans="1:20" s="65" customFormat="1" ht="90">
      <c r="A101" s="81" t="str">
        <f>A$98</f>
        <v>Buildings and Appliances</v>
      </c>
      <c r="B101" s="81" t="str">
        <f t="shared" si="22"/>
        <v>Increased Retrofitting</v>
      </c>
      <c r="C101" s="81" t="str">
        <f t="shared" si="22"/>
        <v>Fraction of Commercial Components Replaced Annually due to Retrofitting Policy</v>
      </c>
      <c r="D101" s="79" t="s">
        <v>137</v>
      </c>
      <c r="E101" s="79"/>
      <c r="F101" s="79" t="s">
        <v>143</v>
      </c>
      <c r="G101" s="79"/>
      <c r="H101" s="80">
        <v>24</v>
      </c>
      <c r="I101" s="79" t="s">
        <v>54</v>
      </c>
      <c r="J101" s="101" t="str">
        <f t="shared" si="23"/>
        <v>Increased Retrofitting</v>
      </c>
      <c r="K101" s="90" t="str">
        <f t="shared" si="23"/>
        <v>bldgs retrofitting</v>
      </c>
      <c r="L101" s="90">
        <f t="shared" si="23"/>
        <v>0</v>
      </c>
      <c r="M101" s="95">
        <f t="shared" si="23"/>
        <v>3.4000000000000002E-2</v>
      </c>
      <c r="N101" s="95">
        <f t="shared" si="23"/>
        <v>1E-3</v>
      </c>
      <c r="O101" s="81" t="str">
        <f t="shared" si="23"/>
        <v>% of existing building components</v>
      </c>
      <c r="P101" s="79" t="s">
        <v>736</v>
      </c>
      <c r="Q101" s="79" t="s">
        <v>246</v>
      </c>
      <c r="R101" s="210" t="s">
        <v>247</v>
      </c>
      <c r="S101" s="81" t="str">
        <f>S100</f>
        <v>Calculated from model data; see the relevant variable(s) in the InputData folder for source information.</v>
      </c>
      <c r="T101" s="81"/>
    </row>
    <row r="102" spans="1:20" s="65" customFormat="1" ht="90">
      <c r="A102" s="81" t="str">
        <f>A$98</f>
        <v>Buildings and Appliances</v>
      </c>
      <c r="B102" s="81" t="str">
        <f t="shared" si="22"/>
        <v>Increased Retrofitting</v>
      </c>
      <c r="C102" s="81" t="str">
        <f t="shared" si="22"/>
        <v>Fraction of Commercial Components Replaced Annually due to Retrofitting Policy</v>
      </c>
      <c r="D102" s="79" t="s">
        <v>138</v>
      </c>
      <c r="E102" s="79"/>
      <c r="F102" s="79" t="s">
        <v>144</v>
      </c>
      <c r="G102" s="79"/>
      <c r="H102" s="80">
        <v>25</v>
      </c>
      <c r="I102" s="79" t="s">
        <v>54</v>
      </c>
      <c r="J102" s="101" t="str">
        <f t="shared" si="23"/>
        <v>Increased Retrofitting</v>
      </c>
      <c r="K102" s="90" t="str">
        <f t="shared" si="23"/>
        <v>bldgs retrofitting</v>
      </c>
      <c r="L102" s="90">
        <f t="shared" si="23"/>
        <v>0</v>
      </c>
      <c r="M102" s="95">
        <f t="shared" si="23"/>
        <v>3.4000000000000002E-2</v>
      </c>
      <c r="N102" s="95">
        <f t="shared" si="23"/>
        <v>1E-3</v>
      </c>
      <c r="O102" s="81" t="str">
        <f t="shared" si="23"/>
        <v>% of existing building components</v>
      </c>
      <c r="P102" s="79" t="s">
        <v>737</v>
      </c>
      <c r="Q102" s="79" t="s">
        <v>246</v>
      </c>
      <c r="R102" s="210" t="s">
        <v>247</v>
      </c>
      <c r="S102" s="81" t="str">
        <f>S101</f>
        <v>Calculated from model data; see the relevant variable(s) in the InputData folder for source information.</v>
      </c>
      <c r="T102" s="81"/>
    </row>
    <row r="103" spans="1:20" s="65" customFormat="1" ht="90">
      <c r="A103" s="81" t="str">
        <f>A$98</f>
        <v>Buildings and Appliances</v>
      </c>
      <c r="B103" s="81" t="str">
        <f t="shared" si="22"/>
        <v>Increased Retrofitting</v>
      </c>
      <c r="C103" s="81" t="str">
        <f t="shared" si="22"/>
        <v>Fraction of Commercial Components Replaced Annually due to Retrofitting Policy</v>
      </c>
      <c r="D103" s="79" t="s">
        <v>139</v>
      </c>
      <c r="E103" s="79"/>
      <c r="F103" s="79" t="s">
        <v>145</v>
      </c>
      <c r="G103" s="79"/>
      <c r="H103" s="80">
        <v>26</v>
      </c>
      <c r="I103" s="79" t="s">
        <v>54</v>
      </c>
      <c r="J103" s="101" t="str">
        <f t="shared" si="23"/>
        <v>Increased Retrofitting</v>
      </c>
      <c r="K103" s="90" t="str">
        <f t="shared" si="23"/>
        <v>bldgs retrofitting</v>
      </c>
      <c r="L103" s="90">
        <f t="shared" si="23"/>
        <v>0</v>
      </c>
      <c r="M103" s="95">
        <f t="shared" si="23"/>
        <v>3.4000000000000002E-2</v>
      </c>
      <c r="N103" s="95">
        <f t="shared" si="23"/>
        <v>1E-3</v>
      </c>
      <c r="O103" s="81" t="str">
        <f t="shared" si="23"/>
        <v>% of existing building components</v>
      </c>
      <c r="P103" s="79" t="s">
        <v>738</v>
      </c>
      <c r="Q103" s="79" t="s">
        <v>246</v>
      </c>
      <c r="R103" s="210" t="s">
        <v>247</v>
      </c>
      <c r="S103" s="81" t="str">
        <f>S102</f>
        <v>Calculated from model data; see the relevant variable(s) in the InputData folder for source information.</v>
      </c>
      <c r="T103" s="81"/>
    </row>
    <row r="104" spans="1:20" s="65" customFormat="1" ht="30">
      <c r="A104" s="159" t="s">
        <v>85</v>
      </c>
      <c r="B104" s="79" t="s">
        <v>13</v>
      </c>
      <c r="C104" s="79" t="s">
        <v>6</v>
      </c>
      <c r="D104" s="79" t="s">
        <v>134</v>
      </c>
      <c r="E104" s="79"/>
      <c r="F104" s="79" t="s">
        <v>140</v>
      </c>
      <c r="G104" s="79"/>
      <c r="H104" s="80">
        <v>27</v>
      </c>
      <c r="I104" s="79" t="s">
        <v>55</v>
      </c>
      <c r="J104" s="103" t="s">
        <v>13</v>
      </c>
      <c r="K104" s="103" t="s">
        <v>703</v>
      </c>
      <c r="L104" s="91">
        <v>0</v>
      </c>
      <c r="M104" s="91">
        <v>1</v>
      </c>
      <c r="N104" s="91">
        <v>1</v>
      </c>
      <c r="O104" s="79" t="s">
        <v>36</v>
      </c>
      <c r="P104" s="79" t="s">
        <v>1342</v>
      </c>
      <c r="Q104" s="79" t="s">
        <v>248</v>
      </c>
      <c r="R104" s="210" t="s">
        <v>249</v>
      </c>
      <c r="S104" s="70" t="s">
        <v>88</v>
      </c>
      <c r="T104" s="81"/>
    </row>
    <row r="105" spans="1:20" s="65" customFormat="1" ht="30">
      <c r="A105" s="81" t="str">
        <f>A$104</f>
        <v>Buildings and Appliances</v>
      </c>
      <c r="B105" s="81" t="str">
        <f t="shared" ref="B105:C109" si="24">B$104</f>
        <v>Rebate for Efficient Products</v>
      </c>
      <c r="C105" s="81" t="str">
        <f t="shared" si="24"/>
        <v>Boolean Rebate Program for Efficient Components</v>
      </c>
      <c r="D105" s="79" t="s">
        <v>135</v>
      </c>
      <c r="E105" s="79"/>
      <c r="F105" s="79" t="s">
        <v>141</v>
      </c>
      <c r="G105" s="79"/>
      <c r="H105" s="80">
        <v>28</v>
      </c>
      <c r="I105" s="79" t="s">
        <v>54</v>
      </c>
      <c r="J105" s="101" t="str">
        <f t="shared" ref="J105:K109" si="25">J$104</f>
        <v>Rebate for Efficient Products</v>
      </c>
      <c r="K105" s="92" t="str">
        <f>K$104</f>
        <v>bldgs rebate</v>
      </c>
      <c r="L105" s="92">
        <f>L$104</f>
        <v>0</v>
      </c>
      <c r="M105" s="92">
        <f>M$104</f>
        <v>1</v>
      </c>
      <c r="N105" s="92">
        <f>N$104</f>
        <v>1</v>
      </c>
      <c r="O105" s="81" t="str">
        <f>O$104</f>
        <v>on/off</v>
      </c>
      <c r="P105" s="79" t="s">
        <v>1343</v>
      </c>
      <c r="Q105" s="79" t="s">
        <v>248</v>
      </c>
      <c r="R105" s="210" t="s">
        <v>249</v>
      </c>
      <c r="S105" s="70" t="s">
        <v>88</v>
      </c>
      <c r="T105" s="81"/>
    </row>
    <row r="106" spans="1:20" s="65" customFormat="1" ht="30">
      <c r="A106" s="81" t="str">
        <f>A$104</f>
        <v>Buildings and Appliances</v>
      </c>
      <c r="B106" s="81" t="str">
        <f t="shared" si="24"/>
        <v>Rebate for Efficient Products</v>
      </c>
      <c r="C106" s="81" t="str">
        <f t="shared" si="24"/>
        <v>Boolean Rebate Program for Efficient Components</v>
      </c>
      <c r="D106" s="79" t="s">
        <v>136</v>
      </c>
      <c r="E106" s="79"/>
      <c r="F106" s="79" t="s">
        <v>142</v>
      </c>
      <c r="G106" s="79"/>
      <c r="H106" s="80" t="s">
        <v>230</v>
      </c>
      <c r="I106" s="79" t="s">
        <v>55</v>
      </c>
      <c r="J106" s="101" t="str">
        <f t="shared" si="25"/>
        <v>Rebate for Efficient Products</v>
      </c>
      <c r="K106" s="92" t="str">
        <f t="shared" si="25"/>
        <v>bldgs rebate</v>
      </c>
      <c r="L106" s="91"/>
      <c r="M106" s="91"/>
      <c r="N106" s="91"/>
      <c r="O106" s="79"/>
      <c r="P106" s="79"/>
      <c r="Q106" s="81"/>
      <c r="R106" s="210"/>
      <c r="S106" s="81"/>
      <c r="T106" s="81"/>
    </row>
    <row r="107" spans="1:20" s="65" customFormat="1" ht="30">
      <c r="A107" s="81" t="str">
        <f>A$104</f>
        <v>Buildings and Appliances</v>
      </c>
      <c r="B107" s="81" t="str">
        <f t="shared" si="24"/>
        <v>Rebate for Efficient Products</v>
      </c>
      <c r="C107" s="81" t="str">
        <f t="shared" si="24"/>
        <v>Boolean Rebate Program for Efficient Components</v>
      </c>
      <c r="D107" s="79" t="s">
        <v>137</v>
      </c>
      <c r="E107" s="79"/>
      <c r="F107" s="79" t="s">
        <v>143</v>
      </c>
      <c r="G107" s="79"/>
      <c r="H107" s="80" t="s">
        <v>230</v>
      </c>
      <c r="I107" s="79" t="s">
        <v>55</v>
      </c>
      <c r="J107" s="101" t="str">
        <f t="shared" si="25"/>
        <v>Rebate for Efficient Products</v>
      </c>
      <c r="K107" s="92" t="str">
        <f t="shared" si="25"/>
        <v>bldgs rebate</v>
      </c>
      <c r="L107" s="91"/>
      <c r="M107" s="91"/>
      <c r="N107" s="91"/>
      <c r="O107" s="79"/>
      <c r="P107" s="79"/>
      <c r="Q107" s="81"/>
      <c r="R107" s="210"/>
      <c r="S107" s="81"/>
      <c r="T107" s="81"/>
    </row>
    <row r="108" spans="1:20" s="65" customFormat="1" ht="30">
      <c r="A108" s="81" t="str">
        <f>A$104</f>
        <v>Buildings and Appliances</v>
      </c>
      <c r="B108" s="81" t="str">
        <f t="shared" si="24"/>
        <v>Rebate for Efficient Products</v>
      </c>
      <c r="C108" s="81" t="str">
        <f t="shared" si="24"/>
        <v>Boolean Rebate Program for Efficient Components</v>
      </c>
      <c r="D108" s="79" t="s">
        <v>138</v>
      </c>
      <c r="E108" s="79"/>
      <c r="F108" s="79" t="s">
        <v>144</v>
      </c>
      <c r="G108" s="79"/>
      <c r="H108" s="80">
        <v>29</v>
      </c>
      <c r="I108" s="79" t="s">
        <v>54</v>
      </c>
      <c r="J108" s="101" t="str">
        <f t="shared" si="25"/>
        <v>Rebate for Efficient Products</v>
      </c>
      <c r="K108" s="92" t="str">
        <f t="shared" si="25"/>
        <v>bldgs rebate</v>
      </c>
      <c r="L108" s="92">
        <f>L$104</f>
        <v>0</v>
      </c>
      <c r="M108" s="92">
        <f>M$104</f>
        <v>1</v>
      </c>
      <c r="N108" s="92">
        <f>N$104</f>
        <v>1</v>
      </c>
      <c r="O108" s="81" t="str">
        <f>O$104</f>
        <v>on/off</v>
      </c>
      <c r="P108" s="79" t="s">
        <v>1343</v>
      </c>
      <c r="Q108" s="79" t="s">
        <v>248</v>
      </c>
      <c r="R108" s="210" t="s">
        <v>249</v>
      </c>
      <c r="S108" s="70" t="s">
        <v>88</v>
      </c>
      <c r="T108" s="81"/>
    </row>
    <row r="109" spans="1:20" s="65" customFormat="1" ht="30">
      <c r="A109" s="81" t="str">
        <f>A$104</f>
        <v>Buildings and Appliances</v>
      </c>
      <c r="B109" s="81" t="str">
        <f t="shared" si="24"/>
        <v>Rebate for Efficient Products</v>
      </c>
      <c r="C109" s="81" t="str">
        <f t="shared" si="24"/>
        <v>Boolean Rebate Program for Efficient Components</v>
      </c>
      <c r="D109" s="79" t="s">
        <v>139</v>
      </c>
      <c r="E109" s="79"/>
      <c r="F109" s="79" t="s">
        <v>145</v>
      </c>
      <c r="G109" s="79"/>
      <c r="H109" s="80" t="s">
        <v>230</v>
      </c>
      <c r="I109" s="79" t="s">
        <v>55</v>
      </c>
      <c r="J109" s="101" t="str">
        <f t="shared" si="25"/>
        <v>Rebate for Efficient Products</v>
      </c>
      <c r="K109" s="92" t="str">
        <f t="shared" si="25"/>
        <v>bldgs rebate</v>
      </c>
      <c r="L109" s="91"/>
      <c r="M109" s="91"/>
      <c r="N109" s="91"/>
      <c r="O109" s="79"/>
      <c r="P109" s="79"/>
      <c r="Q109" s="81"/>
      <c r="R109" s="210"/>
      <c r="S109" s="81"/>
      <c r="T109" s="81"/>
    </row>
    <row r="110" spans="1:20" s="62" customFormat="1" ht="30">
      <c r="A110" s="70" t="s">
        <v>8</v>
      </c>
      <c r="B110" s="70" t="s">
        <v>414</v>
      </c>
      <c r="C110" s="70" t="s">
        <v>415</v>
      </c>
      <c r="D110" s="79" t="s">
        <v>556</v>
      </c>
      <c r="E110" s="79"/>
      <c r="F110" s="79" t="s">
        <v>555</v>
      </c>
      <c r="G110" s="70"/>
      <c r="H110" s="82">
        <v>167</v>
      </c>
      <c r="I110" s="70" t="s">
        <v>54</v>
      </c>
      <c r="J110" s="102" t="s">
        <v>414</v>
      </c>
      <c r="K110" s="103" t="s">
        <v>702</v>
      </c>
      <c r="L110" s="96">
        <v>0</v>
      </c>
      <c r="M110" s="96">
        <v>1</v>
      </c>
      <c r="N110" s="96">
        <v>1</v>
      </c>
      <c r="O110" s="70" t="s">
        <v>36</v>
      </c>
      <c r="P110" s="79" t="s">
        <v>739</v>
      </c>
      <c r="Q110" s="79" t="s">
        <v>416</v>
      </c>
      <c r="R110" s="210" t="s">
        <v>417</v>
      </c>
      <c r="S110" s="70"/>
      <c r="T110" s="70"/>
    </row>
    <row r="111" spans="1:20" s="65" customFormat="1" ht="30">
      <c r="A111" s="81" t="str">
        <f>A$110</f>
        <v>Electricity Supply</v>
      </c>
      <c r="B111" s="81" t="str">
        <f t="shared" ref="B111:C120" si="26">B$110</f>
        <v>Ban New Power Plants</v>
      </c>
      <c r="C111" s="81" t="str">
        <f t="shared" si="26"/>
        <v>Boolean Ban New Power Plants</v>
      </c>
      <c r="D111" s="70" t="s">
        <v>377</v>
      </c>
      <c r="E111" s="79"/>
      <c r="F111" s="70" t="s">
        <v>378</v>
      </c>
      <c r="G111" s="79"/>
      <c r="H111" s="80">
        <v>168</v>
      </c>
      <c r="I111" s="79" t="s">
        <v>54</v>
      </c>
      <c r="J111" s="101" t="str">
        <f t="shared" ref="J111:R121" si="27">J$110</f>
        <v>Ban New Power Plants</v>
      </c>
      <c r="K111" s="92" t="str">
        <f t="shared" si="27"/>
        <v>elec ban new power plants</v>
      </c>
      <c r="L111" s="92">
        <f t="shared" si="27"/>
        <v>0</v>
      </c>
      <c r="M111" s="92">
        <f t="shared" si="27"/>
        <v>1</v>
      </c>
      <c r="N111" s="92">
        <f t="shared" si="27"/>
        <v>1</v>
      </c>
      <c r="O111" s="81" t="str">
        <f t="shared" si="27"/>
        <v>on/off</v>
      </c>
      <c r="P111" s="79" t="s">
        <v>740</v>
      </c>
      <c r="Q111" s="81" t="str">
        <f t="shared" si="27"/>
        <v>electricity-sector-main.html#ban</v>
      </c>
      <c r="R111" s="213" t="str">
        <f t="shared" si="27"/>
        <v>ban-new-capacity.html</v>
      </c>
      <c r="S111" s="81"/>
      <c r="T111" s="81"/>
    </row>
    <row r="112" spans="1:20" s="65" customFormat="1" ht="30">
      <c r="A112" s="81" t="str">
        <f t="shared" ref="A112:C121" si="28">A$110</f>
        <v>Electricity Supply</v>
      </c>
      <c r="B112" s="81" t="str">
        <f t="shared" si="26"/>
        <v>Ban New Power Plants</v>
      </c>
      <c r="C112" s="81" t="str">
        <f t="shared" si="26"/>
        <v>Boolean Ban New Power Plants</v>
      </c>
      <c r="D112" s="70" t="s">
        <v>91</v>
      </c>
      <c r="E112" s="79"/>
      <c r="F112" s="70" t="s">
        <v>105</v>
      </c>
      <c r="G112" s="79"/>
      <c r="H112" s="82">
        <v>169</v>
      </c>
      <c r="I112" s="79" t="s">
        <v>54</v>
      </c>
      <c r="J112" s="101" t="str">
        <f t="shared" si="27"/>
        <v>Ban New Power Plants</v>
      </c>
      <c r="K112" s="92" t="str">
        <f t="shared" si="27"/>
        <v>elec ban new power plants</v>
      </c>
      <c r="L112" s="92">
        <f t="shared" si="27"/>
        <v>0</v>
      </c>
      <c r="M112" s="92">
        <f t="shared" si="27"/>
        <v>1</v>
      </c>
      <c r="N112" s="92">
        <f t="shared" si="27"/>
        <v>1</v>
      </c>
      <c r="O112" s="81" t="str">
        <f t="shared" si="27"/>
        <v>on/off</v>
      </c>
      <c r="P112" s="79" t="s">
        <v>741</v>
      </c>
      <c r="Q112" s="81" t="str">
        <f t="shared" si="27"/>
        <v>electricity-sector-main.html#ban</v>
      </c>
      <c r="R112" s="213" t="str">
        <f t="shared" si="27"/>
        <v>ban-new-capacity.html</v>
      </c>
      <c r="S112" s="81"/>
      <c r="T112" s="81"/>
    </row>
    <row r="113" spans="1:20" s="65" customFormat="1" ht="30">
      <c r="A113" s="81" t="str">
        <f t="shared" si="28"/>
        <v>Electricity Supply</v>
      </c>
      <c r="B113" s="81" t="str">
        <f t="shared" si="26"/>
        <v>Ban New Power Plants</v>
      </c>
      <c r="C113" s="81" t="str">
        <f t="shared" si="26"/>
        <v>Boolean Ban New Power Plants</v>
      </c>
      <c r="D113" s="70" t="s">
        <v>92</v>
      </c>
      <c r="E113" s="79"/>
      <c r="F113" s="70" t="s">
        <v>106</v>
      </c>
      <c r="G113" s="79"/>
      <c r="H113" s="80">
        <v>170</v>
      </c>
      <c r="I113" s="79" t="s">
        <v>54</v>
      </c>
      <c r="J113" s="101" t="str">
        <f t="shared" si="27"/>
        <v>Ban New Power Plants</v>
      </c>
      <c r="K113" s="92" t="str">
        <f t="shared" si="27"/>
        <v>elec ban new power plants</v>
      </c>
      <c r="L113" s="92">
        <f t="shared" si="27"/>
        <v>0</v>
      </c>
      <c r="M113" s="92">
        <f t="shared" si="27"/>
        <v>1</v>
      </c>
      <c r="N113" s="92">
        <f t="shared" si="27"/>
        <v>1</v>
      </c>
      <c r="O113" s="81" t="str">
        <f t="shared" si="27"/>
        <v>on/off</v>
      </c>
      <c r="P113" s="79" t="s">
        <v>742</v>
      </c>
      <c r="Q113" s="81" t="str">
        <f t="shared" si="27"/>
        <v>electricity-sector-main.html#ban</v>
      </c>
      <c r="R113" s="213" t="str">
        <f t="shared" si="27"/>
        <v>ban-new-capacity.html</v>
      </c>
      <c r="S113" s="81"/>
      <c r="T113" s="81"/>
    </row>
    <row r="114" spans="1:20" s="65" customFormat="1" ht="30">
      <c r="A114" s="81" t="str">
        <f t="shared" si="28"/>
        <v>Electricity Supply</v>
      </c>
      <c r="B114" s="81" t="str">
        <f t="shared" si="26"/>
        <v>Ban New Power Plants</v>
      </c>
      <c r="C114" s="81" t="str">
        <f t="shared" si="26"/>
        <v>Boolean Ban New Power Plants</v>
      </c>
      <c r="D114" s="70" t="s">
        <v>557</v>
      </c>
      <c r="E114" s="79"/>
      <c r="F114" s="70" t="s">
        <v>563</v>
      </c>
      <c r="G114" s="79"/>
      <c r="H114" s="80"/>
      <c r="I114" s="79" t="s">
        <v>55</v>
      </c>
      <c r="J114" s="101" t="str">
        <f t="shared" si="27"/>
        <v>Ban New Power Plants</v>
      </c>
      <c r="K114" s="92" t="str">
        <f t="shared" si="27"/>
        <v>elec ban new power plants</v>
      </c>
      <c r="L114" s="91"/>
      <c r="M114" s="91"/>
      <c r="N114" s="91"/>
      <c r="O114" s="79"/>
      <c r="P114" s="79"/>
      <c r="Q114" s="81"/>
      <c r="R114" s="210"/>
      <c r="S114" s="81"/>
      <c r="T114" s="81"/>
    </row>
    <row r="115" spans="1:20" s="65" customFormat="1" ht="30">
      <c r="A115" s="81" t="str">
        <f t="shared" si="28"/>
        <v>Electricity Supply</v>
      </c>
      <c r="B115" s="81" t="str">
        <f t="shared" si="26"/>
        <v>Ban New Power Plants</v>
      </c>
      <c r="C115" s="81" t="str">
        <f t="shared" si="26"/>
        <v>Boolean Ban New Power Plants</v>
      </c>
      <c r="D115" s="70" t="s">
        <v>93</v>
      </c>
      <c r="E115" s="79"/>
      <c r="F115" s="70" t="s">
        <v>107</v>
      </c>
      <c r="G115" s="79"/>
      <c r="H115" s="80"/>
      <c r="I115" s="79" t="s">
        <v>55</v>
      </c>
      <c r="J115" s="101" t="str">
        <f t="shared" si="27"/>
        <v>Ban New Power Plants</v>
      </c>
      <c r="K115" s="92" t="str">
        <f t="shared" si="27"/>
        <v>elec ban new power plants</v>
      </c>
      <c r="L115" s="91"/>
      <c r="M115" s="91"/>
      <c r="N115" s="91"/>
      <c r="O115" s="79"/>
      <c r="P115" s="79"/>
      <c r="Q115" s="81"/>
      <c r="R115" s="210"/>
      <c r="S115" s="81"/>
      <c r="T115" s="81"/>
    </row>
    <row r="116" spans="1:20" s="65" customFormat="1" ht="30">
      <c r="A116" s="81" t="str">
        <f t="shared" si="28"/>
        <v>Electricity Supply</v>
      </c>
      <c r="B116" s="81" t="str">
        <f t="shared" si="26"/>
        <v>Ban New Power Plants</v>
      </c>
      <c r="C116" s="81" t="str">
        <f t="shared" si="26"/>
        <v>Boolean Ban New Power Plants</v>
      </c>
      <c r="D116" s="70" t="s">
        <v>94</v>
      </c>
      <c r="E116" s="79"/>
      <c r="F116" s="70" t="s">
        <v>108</v>
      </c>
      <c r="G116" s="79"/>
      <c r="H116" s="80"/>
      <c r="I116" s="79" t="s">
        <v>55</v>
      </c>
      <c r="J116" s="101" t="str">
        <f t="shared" si="27"/>
        <v>Ban New Power Plants</v>
      </c>
      <c r="K116" s="92" t="str">
        <f t="shared" si="27"/>
        <v>elec ban new power plants</v>
      </c>
      <c r="L116" s="91"/>
      <c r="M116" s="91"/>
      <c r="N116" s="91"/>
      <c r="O116" s="79"/>
      <c r="P116" s="79"/>
      <c r="Q116" s="81"/>
      <c r="R116" s="210"/>
      <c r="S116" s="81"/>
      <c r="T116" s="81"/>
    </row>
    <row r="117" spans="1:20" s="65" customFormat="1" ht="30">
      <c r="A117" s="81" t="str">
        <f t="shared" si="28"/>
        <v>Electricity Supply</v>
      </c>
      <c r="B117" s="81" t="str">
        <f t="shared" si="26"/>
        <v>Ban New Power Plants</v>
      </c>
      <c r="C117" s="81" t="str">
        <f t="shared" si="26"/>
        <v>Boolean Ban New Power Plants</v>
      </c>
      <c r="D117" s="70" t="s">
        <v>95</v>
      </c>
      <c r="E117" s="79"/>
      <c r="F117" s="70" t="s">
        <v>109</v>
      </c>
      <c r="G117" s="79"/>
      <c r="H117" s="80"/>
      <c r="I117" s="79" t="s">
        <v>55</v>
      </c>
      <c r="J117" s="101" t="str">
        <f t="shared" si="27"/>
        <v>Ban New Power Plants</v>
      </c>
      <c r="K117" s="92" t="str">
        <f t="shared" si="27"/>
        <v>elec ban new power plants</v>
      </c>
      <c r="L117" s="91"/>
      <c r="M117" s="91"/>
      <c r="N117" s="91"/>
      <c r="O117" s="79"/>
      <c r="P117" s="79"/>
      <c r="Q117" s="81"/>
      <c r="R117" s="210"/>
      <c r="S117" s="81"/>
      <c r="T117" s="81"/>
    </row>
    <row r="118" spans="1:20" s="65" customFormat="1" ht="30">
      <c r="A118" s="81" t="str">
        <f t="shared" si="28"/>
        <v>Electricity Supply</v>
      </c>
      <c r="B118" s="81" t="str">
        <f t="shared" si="26"/>
        <v>Ban New Power Plants</v>
      </c>
      <c r="C118" s="81" t="str">
        <f t="shared" si="26"/>
        <v>Boolean Ban New Power Plants</v>
      </c>
      <c r="D118" s="70" t="s">
        <v>379</v>
      </c>
      <c r="E118" s="79"/>
      <c r="F118" s="70" t="s">
        <v>381</v>
      </c>
      <c r="G118" s="79"/>
      <c r="H118" s="80"/>
      <c r="I118" s="79" t="s">
        <v>55</v>
      </c>
      <c r="J118" s="101" t="str">
        <f t="shared" si="27"/>
        <v>Ban New Power Plants</v>
      </c>
      <c r="K118" s="92" t="str">
        <f t="shared" si="27"/>
        <v>elec ban new power plants</v>
      </c>
      <c r="L118" s="91"/>
      <c r="M118" s="91"/>
      <c r="N118" s="91"/>
      <c r="O118" s="79"/>
      <c r="P118" s="79"/>
      <c r="Q118" s="81"/>
      <c r="R118" s="210"/>
      <c r="S118" s="81"/>
      <c r="T118" s="81"/>
    </row>
    <row r="119" spans="1:20" s="65" customFormat="1" ht="30">
      <c r="A119" s="81" t="str">
        <f t="shared" si="28"/>
        <v>Electricity Supply</v>
      </c>
      <c r="B119" s="81" t="str">
        <f t="shared" si="26"/>
        <v>Ban New Power Plants</v>
      </c>
      <c r="C119" s="81" t="str">
        <f t="shared" si="26"/>
        <v>Boolean Ban New Power Plants</v>
      </c>
      <c r="D119" s="70" t="s">
        <v>380</v>
      </c>
      <c r="E119" s="79"/>
      <c r="F119" s="70" t="s">
        <v>382</v>
      </c>
      <c r="G119" s="79"/>
      <c r="H119" s="80"/>
      <c r="I119" s="79" t="s">
        <v>55</v>
      </c>
      <c r="J119" s="101" t="str">
        <f t="shared" si="27"/>
        <v>Ban New Power Plants</v>
      </c>
      <c r="K119" s="92" t="str">
        <f t="shared" si="27"/>
        <v>elec ban new power plants</v>
      </c>
      <c r="L119" s="91"/>
      <c r="M119" s="91"/>
      <c r="N119" s="91"/>
      <c r="O119" s="79"/>
      <c r="P119" s="79"/>
      <c r="Q119" s="81"/>
      <c r="R119" s="210"/>
      <c r="S119" s="81"/>
      <c r="T119" s="81"/>
    </row>
    <row r="120" spans="1:20" s="65" customFormat="1" ht="30">
      <c r="A120" s="81" t="str">
        <f t="shared" si="28"/>
        <v>Electricity Supply</v>
      </c>
      <c r="B120" s="81" t="str">
        <f t="shared" si="26"/>
        <v>Ban New Power Plants</v>
      </c>
      <c r="C120" s="81" t="str">
        <f t="shared" si="26"/>
        <v>Boolean Ban New Power Plants</v>
      </c>
      <c r="D120" s="70" t="s">
        <v>553</v>
      </c>
      <c r="E120" s="79"/>
      <c r="F120" s="70" t="s">
        <v>552</v>
      </c>
      <c r="G120" s="79"/>
      <c r="H120" s="80"/>
      <c r="I120" s="79" t="s">
        <v>54</v>
      </c>
      <c r="J120" s="101" t="str">
        <f t="shared" si="27"/>
        <v>Ban New Power Plants</v>
      </c>
      <c r="K120" s="92" t="str">
        <f t="shared" si="27"/>
        <v>elec ban new power plants</v>
      </c>
      <c r="L120" s="92">
        <f t="shared" si="27"/>
        <v>0</v>
      </c>
      <c r="M120" s="92">
        <f t="shared" si="27"/>
        <v>1</v>
      </c>
      <c r="N120" s="92">
        <f t="shared" si="27"/>
        <v>1</v>
      </c>
      <c r="O120" s="81" t="str">
        <f t="shared" si="27"/>
        <v>on/off</v>
      </c>
      <c r="P120" s="79" t="s">
        <v>743</v>
      </c>
      <c r="Q120" s="81" t="str">
        <f t="shared" ref="Q120:R120" si="29">Q$110</f>
        <v>electricity-sector-main.html#ban</v>
      </c>
      <c r="R120" s="213" t="str">
        <f t="shared" si="29"/>
        <v>ban-new-capacity.html</v>
      </c>
      <c r="S120" s="81"/>
      <c r="T120" s="81"/>
    </row>
    <row r="121" spans="1:20" s="65" customFormat="1" ht="30">
      <c r="A121" s="81" t="str">
        <f t="shared" si="28"/>
        <v>Electricity Supply</v>
      </c>
      <c r="B121" s="81" t="str">
        <f t="shared" si="28"/>
        <v>Ban New Power Plants</v>
      </c>
      <c r="C121" s="81" t="str">
        <f t="shared" si="28"/>
        <v>Boolean Ban New Power Plants</v>
      </c>
      <c r="D121" s="70" t="s">
        <v>565</v>
      </c>
      <c r="E121" s="79"/>
      <c r="F121" s="70" t="s">
        <v>566</v>
      </c>
      <c r="G121" s="79"/>
      <c r="H121" s="80"/>
      <c r="I121" s="79" t="s">
        <v>55</v>
      </c>
      <c r="J121" s="101" t="str">
        <f t="shared" si="27"/>
        <v>Ban New Power Plants</v>
      </c>
      <c r="K121" s="92" t="str">
        <f t="shared" si="27"/>
        <v>elec ban new power plants</v>
      </c>
      <c r="L121" s="90"/>
      <c r="M121" s="90"/>
      <c r="N121" s="90"/>
      <c r="O121" s="81"/>
      <c r="P121" s="79"/>
      <c r="Q121" s="81"/>
      <c r="R121" s="210"/>
      <c r="S121" s="81"/>
      <c r="T121" s="81"/>
    </row>
    <row r="122" spans="1:20" s="62" customFormat="1" ht="60">
      <c r="A122" s="70" t="s">
        <v>8</v>
      </c>
      <c r="B122" s="70" t="s">
        <v>326</v>
      </c>
      <c r="C122" s="70" t="s">
        <v>329</v>
      </c>
      <c r="D122" s="70"/>
      <c r="E122" s="70"/>
      <c r="F122" s="70"/>
      <c r="G122" s="70"/>
      <c r="H122" s="82">
        <v>148</v>
      </c>
      <c r="I122" s="79" t="s">
        <v>54</v>
      </c>
      <c r="J122" s="102" t="s">
        <v>443</v>
      </c>
      <c r="K122" s="103" t="s">
        <v>701</v>
      </c>
      <c r="L122" s="89">
        <v>-0.5</v>
      </c>
      <c r="M122" s="89">
        <v>1</v>
      </c>
      <c r="N122" s="89">
        <v>0.02</v>
      </c>
      <c r="O122" s="70" t="s">
        <v>330</v>
      </c>
      <c r="P122" s="79" t="s">
        <v>1344</v>
      </c>
      <c r="Q122" s="79" t="s">
        <v>332</v>
      </c>
      <c r="R122" s="210" t="s">
        <v>334</v>
      </c>
      <c r="S122" s="155" t="s">
        <v>1407</v>
      </c>
      <c r="T122" s="70"/>
    </row>
    <row r="123" spans="1:20" s="62" customFormat="1" ht="45">
      <c r="A123" s="70" t="s">
        <v>8</v>
      </c>
      <c r="B123" s="70" t="s">
        <v>327</v>
      </c>
      <c r="C123" s="70" t="s">
        <v>328</v>
      </c>
      <c r="D123" s="70"/>
      <c r="E123" s="70"/>
      <c r="F123" s="70"/>
      <c r="G123" s="70"/>
      <c r="H123" s="82">
        <v>149</v>
      </c>
      <c r="I123" s="79" t="s">
        <v>54</v>
      </c>
      <c r="J123" s="102" t="s">
        <v>443</v>
      </c>
      <c r="K123" s="103" t="s">
        <v>700</v>
      </c>
      <c r="L123" s="89">
        <v>-0.5</v>
      </c>
      <c r="M123" s="89">
        <v>1</v>
      </c>
      <c r="N123" s="89">
        <v>0.02</v>
      </c>
      <c r="O123" s="70" t="s">
        <v>331</v>
      </c>
      <c r="P123" s="79" t="s">
        <v>1345</v>
      </c>
      <c r="Q123" s="79" t="s">
        <v>333</v>
      </c>
      <c r="R123" s="210" t="s">
        <v>334</v>
      </c>
      <c r="S123" s="155" t="s">
        <v>1407</v>
      </c>
      <c r="T123" s="70"/>
    </row>
    <row r="124" spans="1:20" ht="45">
      <c r="A124" s="79" t="s">
        <v>8</v>
      </c>
      <c r="B124" s="79" t="s">
        <v>371</v>
      </c>
      <c r="C124" s="79" t="s">
        <v>370</v>
      </c>
      <c r="D124" s="79"/>
      <c r="E124" s="79"/>
      <c r="F124" s="79"/>
      <c r="G124" s="79"/>
      <c r="H124" s="80" t="s">
        <v>230</v>
      </c>
      <c r="I124" s="79" t="s">
        <v>55</v>
      </c>
      <c r="J124" s="103" t="s">
        <v>371</v>
      </c>
      <c r="K124" s="103" t="s">
        <v>699</v>
      </c>
      <c r="L124" s="91"/>
      <c r="M124" s="91"/>
      <c r="N124" s="91"/>
      <c r="O124" s="79"/>
      <c r="P124" s="79"/>
      <c r="Q124" s="79"/>
      <c r="R124" s="210"/>
      <c r="S124" s="79"/>
      <c r="T124" s="79"/>
    </row>
    <row r="125" spans="1:20" ht="60">
      <c r="A125" s="79" t="s">
        <v>8</v>
      </c>
      <c r="B125" s="79" t="s">
        <v>19</v>
      </c>
      <c r="C125" s="79" t="s">
        <v>34</v>
      </c>
      <c r="D125" s="79"/>
      <c r="E125" s="79"/>
      <c r="F125" s="79"/>
      <c r="G125" s="79"/>
      <c r="H125" s="80">
        <v>30</v>
      </c>
      <c r="I125" s="79" t="s">
        <v>54</v>
      </c>
      <c r="J125" s="103" t="s">
        <v>19</v>
      </c>
      <c r="K125" s="103" t="s">
        <v>698</v>
      </c>
      <c r="L125" s="85">
        <v>0</v>
      </c>
      <c r="M125" s="86">
        <v>1</v>
      </c>
      <c r="N125" s="86">
        <v>0.01</v>
      </c>
      <c r="O125" s="79" t="s">
        <v>42</v>
      </c>
      <c r="P125" s="79" t="s">
        <v>1346</v>
      </c>
      <c r="Q125" s="79" t="s">
        <v>250</v>
      </c>
      <c r="R125" s="210" t="s">
        <v>251</v>
      </c>
      <c r="S125" s="79" t="s">
        <v>189</v>
      </c>
      <c r="T125" s="79"/>
    </row>
    <row r="126" spans="1:20" ht="150">
      <c r="A126" s="79" t="s">
        <v>8</v>
      </c>
      <c r="B126" s="79" t="s">
        <v>148</v>
      </c>
      <c r="C126" s="79" t="s">
        <v>147</v>
      </c>
      <c r="D126" s="79" t="s">
        <v>556</v>
      </c>
      <c r="E126" s="79"/>
      <c r="F126" s="79" t="s">
        <v>555</v>
      </c>
      <c r="G126" s="79"/>
      <c r="H126" s="80">
        <v>31</v>
      </c>
      <c r="I126" s="79" t="s">
        <v>54</v>
      </c>
      <c r="J126" s="103" t="s">
        <v>148</v>
      </c>
      <c r="K126" s="103" t="s">
        <v>697</v>
      </c>
      <c r="L126" s="97">
        <v>0</v>
      </c>
      <c r="M126" s="97">
        <v>10000</v>
      </c>
      <c r="N126" s="97">
        <v>250</v>
      </c>
      <c r="O126" s="79" t="s">
        <v>228</v>
      </c>
      <c r="P126" s="79" t="s">
        <v>1347</v>
      </c>
      <c r="Q126" s="79" t="s">
        <v>252</v>
      </c>
      <c r="R126" s="210" t="s">
        <v>253</v>
      </c>
      <c r="S126" s="79" t="s">
        <v>186</v>
      </c>
      <c r="T126" s="79" t="s">
        <v>229</v>
      </c>
    </row>
    <row r="127" spans="1:20" ht="45">
      <c r="A127" s="81" t="str">
        <f t="shared" ref="A127:C137" si="30">A$126</f>
        <v>Electricity Supply</v>
      </c>
      <c r="B127" s="81" t="str">
        <f t="shared" si="30"/>
        <v>Early Retirement of Power Plants</v>
      </c>
      <c r="C127" s="81" t="str">
        <f t="shared" si="30"/>
        <v>Annual Additional Capacity Retired due to Early Retirement Policy</v>
      </c>
      <c r="D127" s="70" t="s">
        <v>377</v>
      </c>
      <c r="E127" s="79"/>
      <c r="F127" s="70" t="s">
        <v>378</v>
      </c>
      <c r="G127" s="79"/>
      <c r="H127" s="80" t="s">
        <v>230</v>
      </c>
      <c r="I127" s="79" t="s">
        <v>55</v>
      </c>
      <c r="J127" s="101" t="str">
        <f t="shared" ref="J127:K137" si="31">J$126</f>
        <v>Early Retirement of Power Plants</v>
      </c>
      <c r="K127" s="92" t="str">
        <f>K$126</f>
        <v>elec early retirement</v>
      </c>
      <c r="L127" s="97"/>
      <c r="M127" s="97"/>
      <c r="N127" s="97"/>
      <c r="O127" s="79"/>
      <c r="P127" s="79"/>
      <c r="Q127" s="79"/>
      <c r="R127" s="210"/>
      <c r="S127" s="79"/>
      <c r="T127" s="79"/>
    </row>
    <row r="128" spans="1:20" ht="45">
      <c r="A128" s="156" t="str">
        <f t="shared" si="30"/>
        <v>Electricity Supply</v>
      </c>
      <c r="B128" s="81" t="str">
        <f t="shared" si="30"/>
        <v>Early Retirement of Power Plants</v>
      </c>
      <c r="C128" s="81" t="str">
        <f t="shared" si="30"/>
        <v>Annual Additional Capacity Retired due to Early Retirement Policy</v>
      </c>
      <c r="D128" s="70" t="s">
        <v>91</v>
      </c>
      <c r="E128" s="79"/>
      <c r="F128" s="70" t="s">
        <v>105</v>
      </c>
      <c r="G128" s="79"/>
      <c r="H128" s="80">
        <v>32</v>
      </c>
      <c r="I128" s="79" t="s">
        <v>55</v>
      </c>
      <c r="J128" s="101" t="str">
        <f t="shared" si="31"/>
        <v>Early Retirement of Power Plants</v>
      </c>
      <c r="K128" s="92" t="str">
        <f>K$126</f>
        <v>elec early retirement</v>
      </c>
      <c r="L128" s="92">
        <f>L$126</f>
        <v>0</v>
      </c>
      <c r="M128" s="92">
        <f>M$126</f>
        <v>10000</v>
      </c>
      <c r="N128" s="92">
        <f>N$126</f>
        <v>250</v>
      </c>
      <c r="O128" s="81" t="str">
        <f>O$126</f>
        <v>MW/year</v>
      </c>
      <c r="P128" s="79" t="s">
        <v>1348</v>
      </c>
      <c r="Q128" s="79" t="s">
        <v>252</v>
      </c>
      <c r="R128" s="210" t="s">
        <v>253</v>
      </c>
      <c r="S128" s="79" t="s">
        <v>189</v>
      </c>
      <c r="T128" s="79"/>
    </row>
    <row r="129" spans="1:20" ht="45">
      <c r="A129" s="81" t="str">
        <f t="shared" si="30"/>
        <v>Electricity Supply</v>
      </c>
      <c r="B129" s="81" t="str">
        <f t="shared" si="30"/>
        <v>Early Retirement of Power Plants</v>
      </c>
      <c r="C129" s="81" t="str">
        <f t="shared" si="30"/>
        <v>Annual Additional Capacity Retired due to Early Retirement Policy</v>
      </c>
      <c r="D129" s="70" t="s">
        <v>92</v>
      </c>
      <c r="E129" s="79"/>
      <c r="F129" s="70" t="s">
        <v>106</v>
      </c>
      <c r="G129" s="79"/>
      <c r="H129" s="80" t="s">
        <v>230</v>
      </c>
      <c r="I129" s="79" t="s">
        <v>55</v>
      </c>
      <c r="J129" s="101" t="str">
        <f t="shared" si="31"/>
        <v>Early Retirement of Power Plants</v>
      </c>
      <c r="K129" s="92" t="str">
        <f t="shared" si="31"/>
        <v>elec early retirement</v>
      </c>
      <c r="L129" s="97"/>
      <c r="M129" s="97"/>
      <c r="N129" s="97"/>
      <c r="O129" s="79"/>
      <c r="P129" s="79"/>
      <c r="Q129" s="79"/>
      <c r="R129" s="210"/>
      <c r="S129" s="79"/>
      <c r="T129" s="79"/>
    </row>
    <row r="130" spans="1:20" ht="45">
      <c r="A130" s="81" t="str">
        <f t="shared" si="30"/>
        <v>Electricity Supply</v>
      </c>
      <c r="B130" s="81" t="str">
        <f t="shared" si="30"/>
        <v>Early Retirement of Power Plants</v>
      </c>
      <c r="C130" s="81" t="str">
        <f t="shared" si="30"/>
        <v>Annual Additional Capacity Retired due to Early Retirement Policy</v>
      </c>
      <c r="D130" s="70" t="s">
        <v>557</v>
      </c>
      <c r="E130" s="79"/>
      <c r="F130" s="70" t="s">
        <v>563</v>
      </c>
      <c r="G130" s="79"/>
      <c r="H130" s="80" t="s">
        <v>230</v>
      </c>
      <c r="I130" s="79" t="s">
        <v>55</v>
      </c>
      <c r="J130" s="101" t="str">
        <f t="shared" si="31"/>
        <v>Early Retirement of Power Plants</v>
      </c>
      <c r="K130" s="92" t="str">
        <f t="shared" si="31"/>
        <v>elec early retirement</v>
      </c>
      <c r="L130" s="97"/>
      <c r="M130" s="97"/>
      <c r="N130" s="97"/>
      <c r="O130" s="79"/>
      <c r="P130" s="79"/>
      <c r="Q130" s="79"/>
      <c r="R130" s="210"/>
      <c r="S130" s="79"/>
      <c r="T130" s="79"/>
    </row>
    <row r="131" spans="1:20" ht="45">
      <c r="A131" s="81" t="str">
        <f t="shared" si="30"/>
        <v>Electricity Supply</v>
      </c>
      <c r="B131" s="81" t="str">
        <f t="shared" si="30"/>
        <v>Early Retirement of Power Plants</v>
      </c>
      <c r="C131" s="81" t="str">
        <f t="shared" si="30"/>
        <v>Annual Additional Capacity Retired due to Early Retirement Policy</v>
      </c>
      <c r="D131" s="70" t="s">
        <v>93</v>
      </c>
      <c r="E131" s="79"/>
      <c r="F131" s="70" t="s">
        <v>107</v>
      </c>
      <c r="G131" s="79"/>
      <c r="H131" s="80" t="s">
        <v>230</v>
      </c>
      <c r="I131" s="79" t="s">
        <v>55</v>
      </c>
      <c r="J131" s="101" t="str">
        <f t="shared" si="31"/>
        <v>Early Retirement of Power Plants</v>
      </c>
      <c r="K131" s="92" t="str">
        <f t="shared" si="31"/>
        <v>elec early retirement</v>
      </c>
      <c r="L131" s="97"/>
      <c r="M131" s="97"/>
      <c r="N131" s="97"/>
      <c r="O131" s="79"/>
      <c r="P131" s="79"/>
      <c r="Q131" s="79"/>
      <c r="R131" s="210"/>
      <c r="S131" s="79"/>
      <c r="T131" s="79"/>
    </row>
    <row r="132" spans="1:20" ht="45">
      <c r="A132" s="81" t="str">
        <f t="shared" si="30"/>
        <v>Electricity Supply</v>
      </c>
      <c r="B132" s="81" t="str">
        <f t="shared" si="30"/>
        <v>Early Retirement of Power Plants</v>
      </c>
      <c r="C132" s="81" t="str">
        <f t="shared" si="30"/>
        <v>Annual Additional Capacity Retired due to Early Retirement Policy</v>
      </c>
      <c r="D132" s="70" t="s">
        <v>94</v>
      </c>
      <c r="E132" s="79"/>
      <c r="F132" s="70" t="s">
        <v>108</v>
      </c>
      <c r="G132" s="79"/>
      <c r="H132" s="80" t="s">
        <v>230</v>
      </c>
      <c r="I132" s="79" t="s">
        <v>55</v>
      </c>
      <c r="J132" s="101" t="str">
        <f t="shared" si="31"/>
        <v>Early Retirement of Power Plants</v>
      </c>
      <c r="K132" s="92" t="str">
        <f t="shared" si="31"/>
        <v>elec early retirement</v>
      </c>
      <c r="L132" s="97"/>
      <c r="M132" s="97"/>
      <c r="N132" s="97"/>
      <c r="O132" s="79"/>
      <c r="P132" s="79"/>
      <c r="Q132" s="79"/>
      <c r="R132" s="210"/>
      <c r="S132" s="79"/>
      <c r="T132" s="79"/>
    </row>
    <row r="133" spans="1:20" ht="45">
      <c r="A133" s="81" t="str">
        <f t="shared" si="30"/>
        <v>Electricity Supply</v>
      </c>
      <c r="B133" s="81" t="str">
        <f t="shared" si="30"/>
        <v>Early Retirement of Power Plants</v>
      </c>
      <c r="C133" s="81" t="str">
        <f t="shared" si="30"/>
        <v>Annual Additional Capacity Retired due to Early Retirement Policy</v>
      </c>
      <c r="D133" s="70" t="s">
        <v>95</v>
      </c>
      <c r="E133" s="79"/>
      <c r="F133" s="70" t="s">
        <v>109</v>
      </c>
      <c r="G133" s="79"/>
      <c r="H133" s="80" t="s">
        <v>230</v>
      </c>
      <c r="I133" s="79" t="s">
        <v>55</v>
      </c>
      <c r="J133" s="101" t="str">
        <f t="shared" si="31"/>
        <v>Early Retirement of Power Plants</v>
      </c>
      <c r="K133" s="92" t="str">
        <f t="shared" si="31"/>
        <v>elec early retirement</v>
      </c>
      <c r="L133" s="97"/>
      <c r="M133" s="97"/>
      <c r="N133" s="97"/>
      <c r="O133" s="79"/>
      <c r="P133" s="79"/>
      <c r="Q133" s="79"/>
      <c r="R133" s="210"/>
      <c r="S133" s="79"/>
      <c r="T133" s="79"/>
    </row>
    <row r="134" spans="1:20" ht="45">
      <c r="A134" s="81" t="str">
        <f t="shared" si="30"/>
        <v>Electricity Supply</v>
      </c>
      <c r="B134" s="81" t="str">
        <f t="shared" si="30"/>
        <v>Early Retirement of Power Plants</v>
      </c>
      <c r="C134" s="81" t="str">
        <f t="shared" si="30"/>
        <v>Annual Additional Capacity Retired due to Early Retirement Policy</v>
      </c>
      <c r="D134" s="70" t="s">
        <v>379</v>
      </c>
      <c r="E134" s="79"/>
      <c r="F134" s="70" t="s">
        <v>381</v>
      </c>
      <c r="G134" s="79"/>
      <c r="H134" s="80"/>
      <c r="I134" s="79" t="s">
        <v>55</v>
      </c>
      <c r="J134" s="101" t="str">
        <f t="shared" si="31"/>
        <v>Early Retirement of Power Plants</v>
      </c>
      <c r="K134" s="92" t="str">
        <f t="shared" si="31"/>
        <v>elec early retirement</v>
      </c>
      <c r="L134" s="97"/>
      <c r="M134" s="97"/>
      <c r="N134" s="97"/>
      <c r="O134" s="79"/>
      <c r="P134" s="79"/>
      <c r="Q134" s="79"/>
      <c r="R134" s="210"/>
      <c r="S134" s="79"/>
      <c r="T134" s="79"/>
    </row>
    <row r="135" spans="1:20" ht="45">
      <c r="A135" s="81" t="str">
        <f t="shared" si="30"/>
        <v>Electricity Supply</v>
      </c>
      <c r="B135" s="81" t="str">
        <f t="shared" si="30"/>
        <v>Early Retirement of Power Plants</v>
      </c>
      <c r="C135" s="81" t="str">
        <f t="shared" si="30"/>
        <v>Annual Additional Capacity Retired due to Early Retirement Policy</v>
      </c>
      <c r="D135" s="70" t="s">
        <v>380</v>
      </c>
      <c r="E135" s="79"/>
      <c r="F135" s="70" t="s">
        <v>382</v>
      </c>
      <c r="G135" s="79"/>
      <c r="H135" s="80"/>
      <c r="I135" s="79" t="s">
        <v>55</v>
      </c>
      <c r="J135" s="101" t="str">
        <f t="shared" si="31"/>
        <v>Early Retirement of Power Plants</v>
      </c>
      <c r="K135" s="92" t="str">
        <f t="shared" si="31"/>
        <v>elec early retirement</v>
      </c>
      <c r="L135" s="97"/>
      <c r="M135" s="97"/>
      <c r="N135" s="97"/>
      <c r="O135" s="79"/>
      <c r="P135" s="79"/>
      <c r="Q135" s="79"/>
      <c r="R135" s="210"/>
      <c r="S135" s="79"/>
      <c r="T135" s="79"/>
    </row>
    <row r="136" spans="1:20" ht="45">
      <c r="A136" s="81" t="str">
        <f t="shared" si="30"/>
        <v>Electricity Supply</v>
      </c>
      <c r="B136" s="81" t="str">
        <f t="shared" si="30"/>
        <v>Early Retirement of Power Plants</v>
      </c>
      <c r="C136" s="81" t="str">
        <f t="shared" si="30"/>
        <v>Annual Additional Capacity Retired due to Early Retirement Policy</v>
      </c>
      <c r="D136" s="70" t="s">
        <v>553</v>
      </c>
      <c r="E136" s="79"/>
      <c r="F136" s="70" t="s">
        <v>552</v>
      </c>
      <c r="G136" s="79"/>
      <c r="H136" s="80"/>
      <c r="I136" s="79" t="s">
        <v>55</v>
      </c>
      <c r="J136" s="101" t="str">
        <f t="shared" si="31"/>
        <v>Early Retirement of Power Plants</v>
      </c>
      <c r="K136" s="92" t="str">
        <f t="shared" si="31"/>
        <v>elec early retirement</v>
      </c>
      <c r="L136" s="90"/>
      <c r="M136" s="90"/>
      <c r="N136" s="90"/>
      <c r="O136" s="81"/>
      <c r="P136" s="79"/>
      <c r="Q136" s="79"/>
      <c r="R136" s="210"/>
      <c r="S136" s="79"/>
      <c r="T136" s="79"/>
    </row>
    <row r="137" spans="1:20" ht="45">
      <c r="A137" s="81" t="str">
        <f t="shared" si="30"/>
        <v>Electricity Supply</v>
      </c>
      <c r="B137" s="81" t="str">
        <f t="shared" si="30"/>
        <v>Early Retirement of Power Plants</v>
      </c>
      <c r="C137" s="81" t="str">
        <f t="shared" si="30"/>
        <v>Annual Additional Capacity Retired due to Early Retirement Policy</v>
      </c>
      <c r="D137" s="70" t="s">
        <v>565</v>
      </c>
      <c r="E137" s="79"/>
      <c r="F137" s="70" t="s">
        <v>566</v>
      </c>
      <c r="G137" s="79"/>
      <c r="H137" s="80"/>
      <c r="I137" s="79" t="s">
        <v>55</v>
      </c>
      <c r="J137" s="101" t="str">
        <f t="shared" si="31"/>
        <v>Early Retirement of Power Plants</v>
      </c>
      <c r="K137" s="92" t="str">
        <f t="shared" si="31"/>
        <v>elec early retirement</v>
      </c>
      <c r="L137" s="90"/>
      <c r="M137" s="90"/>
      <c r="N137" s="90"/>
      <c r="O137" s="81"/>
      <c r="P137" s="79"/>
      <c r="Q137" s="79"/>
      <c r="R137" s="210"/>
      <c r="S137" s="79"/>
      <c r="T137" s="79"/>
    </row>
    <row r="138" spans="1:20" ht="90">
      <c r="A138" s="79" t="s">
        <v>8</v>
      </c>
      <c r="B138" s="79" t="s">
        <v>21</v>
      </c>
      <c r="C138" s="79" t="s">
        <v>387</v>
      </c>
      <c r="D138" s="79"/>
      <c r="E138" s="79"/>
      <c r="F138" s="79"/>
      <c r="G138" s="79"/>
      <c r="H138" s="80">
        <v>33</v>
      </c>
      <c r="I138" s="79" t="s">
        <v>54</v>
      </c>
      <c r="J138" s="103" t="s">
        <v>21</v>
      </c>
      <c r="K138" s="103" t="s">
        <v>696</v>
      </c>
      <c r="L138" s="85">
        <v>0</v>
      </c>
      <c r="M138" s="85">
        <v>0.16</v>
      </c>
      <c r="N138" s="94">
        <v>5.0000000000000001E-3</v>
      </c>
      <c r="O138" s="79" t="s">
        <v>37</v>
      </c>
      <c r="P138" s="79" t="s">
        <v>1349</v>
      </c>
      <c r="Q138" s="79" t="s">
        <v>254</v>
      </c>
      <c r="R138" s="210" t="s">
        <v>255</v>
      </c>
      <c r="S138" s="79" t="s">
        <v>187</v>
      </c>
      <c r="T138" s="79" t="s">
        <v>187</v>
      </c>
    </row>
    <row r="139" spans="1:20" ht="75">
      <c r="A139" s="79" t="s">
        <v>8</v>
      </c>
      <c r="B139" s="79" t="s">
        <v>152</v>
      </c>
      <c r="C139" s="79" t="s">
        <v>340</v>
      </c>
      <c r="D139" s="79"/>
      <c r="E139" s="79"/>
      <c r="F139" s="79"/>
      <c r="G139" s="79"/>
      <c r="H139" s="80">
        <v>34</v>
      </c>
      <c r="I139" s="79" t="s">
        <v>54</v>
      </c>
      <c r="J139" s="103" t="s">
        <v>152</v>
      </c>
      <c r="K139" s="103" t="s">
        <v>695</v>
      </c>
      <c r="L139" s="85">
        <v>0</v>
      </c>
      <c r="M139" s="85">
        <f>ROUND(MaxBoundCalculations!B181,2)</f>
        <v>1.1299999999999999</v>
      </c>
      <c r="N139" s="85">
        <v>0.01</v>
      </c>
      <c r="O139" s="79" t="s">
        <v>153</v>
      </c>
      <c r="P139" s="79" t="s">
        <v>1350</v>
      </c>
      <c r="Q139" s="79" t="s">
        <v>256</v>
      </c>
      <c r="R139" s="210" t="s">
        <v>257</v>
      </c>
      <c r="S139" s="195" t="s">
        <v>1397</v>
      </c>
      <c r="T139" s="79" t="s">
        <v>502</v>
      </c>
    </row>
    <row r="140" spans="1:20" s="65" customFormat="1" ht="45">
      <c r="A140" s="79" t="s">
        <v>8</v>
      </c>
      <c r="B140" s="79" t="s">
        <v>73</v>
      </c>
      <c r="C140" s="79" t="s">
        <v>149</v>
      </c>
      <c r="D140" s="79"/>
      <c r="E140" s="79"/>
      <c r="F140" s="79"/>
      <c r="G140" s="79"/>
      <c r="H140" s="80" t="s">
        <v>230</v>
      </c>
      <c r="I140" s="79" t="s">
        <v>55</v>
      </c>
      <c r="J140" s="103" t="s">
        <v>73</v>
      </c>
      <c r="K140" s="108"/>
      <c r="L140" s="91"/>
      <c r="M140" s="91"/>
      <c r="N140" s="91"/>
      <c r="O140" s="79"/>
      <c r="P140" s="79"/>
      <c r="Q140" s="81"/>
      <c r="R140" s="210"/>
      <c r="S140" s="81"/>
      <c r="T140" s="81"/>
    </row>
    <row r="141" spans="1:20" s="65" customFormat="1" ht="45">
      <c r="A141" s="79" t="s">
        <v>8</v>
      </c>
      <c r="B141" s="79" t="s">
        <v>456</v>
      </c>
      <c r="C141" s="79" t="s">
        <v>457</v>
      </c>
      <c r="D141" s="79"/>
      <c r="E141" s="79"/>
      <c r="F141" s="79"/>
      <c r="G141" s="79"/>
      <c r="H141" s="80" t="s">
        <v>230</v>
      </c>
      <c r="I141" s="79" t="s">
        <v>55</v>
      </c>
      <c r="J141" s="103" t="s">
        <v>456</v>
      </c>
      <c r="K141" s="103" t="s">
        <v>694</v>
      </c>
      <c r="L141" s="91"/>
      <c r="M141" s="91"/>
      <c r="N141" s="91"/>
      <c r="O141" s="79"/>
      <c r="P141" s="79"/>
      <c r="Q141" s="81"/>
      <c r="R141" s="210"/>
      <c r="S141" s="81"/>
      <c r="T141" s="81"/>
    </row>
    <row r="142" spans="1:20" s="65" customFormat="1" ht="90">
      <c r="A142" s="195" t="s">
        <v>8</v>
      </c>
      <c r="B142" s="79" t="s">
        <v>649</v>
      </c>
      <c r="C142" s="79" t="s">
        <v>648</v>
      </c>
      <c r="D142" s="70"/>
      <c r="E142" s="81"/>
      <c r="F142" s="70"/>
      <c r="G142" s="81"/>
      <c r="H142" s="80">
        <v>35</v>
      </c>
      <c r="I142" s="70" t="s">
        <v>55</v>
      </c>
      <c r="J142" s="103" t="s">
        <v>650</v>
      </c>
      <c r="K142" s="108"/>
      <c r="L142" s="85">
        <v>0</v>
      </c>
      <c r="M142" s="91">
        <v>20</v>
      </c>
      <c r="N142" s="91">
        <v>1</v>
      </c>
      <c r="O142" s="70" t="s">
        <v>150</v>
      </c>
      <c r="P142" s="79" t="s">
        <v>744</v>
      </c>
      <c r="Q142" s="79" t="s">
        <v>258</v>
      </c>
      <c r="R142" s="210" t="s">
        <v>651</v>
      </c>
      <c r="S142" s="70" t="s">
        <v>188</v>
      </c>
      <c r="T142" s="70" t="s">
        <v>188</v>
      </c>
    </row>
    <row r="143" spans="1:20" s="62" customFormat="1" ht="30">
      <c r="A143" s="70" t="s">
        <v>8</v>
      </c>
      <c r="B143" s="70" t="s">
        <v>308</v>
      </c>
      <c r="C143" s="70" t="s">
        <v>309</v>
      </c>
      <c r="D143" s="70" t="s">
        <v>556</v>
      </c>
      <c r="E143" s="70" t="s">
        <v>310</v>
      </c>
      <c r="F143" s="79"/>
      <c r="G143" s="70"/>
      <c r="H143" s="82"/>
      <c r="I143" s="70" t="s">
        <v>55</v>
      </c>
      <c r="J143" s="102" t="s">
        <v>308</v>
      </c>
      <c r="K143" s="103" t="s">
        <v>693</v>
      </c>
      <c r="L143" s="89"/>
      <c r="M143" s="89"/>
      <c r="N143" s="89"/>
      <c r="O143" s="70"/>
      <c r="P143" s="79"/>
      <c r="Q143" s="70"/>
      <c r="R143" s="210"/>
      <c r="S143" s="70"/>
      <c r="T143" s="70"/>
    </row>
    <row r="144" spans="1:20" s="62" customFormat="1" ht="30">
      <c r="A144" s="83" t="str">
        <f t="shared" ref="A144:C173" si="32">A$143</f>
        <v>Electricity Supply</v>
      </c>
      <c r="B144" s="83" t="str">
        <f t="shared" si="32"/>
        <v>Reduce Plant Downtime</v>
      </c>
      <c r="C144" s="83" t="str">
        <f t="shared" si="32"/>
        <v>Percentage Reduction in Plant Downtime</v>
      </c>
      <c r="D144" s="70" t="s">
        <v>556</v>
      </c>
      <c r="E144" s="70" t="s">
        <v>311</v>
      </c>
      <c r="F144" s="79"/>
      <c r="G144" s="70"/>
      <c r="H144" s="82"/>
      <c r="I144" s="70" t="s">
        <v>55</v>
      </c>
      <c r="J144" s="109" t="str">
        <f>J$143</f>
        <v>Reduce Plant Downtime</v>
      </c>
      <c r="K144" s="109" t="str">
        <f>K$143</f>
        <v>elec reduce plant downtime</v>
      </c>
      <c r="L144" s="89"/>
      <c r="M144" s="89"/>
      <c r="N144" s="89"/>
      <c r="O144" s="70"/>
      <c r="P144" s="79"/>
      <c r="Q144" s="70"/>
      <c r="R144" s="210"/>
      <c r="S144" s="70"/>
      <c r="T144" s="70"/>
    </row>
    <row r="145" spans="1:20" s="62" customFormat="1" ht="30">
      <c r="A145" s="83" t="str">
        <f t="shared" si="32"/>
        <v>Electricity Supply</v>
      </c>
      <c r="B145" s="83" t="str">
        <f t="shared" si="32"/>
        <v>Reduce Plant Downtime</v>
      </c>
      <c r="C145" s="83" t="str">
        <f t="shared" si="32"/>
        <v>Percentage Reduction in Plant Downtime</v>
      </c>
      <c r="D145" s="70" t="s">
        <v>556</v>
      </c>
      <c r="E145" s="70" t="s">
        <v>312</v>
      </c>
      <c r="F145" s="79"/>
      <c r="G145" s="70"/>
      <c r="H145" s="82"/>
      <c r="I145" s="70" t="s">
        <v>55</v>
      </c>
      <c r="J145" s="109" t="str">
        <f t="shared" ref="J145:K177" si="33">J$143</f>
        <v>Reduce Plant Downtime</v>
      </c>
      <c r="K145" s="109" t="str">
        <f t="shared" si="33"/>
        <v>elec reduce plant downtime</v>
      </c>
      <c r="L145" s="96"/>
      <c r="M145" s="96"/>
      <c r="N145" s="96"/>
      <c r="O145" s="70"/>
      <c r="P145" s="70"/>
      <c r="Q145" s="70"/>
      <c r="R145" s="210"/>
      <c r="S145" s="70"/>
      <c r="T145" s="70"/>
    </row>
    <row r="146" spans="1:20" s="62" customFormat="1" ht="75">
      <c r="A146" s="170" t="str">
        <f t="shared" si="32"/>
        <v>Electricity Supply</v>
      </c>
      <c r="B146" s="83" t="str">
        <f t="shared" si="32"/>
        <v>Reduce Plant Downtime</v>
      </c>
      <c r="C146" s="83" t="str">
        <f t="shared" si="32"/>
        <v>Percentage Reduction in Plant Downtime</v>
      </c>
      <c r="D146" s="70" t="s">
        <v>377</v>
      </c>
      <c r="E146" s="70" t="s">
        <v>310</v>
      </c>
      <c r="F146" s="70" t="s">
        <v>373</v>
      </c>
      <c r="G146" s="70" t="s">
        <v>378</v>
      </c>
      <c r="H146" s="82">
        <v>141</v>
      </c>
      <c r="I146" s="70" t="s">
        <v>55</v>
      </c>
      <c r="J146" s="109" t="str">
        <f t="shared" si="33"/>
        <v>Reduce Plant Downtime</v>
      </c>
      <c r="K146" s="109" t="str">
        <f t="shared" si="33"/>
        <v>elec reduce plant downtime</v>
      </c>
      <c r="L146" s="89">
        <v>0</v>
      </c>
      <c r="M146" s="89">
        <v>0.6</v>
      </c>
      <c r="N146" s="89">
        <v>0.01</v>
      </c>
      <c r="O146" s="70" t="s">
        <v>313</v>
      </c>
      <c r="P146" s="79" t="s">
        <v>1351</v>
      </c>
      <c r="Q146" s="70" t="s">
        <v>622</v>
      </c>
      <c r="R146" s="210" t="s">
        <v>314</v>
      </c>
      <c r="S146" s="70" t="s">
        <v>383</v>
      </c>
      <c r="T146" s="70"/>
    </row>
    <row r="147" spans="1:20" s="62" customFormat="1" ht="30">
      <c r="A147" s="83" t="str">
        <f t="shared" si="32"/>
        <v>Electricity Supply</v>
      </c>
      <c r="B147" s="83" t="str">
        <f t="shared" si="32"/>
        <v>Reduce Plant Downtime</v>
      </c>
      <c r="C147" s="83" t="str">
        <f t="shared" si="32"/>
        <v>Percentage Reduction in Plant Downtime</v>
      </c>
      <c r="D147" s="70" t="s">
        <v>377</v>
      </c>
      <c r="E147" s="70" t="s">
        <v>311</v>
      </c>
      <c r="F147" s="70"/>
      <c r="G147" s="70"/>
      <c r="H147" s="82"/>
      <c r="I147" s="70" t="s">
        <v>55</v>
      </c>
      <c r="J147" s="109" t="str">
        <f t="shared" si="33"/>
        <v>Reduce Plant Downtime</v>
      </c>
      <c r="K147" s="109" t="str">
        <f t="shared" si="33"/>
        <v>elec reduce plant downtime</v>
      </c>
      <c r="L147" s="89"/>
      <c r="M147" s="89"/>
      <c r="N147" s="89"/>
      <c r="O147" s="70"/>
      <c r="P147" s="79"/>
      <c r="Q147" s="70"/>
      <c r="R147" s="210"/>
      <c r="S147" s="70"/>
      <c r="T147" s="70"/>
    </row>
    <row r="148" spans="1:20" s="62" customFormat="1" ht="30">
      <c r="A148" s="83" t="str">
        <f t="shared" si="32"/>
        <v>Electricity Supply</v>
      </c>
      <c r="B148" s="83" t="str">
        <f t="shared" si="32"/>
        <v>Reduce Plant Downtime</v>
      </c>
      <c r="C148" s="83" t="str">
        <f t="shared" si="32"/>
        <v>Percentage Reduction in Plant Downtime</v>
      </c>
      <c r="D148" s="70" t="s">
        <v>377</v>
      </c>
      <c r="E148" s="70" t="s">
        <v>312</v>
      </c>
      <c r="F148" s="70"/>
      <c r="G148" s="70"/>
      <c r="H148" s="82"/>
      <c r="I148" s="70" t="s">
        <v>55</v>
      </c>
      <c r="J148" s="109" t="str">
        <f t="shared" si="33"/>
        <v>Reduce Plant Downtime</v>
      </c>
      <c r="K148" s="109" t="str">
        <f t="shared" si="33"/>
        <v>elec reduce plant downtime</v>
      </c>
      <c r="L148" s="96"/>
      <c r="M148" s="96"/>
      <c r="N148" s="96"/>
      <c r="O148" s="70"/>
      <c r="P148" s="70"/>
      <c r="Q148" s="70"/>
      <c r="R148" s="210"/>
      <c r="S148" s="70"/>
      <c r="T148" s="70"/>
    </row>
    <row r="149" spans="1:20" s="62" customFormat="1" ht="30">
      <c r="A149" s="83" t="str">
        <f t="shared" si="32"/>
        <v>Electricity Supply</v>
      </c>
      <c r="B149" s="83" t="str">
        <f t="shared" si="32"/>
        <v>Reduce Plant Downtime</v>
      </c>
      <c r="C149" s="83" t="str">
        <f t="shared" si="32"/>
        <v>Percentage Reduction in Plant Downtime</v>
      </c>
      <c r="D149" s="70" t="s">
        <v>91</v>
      </c>
      <c r="E149" s="70" t="s">
        <v>310</v>
      </c>
      <c r="F149" s="70"/>
      <c r="G149" s="70"/>
      <c r="H149" s="82"/>
      <c r="I149" s="70" t="s">
        <v>55</v>
      </c>
      <c r="J149" s="109" t="str">
        <f t="shared" si="33"/>
        <v>Reduce Plant Downtime</v>
      </c>
      <c r="K149" s="109" t="str">
        <f t="shared" si="33"/>
        <v>elec reduce plant downtime</v>
      </c>
      <c r="L149" s="96"/>
      <c r="M149" s="96"/>
      <c r="N149" s="96"/>
      <c r="O149" s="70"/>
      <c r="P149" s="70"/>
      <c r="Q149" s="70"/>
      <c r="R149" s="210"/>
      <c r="S149" s="70"/>
      <c r="T149" s="70"/>
    </row>
    <row r="150" spans="1:20" s="62" customFormat="1" ht="30">
      <c r="A150" s="83" t="str">
        <f t="shared" si="32"/>
        <v>Electricity Supply</v>
      </c>
      <c r="B150" s="83" t="str">
        <f t="shared" si="32"/>
        <v>Reduce Plant Downtime</v>
      </c>
      <c r="C150" s="83" t="str">
        <f t="shared" si="32"/>
        <v>Percentage Reduction in Plant Downtime</v>
      </c>
      <c r="D150" s="70" t="s">
        <v>91</v>
      </c>
      <c r="E150" s="70" t="s">
        <v>311</v>
      </c>
      <c r="F150" s="70"/>
      <c r="G150" s="70"/>
      <c r="H150" s="82"/>
      <c r="I150" s="70" t="s">
        <v>55</v>
      </c>
      <c r="J150" s="109" t="str">
        <f t="shared" si="33"/>
        <v>Reduce Plant Downtime</v>
      </c>
      <c r="K150" s="109" t="str">
        <f t="shared" si="33"/>
        <v>elec reduce plant downtime</v>
      </c>
      <c r="L150" s="96"/>
      <c r="M150" s="96"/>
      <c r="N150" s="96"/>
      <c r="O150" s="70"/>
      <c r="P150" s="70"/>
      <c r="Q150" s="70"/>
      <c r="R150" s="210"/>
      <c r="S150" s="70"/>
      <c r="T150" s="70"/>
    </row>
    <row r="151" spans="1:20" s="62" customFormat="1" ht="30">
      <c r="A151" s="83" t="str">
        <f t="shared" si="32"/>
        <v>Electricity Supply</v>
      </c>
      <c r="B151" s="83" t="str">
        <f t="shared" si="32"/>
        <v>Reduce Plant Downtime</v>
      </c>
      <c r="C151" s="83" t="str">
        <f t="shared" si="32"/>
        <v>Percentage Reduction in Plant Downtime</v>
      </c>
      <c r="D151" s="70" t="s">
        <v>91</v>
      </c>
      <c r="E151" s="70" t="s">
        <v>312</v>
      </c>
      <c r="F151" s="70"/>
      <c r="G151" s="70"/>
      <c r="H151" s="82"/>
      <c r="I151" s="70" t="s">
        <v>55</v>
      </c>
      <c r="J151" s="109" t="str">
        <f t="shared" si="33"/>
        <v>Reduce Plant Downtime</v>
      </c>
      <c r="K151" s="109" t="str">
        <f t="shared" si="33"/>
        <v>elec reduce plant downtime</v>
      </c>
      <c r="L151" s="96"/>
      <c r="M151" s="96"/>
      <c r="N151" s="96"/>
      <c r="O151" s="70"/>
      <c r="P151" s="70"/>
      <c r="Q151" s="70"/>
      <c r="R151" s="210"/>
      <c r="S151" s="70"/>
      <c r="T151" s="70"/>
    </row>
    <row r="152" spans="1:20" s="62" customFormat="1" ht="30">
      <c r="A152" s="83" t="str">
        <f t="shared" si="32"/>
        <v>Electricity Supply</v>
      </c>
      <c r="B152" s="83" t="str">
        <f t="shared" si="32"/>
        <v>Reduce Plant Downtime</v>
      </c>
      <c r="C152" s="83" t="str">
        <f t="shared" si="32"/>
        <v>Percentage Reduction in Plant Downtime</v>
      </c>
      <c r="D152" s="70" t="s">
        <v>92</v>
      </c>
      <c r="E152" s="70" t="s">
        <v>310</v>
      </c>
      <c r="F152" s="70"/>
      <c r="G152" s="70"/>
      <c r="H152" s="82"/>
      <c r="I152" s="70" t="s">
        <v>55</v>
      </c>
      <c r="J152" s="109" t="str">
        <f t="shared" si="33"/>
        <v>Reduce Plant Downtime</v>
      </c>
      <c r="K152" s="109" t="str">
        <f t="shared" si="33"/>
        <v>elec reduce plant downtime</v>
      </c>
      <c r="L152" s="96"/>
      <c r="M152" s="96"/>
      <c r="N152" s="96"/>
      <c r="O152" s="70"/>
      <c r="P152" s="70"/>
      <c r="Q152" s="70"/>
      <c r="R152" s="210"/>
      <c r="S152" s="70"/>
      <c r="T152" s="70"/>
    </row>
    <row r="153" spans="1:20" s="62" customFormat="1" ht="30">
      <c r="A153" s="83" t="str">
        <f t="shared" si="32"/>
        <v>Electricity Supply</v>
      </c>
      <c r="B153" s="83" t="str">
        <f t="shared" si="32"/>
        <v>Reduce Plant Downtime</v>
      </c>
      <c r="C153" s="83" t="str">
        <f t="shared" si="32"/>
        <v>Percentage Reduction in Plant Downtime</v>
      </c>
      <c r="D153" s="70" t="s">
        <v>92</v>
      </c>
      <c r="E153" s="70" t="s">
        <v>311</v>
      </c>
      <c r="F153" s="70"/>
      <c r="G153" s="70"/>
      <c r="H153" s="82"/>
      <c r="I153" s="70" t="s">
        <v>55</v>
      </c>
      <c r="J153" s="109" t="str">
        <f t="shared" si="33"/>
        <v>Reduce Plant Downtime</v>
      </c>
      <c r="K153" s="109" t="str">
        <f t="shared" si="33"/>
        <v>elec reduce plant downtime</v>
      </c>
      <c r="L153" s="96"/>
      <c r="M153" s="96"/>
      <c r="N153" s="96"/>
      <c r="O153" s="70"/>
      <c r="P153" s="70"/>
      <c r="Q153" s="70"/>
      <c r="R153" s="210"/>
      <c r="S153" s="70"/>
      <c r="T153" s="70"/>
    </row>
    <row r="154" spans="1:20" s="62" customFormat="1" ht="30">
      <c r="A154" s="83" t="str">
        <f t="shared" si="32"/>
        <v>Electricity Supply</v>
      </c>
      <c r="B154" s="83" t="str">
        <f t="shared" si="32"/>
        <v>Reduce Plant Downtime</v>
      </c>
      <c r="C154" s="83" t="str">
        <f t="shared" si="32"/>
        <v>Percentage Reduction in Plant Downtime</v>
      </c>
      <c r="D154" s="70" t="s">
        <v>92</v>
      </c>
      <c r="E154" s="70" t="s">
        <v>312</v>
      </c>
      <c r="F154" s="70"/>
      <c r="G154" s="70"/>
      <c r="H154" s="82"/>
      <c r="I154" s="70" t="s">
        <v>55</v>
      </c>
      <c r="J154" s="109" t="str">
        <f t="shared" si="33"/>
        <v>Reduce Plant Downtime</v>
      </c>
      <c r="K154" s="109" t="str">
        <f t="shared" si="33"/>
        <v>elec reduce plant downtime</v>
      </c>
      <c r="L154" s="96"/>
      <c r="M154" s="96"/>
      <c r="N154" s="96"/>
      <c r="O154" s="70"/>
      <c r="P154" s="70"/>
      <c r="Q154" s="70"/>
      <c r="R154" s="210"/>
      <c r="S154" s="70"/>
      <c r="T154" s="70"/>
    </row>
    <row r="155" spans="1:20" s="62" customFormat="1" ht="30">
      <c r="A155" s="83" t="str">
        <f t="shared" si="32"/>
        <v>Electricity Supply</v>
      </c>
      <c r="B155" s="83" t="str">
        <f t="shared" si="32"/>
        <v>Reduce Plant Downtime</v>
      </c>
      <c r="C155" s="83" t="str">
        <f t="shared" si="32"/>
        <v>Percentage Reduction in Plant Downtime</v>
      </c>
      <c r="D155" s="70" t="s">
        <v>557</v>
      </c>
      <c r="E155" s="70" t="s">
        <v>310</v>
      </c>
      <c r="F155" s="70"/>
      <c r="G155" s="70"/>
      <c r="H155" s="82"/>
      <c r="I155" s="70" t="s">
        <v>55</v>
      </c>
      <c r="J155" s="109" t="str">
        <f t="shared" si="33"/>
        <v>Reduce Plant Downtime</v>
      </c>
      <c r="K155" s="109" t="str">
        <f t="shared" si="33"/>
        <v>elec reduce plant downtime</v>
      </c>
      <c r="L155" s="96"/>
      <c r="M155" s="96"/>
      <c r="N155" s="96"/>
      <c r="O155" s="70"/>
      <c r="P155" s="70"/>
      <c r="Q155" s="70"/>
      <c r="R155" s="210"/>
      <c r="S155" s="70"/>
      <c r="T155" s="70"/>
    </row>
    <row r="156" spans="1:20" s="62" customFormat="1" ht="30">
      <c r="A156" s="83" t="str">
        <f t="shared" si="32"/>
        <v>Electricity Supply</v>
      </c>
      <c r="B156" s="83" t="str">
        <f t="shared" si="32"/>
        <v>Reduce Plant Downtime</v>
      </c>
      <c r="C156" s="83" t="str">
        <f t="shared" si="32"/>
        <v>Percentage Reduction in Plant Downtime</v>
      </c>
      <c r="D156" s="70" t="s">
        <v>557</v>
      </c>
      <c r="E156" s="70" t="s">
        <v>311</v>
      </c>
      <c r="F156" s="70"/>
      <c r="G156" s="70"/>
      <c r="H156" s="82"/>
      <c r="I156" s="70" t="s">
        <v>55</v>
      </c>
      <c r="J156" s="109" t="str">
        <f t="shared" si="33"/>
        <v>Reduce Plant Downtime</v>
      </c>
      <c r="K156" s="109" t="str">
        <f t="shared" si="33"/>
        <v>elec reduce plant downtime</v>
      </c>
      <c r="L156" s="96"/>
      <c r="M156" s="96"/>
      <c r="N156" s="96"/>
      <c r="O156" s="70"/>
      <c r="P156" s="70"/>
      <c r="Q156" s="70"/>
      <c r="R156" s="210"/>
      <c r="S156" s="70"/>
      <c r="T156" s="70"/>
    </row>
    <row r="157" spans="1:20" s="62" customFormat="1" ht="90">
      <c r="A157" s="170" t="str">
        <f t="shared" si="32"/>
        <v>Electricity Supply</v>
      </c>
      <c r="B157" s="83" t="str">
        <f t="shared" si="32"/>
        <v>Reduce Plant Downtime</v>
      </c>
      <c r="C157" s="83" t="str">
        <f t="shared" si="32"/>
        <v>Percentage Reduction in Plant Downtime</v>
      </c>
      <c r="D157" s="70" t="s">
        <v>557</v>
      </c>
      <c r="E157" s="70" t="s">
        <v>312</v>
      </c>
      <c r="F157" s="70" t="s">
        <v>384</v>
      </c>
      <c r="G157" s="70" t="s">
        <v>563</v>
      </c>
      <c r="H157" s="82">
        <v>143</v>
      </c>
      <c r="I157" s="70" t="s">
        <v>55</v>
      </c>
      <c r="J157" s="109" t="str">
        <f t="shared" si="33"/>
        <v>Reduce Plant Downtime</v>
      </c>
      <c r="K157" s="109" t="str">
        <f t="shared" si="33"/>
        <v>elec reduce plant downtime</v>
      </c>
      <c r="L157" s="89">
        <v>0</v>
      </c>
      <c r="M157" s="89">
        <v>0.25</v>
      </c>
      <c r="N157" s="89">
        <v>0.01</v>
      </c>
      <c r="O157" s="70" t="s">
        <v>313</v>
      </c>
      <c r="P157" s="79" t="s">
        <v>1352</v>
      </c>
      <c r="Q157" s="70" t="s">
        <v>622</v>
      </c>
      <c r="R157" s="210" t="s">
        <v>314</v>
      </c>
      <c r="S157" s="70" t="s">
        <v>386</v>
      </c>
      <c r="T157" s="70"/>
    </row>
    <row r="158" spans="1:20" s="62" customFormat="1" ht="30">
      <c r="A158" s="83" t="str">
        <f t="shared" si="32"/>
        <v>Electricity Supply</v>
      </c>
      <c r="B158" s="83" t="str">
        <f t="shared" si="32"/>
        <v>Reduce Plant Downtime</v>
      </c>
      <c r="C158" s="83" t="str">
        <f t="shared" si="32"/>
        <v>Percentage Reduction in Plant Downtime</v>
      </c>
      <c r="D158" s="70" t="s">
        <v>93</v>
      </c>
      <c r="E158" s="70" t="s">
        <v>310</v>
      </c>
      <c r="F158" s="70"/>
      <c r="G158" s="70"/>
      <c r="H158" s="82"/>
      <c r="I158" s="70" t="s">
        <v>55</v>
      </c>
      <c r="J158" s="109" t="str">
        <f t="shared" si="33"/>
        <v>Reduce Plant Downtime</v>
      </c>
      <c r="K158" s="109" t="str">
        <f t="shared" si="33"/>
        <v>elec reduce plant downtime</v>
      </c>
      <c r="L158" s="96"/>
      <c r="M158" s="96"/>
      <c r="N158" s="96"/>
      <c r="O158" s="70"/>
      <c r="P158" s="70"/>
      <c r="Q158" s="70"/>
      <c r="R158" s="210"/>
      <c r="S158" s="70"/>
      <c r="T158" s="70"/>
    </row>
    <row r="159" spans="1:20" s="62" customFormat="1" ht="30">
      <c r="A159" s="83" t="str">
        <f t="shared" si="32"/>
        <v>Electricity Supply</v>
      </c>
      <c r="B159" s="83" t="str">
        <f t="shared" si="32"/>
        <v>Reduce Plant Downtime</v>
      </c>
      <c r="C159" s="83" t="str">
        <f t="shared" si="32"/>
        <v>Percentage Reduction in Plant Downtime</v>
      </c>
      <c r="D159" s="70" t="s">
        <v>93</v>
      </c>
      <c r="E159" s="70" t="s">
        <v>311</v>
      </c>
      <c r="F159" s="70"/>
      <c r="G159" s="70"/>
      <c r="H159" s="82"/>
      <c r="I159" s="70" t="s">
        <v>55</v>
      </c>
      <c r="J159" s="109" t="str">
        <f t="shared" si="33"/>
        <v>Reduce Plant Downtime</v>
      </c>
      <c r="K159" s="109" t="str">
        <f t="shared" si="33"/>
        <v>elec reduce plant downtime</v>
      </c>
      <c r="L159" s="96"/>
      <c r="M159" s="96"/>
      <c r="N159" s="96"/>
      <c r="O159" s="70"/>
      <c r="P159" s="70"/>
      <c r="Q159" s="70"/>
      <c r="R159" s="210"/>
      <c r="S159" s="70"/>
      <c r="T159" s="70"/>
    </row>
    <row r="160" spans="1:20" s="62" customFormat="1" ht="90">
      <c r="A160" s="170" t="str">
        <f t="shared" si="32"/>
        <v>Electricity Supply</v>
      </c>
      <c r="B160" s="83" t="str">
        <f t="shared" si="32"/>
        <v>Reduce Plant Downtime</v>
      </c>
      <c r="C160" s="83" t="str">
        <f t="shared" si="32"/>
        <v>Percentage Reduction in Plant Downtime</v>
      </c>
      <c r="D160" s="70" t="s">
        <v>93</v>
      </c>
      <c r="E160" s="70" t="s">
        <v>312</v>
      </c>
      <c r="F160" s="70" t="s">
        <v>384</v>
      </c>
      <c r="G160" s="70" t="s">
        <v>107</v>
      </c>
      <c r="H160" s="82">
        <v>144</v>
      </c>
      <c r="I160" s="70" t="s">
        <v>55</v>
      </c>
      <c r="J160" s="109" t="str">
        <f t="shared" si="33"/>
        <v>Reduce Plant Downtime</v>
      </c>
      <c r="K160" s="109" t="str">
        <f t="shared" si="33"/>
        <v>elec reduce plant downtime</v>
      </c>
      <c r="L160" s="89">
        <v>0</v>
      </c>
      <c r="M160" s="89">
        <v>0.3</v>
      </c>
      <c r="N160" s="89">
        <v>0.01</v>
      </c>
      <c r="O160" s="70" t="s">
        <v>313</v>
      </c>
      <c r="P160" s="79" t="s">
        <v>721</v>
      </c>
      <c r="Q160" s="70" t="s">
        <v>622</v>
      </c>
      <c r="R160" s="210" t="s">
        <v>314</v>
      </c>
      <c r="S160" s="70" t="s">
        <v>385</v>
      </c>
      <c r="T160" s="70"/>
    </row>
    <row r="161" spans="1:20" s="62" customFormat="1" ht="30">
      <c r="A161" s="83" t="str">
        <f t="shared" si="32"/>
        <v>Electricity Supply</v>
      </c>
      <c r="B161" s="83" t="str">
        <f t="shared" si="32"/>
        <v>Reduce Plant Downtime</v>
      </c>
      <c r="C161" s="83" t="str">
        <f t="shared" si="32"/>
        <v>Percentage Reduction in Plant Downtime</v>
      </c>
      <c r="D161" s="70" t="s">
        <v>94</v>
      </c>
      <c r="E161" s="70" t="s">
        <v>310</v>
      </c>
      <c r="F161" s="70"/>
      <c r="G161" s="70"/>
      <c r="H161" s="82"/>
      <c r="I161" s="70" t="s">
        <v>55</v>
      </c>
      <c r="J161" s="109" t="str">
        <f t="shared" si="33"/>
        <v>Reduce Plant Downtime</v>
      </c>
      <c r="K161" s="109" t="str">
        <f t="shared" si="33"/>
        <v>elec reduce plant downtime</v>
      </c>
      <c r="L161" s="96"/>
      <c r="M161" s="96"/>
      <c r="N161" s="96"/>
      <c r="O161" s="70"/>
      <c r="P161" s="70"/>
      <c r="Q161" s="70"/>
      <c r="R161" s="210"/>
      <c r="S161" s="70"/>
      <c r="T161" s="70"/>
    </row>
    <row r="162" spans="1:20" s="62" customFormat="1" ht="30">
      <c r="A162" s="83" t="str">
        <f t="shared" si="32"/>
        <v>Electricity Supply</v>
      </c>
      <c r="B162" s="83" t="str">
        <f t="shared" si="32"/>
        <v>Reduce Plant Downtime</v>
      </c>
      <c r="C162" s="83" t="str">
        <f t="shared" si="32"/>
        <v>Percentage Reduction in Plant Downtime</v>
      </c>
      <c r="D162" s="70" t="s">
        <v>94</v>
      </c>
      <c r="E162" s="70" t="s">
        <v>311</v>
      </c>
      <c r="F162" s="70"/>
      <c r="G162" s="70"/>
      <c r="H162" s="82"/>
      <c r="I162" s="70" t="s">
        <v>55</v>
      </c>
      <c r="J162" s="109" t="str">
        <f t="shared" si="33"/>
        <v>Reduce Plant Downtime</v>
      </c>
      <c r="K162" s="109" t="str">
        <f t="shared" si="33"/>
        <v>elec reduce plant downtime</v>
      </c>
      <c r="L162" s="96"/>
      <c r="M162" s="96"/>
      <c r="N162" s="96"/>
      <c r="O162" s="70"/>
      <c r="P162" s="70"/>
      <c r="Q162" s="70"/>
      <c r="R162" s="210"/>
      <c r="S162" s="70"/>
      <c r="T162" s="70"/>
    </row>
    <row r="163" spans="1:20" s="62" customFormat="1" ht="30">
      <c r="A163" s="83" t="str">
        <f t="shared" si="32"/>
        <v>Electricity Supply</v>
      </c>
      <c r="B163" s="83" t="str">
        <f t="shared" si="32"/>
        <v>Reduce Plant Downtime</v>
      </c>
      <c r="C163" s="83" t="str">
        <f t="shared" si="32"/>
        <v>Percentage Reduction in Plant Downtime</v>
      </c>
      <c r="D163" s="70" t="s">
        <v>94</v>
      </c>
      <c r="E163" s="70" t="s">
        <v>312</v>
      </c>
      <c r="F163" s="70"/>
      <c r="G163" s="70"/>
      <c r="H163" s="82"/>
      <c r="I163" s="70" t="s">
        <v>55</v>
      </c>
      <c r="J163" s="109" t="str">
        <f t="shared" si="33"/>
        <v>Reduce Plant Downtime</v>
      </c>
      <c r="K163" s="109" t="str">
        <f t="shared" si="33"/>
        <v>elec reduce plant downtime</v>
      </c>
      <c r="L163" s="96"/>
      <c r="M163" s="96"/>
      <c r="N163" s="96"/>
      <c r="O163" s="70"/>
      <c r="P163" s="70"/>
      <c r="Q163" s="70"/>
      <c r="R163" s="210"/>
      <c r="S163" s="70"/>
      <c r="T163" s="70"/>
    </row>
    <row r="164" spans="1:20" s="62" customFormat="1" ht="30">
      <c r="A164" s="83" t="str">
        <f t="shared" si="32"/>
        <v>Electricity Supply</v>
      </c>
      <c r="B164" s="83" t="str">
        <f t="shared" si="32"/>
        <v>Reduce Plant Downtime</v>
      </c>
      <c r="C164" s="83" t="str">
        <f t="shared" si="32"/>
        <v>Percentage Reduction in Plant Downtime</v>
      </c>
      <c r="D164" s="70" t="s">
        <v>95</v>
      </c>
      <c r="E164" s="70" t="s">
        <v>310</v>
      </c>
      <c r="F164" s="70"/>
      <c r="G164" s="70"/>
      <c r="H164" s="82"/>
      <c r="I164" s="70" t="s">
        <v>55</v>
      </c>
      <c r="J164" s="109" t="str">
        <f t="shared" si="33"/>
        <v>Reduce Plant Downtime</v>
      </c>
      <c r="K164" s="109" t="str">
        <f t="shared" si="33"/>
        <v>elec reduce plant downtime</v>
      </c>
      <c r="L164" s="96"/>
      <c r="M164" s="96"/>
      <c r="N164" s="96"/>
      <c r="O164" s="70"/>
      <c r="P164" s="70"/>
      <c r="Q164" s="70"/>
      <c r="R164" s="210"/>
      <c r="S164" s="70"/>
      <c r="T164" s="70"/>
    </row>
    <row r="165" spans="1:20" s="62" customFormat="1" ht="30">
      <c r="A165" s="83" t="str">
        <f t="shared" si="32"/>
        <v>Electricity Supply</v>
      </c>
      <c r="B165" s="83" t="str">
        <f t="shared" si="32"/>
        <v>Reduce Plant Downtime</v>
      </c>
      <c r="C165" s="83" t="str">
        <f t="shared" si="32"/>
        <v>Percentage Reduction in Plant Downtime</v>
      </c>
      <c r="D165" s="70" t="s">
        <v>95</v>
      </c>
      <c r="E165" s="70" t="s">
        <v>311</v>
      </c>
      <c r="F165" s="70"/>
      <c r="G165" s="70"/>
      <c r="H165" s="82"/>
      <c r="I165" s="70" t="s">
        <v>55</v>
      </c>
      <c r="J165" s="109" t="str">
        <f t="shared" si="33"/>
        <v>Reduce Plant Downtime</v>
      </c>
      <c r="K165" s="109" t="str">
        <f t="shared" si="33"/>
        <v>elec reduce plant downtime</v>
      </c>
      <c r="L165" s="96"/>
      <c r="M165" s="96"/>
      <c r="N165" s="96"/>
      <c r="O165" s="70"/>
      <c r="P165" s="70"/>
      <c r="Q165" s="70"/>
      <c r="R165" s="210"/>
      <c r="S165" s="70"/>
      <c r="T165" s="70"/>
    </row>
    <row r="166" spans="1:20" s="62" customFormat="1" ht="30">
      <c r="A166" s="83" t="str">
        <f t="shared" si="32"/>
        <v>Electricity Supply</v>
      </c>
      <c r="B166" s="83" t="str">
        <f t="shared" si="32"/>
        <v>Reduce Plant Downtime</v>
      </c>
      <c r="C166" s="83" t="str">
        <f t="shared" si="32"/>
        <v>Percentage Reduction in Plant Downtime</v>
      </c>
      <c r="D166" s="70" t="s">
        <v>95</v>
      </c>
      <c r="E166" s="70" t="s">
        <v>312</v>
      </c>
      <c r="F166" s="70"/>
      <c r="G166" s="70"/>
      <c r="H166" s="82"/>
      <c r="I166" s="70" t="s">
        <v>55</v>
      </c>
      <c r="J166" s="109" t="str">
        <f t="shared" si="33"/>
        <v>Reduce Plant Downtime</v>
      </c>
      <c r="K166" s="109" t="str">
        <f t="shared" si="33"/>
        <v>elec reduce plant downtime</v>
      </c>
      <c r="L166" s="96"/>
      <c r="M166" s="96"/>
      <c r="N166" s="96"/>
      <c r="O166" s="70"/>
      <c r="P166" s="70"/>
      <c r="Q166" s="70"/>
      <c r="R166" s="210"/>
      <c r="S166" s="70"/>
      <c r="T166" s="70"/>
    </row>
    <row r="167" spans="1:20" s="62" customFormat="1" ht="30">
      <c r="A167" s="83" t="str">
        <f t="shared" si="32"/>
        <v>Electricity Supply</v>
      </c>
      <c r="B167" s="83" t="str">
        <f t="shared" si="32"/>
        <v>Reduce Plant Downtime</v>
      </c>
      <c r="C167" s="83" t="str">
        <f t="shared" si="32"/>
        <v>Percentage Reduction in Plant Downtime</v>
      </c>
      <c r="D167" s="70" t="s">
        <v>379</v>
      </c>
      <c r="E167" s="70" t="s">
        <v>310</v>
      </c>
      <c r="F167" s="70"/>
      <c r="G167" s="70"/>
      <c r="H167" s="82"/>
      <c r="I167" s="70" t="s">
        <v>55</v>
      </c>
      <c r="J167" s="109" t="str">
        <f t="shared" si="33"/>
        <v>Reduce Plant Downtime</v>
      </c>
      <c r="K167" s="109" t="str">
        <f t="shared" si="33"/>
        <v>elec reduce plant downtime</v>
      </c>
      <c r="L167" s="96"/>
      <c r="M167" s="96"/>
      <c r="N167" s="96"/>
      <c r="O167" s="70"/>
      <c r="P167" s="70"/>
      <c r="Q167" s="70"/>
      <c r="R167" s="210"/>
      <c r="S167" s="70"/>
      <c r="T167" s="70"/>
    </row>
    <row r="168" spans="1:20" s="62" customFormat="1" ht="30">
      <c r="A168" s="83" t="str">
        <f t="shared" si="32"/>
        <v>Electricity Supply</v>
      </c>
      <c r="B168" s="83" t="str">
        <f t="shared" si="32"/>
        <v>Reduce Plant Downtime</v>
      </c>
      <c r="C168" s="83" t="str">
        <f t="shared" si="32"/>
        <v>Percentage Reduction in Plant Downtime</v>
      </c>
      <c r="D168" s="70" t="s">
        <v>379</v>
      </c>
      <c r="E168" s="70" t="s">
        <v>311</v>
      </c>
      <c r="F168" s="70"/>
      <c r="G168" s="70"/>
      <c r="H168" s="82"/>
      <c r="I168" s="70" t="s">
        <v>55</v>
      </c>
      <c r="J168" s="109" t="str">
        <f t="shared" si="33"/>
        <v>Reduce Plant Downtime</v>
      </c>
      <c r="K168" s="109" t="str">
        <f t="shared" si="33"/>
        <v>elec reduce plant downtime</v>
      </c>
      <c r="L168" s="96"/>
      <c r="M168" s="96"/>
      <c r="N168" s="96"/>
      <c r="O168" s="70"/>
      <c r="P168" s="70"/>
      <c r="Q168" s="70"/>
      <c r="R168" s="210"/>
      <c r="S168" s="70"/>
      <c r="T168" s="70"/>
    </row>
    <row r="169" spans="1:20" s="62" customFormat="1" ht="30">
      <c r="A169" s="83" t="str">
        <f t="shared" si="32"/>
        <v>Electricity Supply</v>
      </c>
      <c r="B169" s="83" t="str">
        <f t="shared" si="32"/>
        <v>Reduce Plant Downtime</v>
      </c>
      <c r="C169" s="83" t="str">
        <f t="shared" si="32"/>
        <v>Percentage Reduction in Plant Downtime</v>
      </c>
      <c r="D169" s="70" t="s">
        <v>379</v>
      </c>
      <c r="E169" s="70" t="s">
        <v>312</v>
      </c>
      <c r="F169" s="70"/>
      <c r="G169" s="70"/>
      <c r="H169" s="82"/>
      <c r="I169" s="70" t="s">
        <v>55</v>
      </c>
      <c r="J169" s="109" t="str">
        <f t="shared" si="33"/>
        <v>Reduce Plant Downtime</v>
      </c>
      <c r="K169" s="109" t="str">
        <f t="shared" si="33"/>
        <v>elec reduce plant downtime</v>
      </c>
      <c r="L169" s="96"/>
      <c r="M169" s="96"/>
      <c r="N169" s="96"/>
      <c r="O169" s="70"/>
      <c r="P169" s="70"/>
      <c r="Q169" s="70"/>
      <c r="R169" s="210"/>
      <c r="S169" s="70"/>
      <c r="T169" s="70"/>
    </row>
    <row r="170" spans="1:20" s="62" customFormat="1" ht="30">
      <c r="A170" s="83" t="str">
        <f t="shared" si="32"/>
        <v>Electricity Supply</v>
      </c>
      <c r="B170" s="83" t="str">
        <f t="shared" si="32"/>
        <v>Reduce Plant Downtime</v>
      </c>
      <c r="C170" s="83" t="str">
        <f t="shared" si="32"/>
        <v>Percentage Reduction in Plant Downtime</v>
      </c>
      <c r="D170" s="70" t="s">
        <v>380</v>
      </c>
      <c r="E170" s="70" t="s">
        <v>310</v>
      </c>
      <c r="F170" s="70"/>
      <c r="G170" s="70"/>
      <c r="H170" s="82"/>
      <c r="I170" s="70" t="s">
        <v>55</v>
      </c>
      <c r="J170" s="109" t="str">
        <f t="shared" si="33"/>
        <v>Reduce Plant Downtime</v>
      </c>
      <c r="K170" s="109" t="str">
        <f t="shared" si="33"/>
        <v>elec reduce plant downtime</v>
      </c>
      <c r="L170" s="96"/>
      <c r="M170" s="96"/>
      <c r="N170" s="96"/>
      <c r="O170" s="70"/>
      <c r="P170" s="70"/>
      <c r="Q170" s="70"/>
      <c r="R170" s="210"/>
      <c r="S170" s="70"/>
      <c r="T170" s="70"/>
    </row>
    <row r="171" spans="1:20" s="62" customFormat="1" ht="30">
      <c r="A171" s="83" t="str">
        <f t="shared" si="32"/>
        <v>Electricity Supply</v>
      </c>
      <c r="B171" s="83" t="str">
        <f t="shared" si="32"/>
        <v>Reduce Plant Downtime</v>
      </c>
      <c r="C171" s="83" t="str">
        <f t="shared" si="32"/>
        <v>Percentage Reduction in Plant Downtime</v>
      </c>
      <c r="D171" s="70" t="s">
        <v>380</v>
      </c>
      <c r="E171" s="70" t="s">
        <v>311</v>
      </c>
      <c r="F171" s="70"/>
      <c r="G171" s="70"/>
      <c r="H171" s="82"/>
      <c r="I171" s="70" t="s">
        <v>55</v>
      </c>
      <c r="J171" s="109" t="str">
        <f t="shared" si="33"/>
        <v>Reduce Plant Downtime</v>
      </c>
      <c r="K171" s="109" t="str">
        <f t="shared" si="33"/>
        <v>elec reduce plant downtime</v>
      </c>
      <c r="L171" s="96"/>
      <c r="M171" s="96"/>
      <c r="N171" s="96"/>
      <c r="O171" s="70"/>
      <c r="P171" s="70"/>
      <c r="Q171" s="70"/>
      <c r="R171" s="210"/>
      <c r="S171" s="70"/>
      <c r="T171" s="70"/>
    </row>
    <row r="172" spans="1:20" s="62" customFormat="1" ht="30">
      <c r="A172" s="83" t="str">
        <f t="shared" si="32"/>
        <v>Electricity Supply</v>
      </c>
      <c r="B172" s="83" t="str">
        <f t="shared" si="32"/>
        <v>Reduce Plant Downtime</v>
      </c>
      <c r="C172" s="83" t="str">
        <f t="shared" si="32"/>
        <v>Percentage Reduction in Plant Downtime</v>
      </c>
      <c r="D172" s="70" t="s">
        <v>380</v>
      </c>
      <c r="E172" s="70" t="s">
        <v>312</v>
      </c>
      <c r="F172" s="70"/>
      <c r="G172" s="70"/>
      <c r="H172" s="82"/>
      <c r="I172" s="70" t="s">
        <v>55</v>
      </c>
      <c r="J172" s="109" t="str">
        <f t="shared" si="33"/>
        <v>Reduce Plant Downtime</v>
      </c>
      <c r="K172" s="109" t="str">
        <f t="shared" si="33"/>
        <v>elec reduce plant downtime</v>
      </c>
      <c r="L172" s="96"/>
      <c r="M172" s="96"/>
      <c r="N172" s="96"/>
      <c r="O172" s="70"/>
      <c r="P172" s="70"/>
      <c r="Q172" s="70"/>
      <c r="R172" s="210"/>
      <c r="S172" s="70"/>
      <c r="T172" s="70"/>
    </row>
    <row r="173" spans="1:20" s="62" customFormat="1" ht="30">
      <c r="A173" s="83" t="str">
        <f t="shared" si="32"/>
        <v>Electricity Supply</v>
      </c>
      <c r="B173" s="83" t="str">
        <f t="shared" si="32"/>
        <v>Reduce Plant Downtime</v>
      </c>
      <c r="C173" s="83" t="str">
        <f t="shared" si="32"/>
        <v>Percentage Reduction in Plant Downtime</v>
      </c>
      <c r="D173" s="70" t="s">
        <v>553</v>
      </c>
      <c r="E173" s="70" t="s">
        <v>310</v>
      </c>
      <c r="F173" s="70"/>
      <c r="G173" s="70"/>
      <c r="H173" s="82"/>
      <c r="I173" s="70" t="s">
        <v>55</v>
      </c>
      <c r="J173" s="109" t="str">
        <f t="shared" si="33"/>
        <v>Reduce Plant Downtime</v>
      </c>
      <c r="K173" s="109" t="str">
        <f t="shared" si="33"/>
        <v>elec reduce plant downtime</v>
      </c>
      <c r="L173" s="90"/>
      <c r="M173" s="90"/>
      <c r="N173" s="90"/>
      <c r="O173" s="81"/>
      <c r="P173" s="70"/>
      <c r="Q173" s="70"/>
      <c r="R173" s="210"/>
      <c r="S173" s="70"/>
      <c r="T173" s="70"/>
    </row>
    <row r="174" spans="1:20" s="62" customFormat="1" ht="30">
      <c r="A174" s="83" t="str">
        <f t="shared" ref="A174:C178" si="34">A$143</f>
        <v>Electricity Supply</v>
      </c>
      <c r="B174" s="83" t="str">
        <f t="shared" si="34"/>
        <v>Reduce Plant Downtime</v>
      </c>
      <c r="C174" s="83" t="str">
        <f t="shared" si="34"/>
        <v>Percentage Reduction in Plant Downtime</v>
      </c>
      <c r="D174" s="70" t="s">
        <v>553</v>
      </c>
      <c r="E174" s="70" t="s">
        <v>311</v>
      </c>
      <c r="F174" s="70"/>
      <c r="G174" s="70"/>
      <c r="H174" s="82"/>
      <c r="I174" s="70" t="s">
        <v>55</v>
      </c>
      <c r="J174" s="109" t="str">
        <f t="shared" si="33"/>
        <v>Reduce Plant Downtime</v>
      </c>
      <c r="K174" s="109" t="str">
        <f t="shared" si="33"/>
        <v>elec reduce plant downtime</v>
      </c>
      <c r="L174" s="90"/>
      <c r="M174" s="90"/>
      <c r="N174" s="90"/>
      <c r="O174" s="81"/>
      <c r="P174" s="70"/>
      <c r="Q174" s="70"/>
      <c r="R174" s="210"/>
      <c r="S174" s="70"/>
      <c r="T174" s="70"/>
    </row>
    <row r="175" spans="1:20" s="62" customFormat="1" ht="30">
      <c r="A175" s="83" t="str">
        <f t="shared" si="34"/>
        <v>Electricity Supply</v>
      </c>
      <c r="B175" s="83" t="str">
        <f t="shared" si="34"/>
        <v>Reduce Plant Downtime</v>
      </c>
      <c r="C175" s="83" t="str">
        <f t="shared" si="34"/>
        <v>Percentage Reduction in Plant Downtime</v>
      </c>
      <c r="D175" s="70" t="s">
        <v>553</v>
      </c>
      <c r="E175" s="70" t="s">
        <v>312</v>
      </c>
      <c r="F175" s="70"/>
      <c r="G175" s="70"/>
      <c r="H175" s="82"/>
      <c r="I175" s="70" t="s">
        <v>55</v>
      </c>
      <c r="J175" s="109" t="str">
        <f t="shared" si="33"/>
        <v>Reduce Plant Downtime</v>
      </c>
      <c r="K175" s="109" t="str">
        <f t="shared" si="33"/>
        <v>elec reduce plant downtime</v>
      </c>
      <c r="L175" s="90"/>
      <c r="M175" s="90"/>
      <c r="N175" s="90"/>
      <c r="O175" s="81"/>
      <c r="P175" s="70"/>
      <c r="Q175" s="70"/>
      <c r="R175" s="210"/>
      <c r="S175" s="70"/>
      <c r="T175" s="70"/>
    </row>
    <row r="176" spans="1:20" s="62" customFormat="1" ht="30">
      <c r="A176" s="83" t="str">
        <f t="shared" si="34"/>
        <v>Electricity Supply</v>
      </c>
      <c r="B176" s="83" t="str">
        <f t="shared" si="34"/>
        <v>Reduce Plant Downtime</v>
      </c>
      <c r="C176" s="83" t="str">
        <f t="shared" si="34"/>
        <v>Percentage Reduction in Plant Downtime</v>
      </c>
      <c r="D176" s="70" t="s">
        <v>565</v>
      </c>
      <c r="E176" s="70" t="s">
        <v>310</v>
      </c>
      <c r="F176" s="70"/>
      <c r="G176" s="70"/>
      <c r="H176" s="82"/>
      <c r="I176" s="70" t="s">
        <v>55</v>
      </c>
      <c r="J176" s="109" t="str">
        <f t="shared" si="33"/>
        <v>Reduce Plant Downtime</v>
      </c>
      <c r="K176" s="109" t="str">
        <f t="shared" si="33"/>
        <v>elec reduce plant downtime</v>
      </c>
      <c r="L176" s="90"/>
      <c r="M176" s="90"/>
      <c r="N176" s="90"/>
      <c r="O176" s="81"/>
      <c r="P176" s="70"/>
      <c r="Q176" s="70"/>
      <c r="R176" s="210"/>
      <c r="S176" s="70"/>
      <c r="T176" s="70"/>
    </row>
    <row r="177" spans="1:20" s="62" customFormat="1" ht="30">
      <c r="A177" s="83" t="str">
        <f t="shared" si="34"/>
        <v>Electricity Supply</v>
      </c>
      <c r="B177" s="83" t="str">
        <f t="shared" si="34"/>
        <v>Reduce Plant Downtime</v>
      </c>
      <c r="C177" s="83" t="str">
        <f t="shared" si="34"/>
        <v>Percentage Reduction in Plant Downtime</v>
      </c>
      <c r="D177" s="70" t="s">
        <v>565</v>
      </c>
      <c r="E177" s="70" t="s">
        <v>311</v>
      </c>
      <c r="F177" s="70"/>
      <c r="G177" s="70"/>
      <c r="H177" s="82"/>
      <c r="I177" s="70" t="s">
        <v>55</v>
      </c>
      <c r="J177" s="109" t="str">
        <f t="shared" si="33"/>
        <v>Reduce Plant Downtime</v>
      </c>
      <c r="K177" s="109" t="str">
        <f t="shared" si="33"/>
        <v>elec reduce plant downtime</v>
      </c>
      <c r="L177" s="90"/>
      <c r="M177" s="90"/>
      <c r="N177" s="90"/>
      <c r="O177" s="81"/>
      <c r="P177" s="70"/>
      <c r="Q177" s="70"/>
      <c r="R177" s="210"/>
      <c r="S177" s="70"/>
      <c r="T177" s="70"/>
    </row>
    <row r="178" spans="1:20" s="62" customFormat="1" ht="105">
      <c r="A178" s="83" t="str">
        <f t="shared" si="34"/>
        <v>Electricity Supply</v>
      </c>
      <c r="B178" s="83" t="str">
        <f t="shared" si="34"/>
        <v>Reduce Plant Downtime</v>
      </c>
      <c r="C178" s="83" t="str">
        <f t="shared" si="34"/>
        <v>Percentage Reduction in Plant Downtime</v>
      </c>
      <c r="D178" s="70" t="s">
        <v>565</v>
      </c>
      <c r="E178" s="70" t="s">
        <v>312</v>
      </c>
      <c r="F178" s="70" t="s">
        <v>384</v>
      </c>
      <c r="G178" s="70" t="s">
        <v>566</v>
      </c>
      <c r="H178" s="82">
        <v>182</v>
      </c>
      <c r="I178" s="70" t="s">
        <v>54</v>
      </c>
      <c r="J178" s="109" t="str">
        <f t="shared" ref="J178" si="35">J$143</f>
        <v>Reduce Plant Downtime</v>
      </c>
      <c r="K178" s="101" t="str">
        <f>K$146</f>
        <v>elec reduce plant downtime</v>
      </c>
      <c r="L178" s="89">
        <v>0</v>
      </c>
      <c r="M178" s="89">
        <v>0.25</v>
      </c>
      <c r="N178" s="89">
        <v>0.01</v>
      </c>
      <c r="O178" s="70" t="s">
        <v>313</v>
      </c>
      <c r="P178" s="79" t="s">
        <v>1353</v>
      </c>
      <c r="Q178" s="70" t="s">
        <v>622</v>
      </c>
      <c r="R178" s="210" t="s">
        <v>314</v>
      </c>
      <c r="S178" s="70" t="s">
        <v>386</v>
      </c>
      <c r="T178" s="70"/>
    </row>
    <row r="179" spans="1:20" s="62" customFormat="1" ht="60">
      <c r="A179" s="70" t="s">
        <v>8</v>
      </c>
      <c r="B179" s="193" t="s">
        <v>838</v>
      </c>
      <c r="C179" s="193" t="s">
        <v>839</v>
      </c>
      <c r="D179" s="70" t="s">
        <v>557</v>
      </c>
      <c r="E179" s="70"/>
      <c r="F179" s="70" t="s">
        <v>563</v>
      </c>
      <c r="G179" s="70"/>
      <c r="H179" s="82">
        <v>194</v>
      </c>
      <c r="I179" s="70" t="s">
        <v>54</v>
      </c>
      <c r="J179" s="82" t="s">
        <v>838</v>
      </c>
      <c r="K179" s="102" t="s">
        <v>840</v>
      </c>
      <c r="L179" s="89">
        <v>0</v>
      </c>
      <c r="M179" s="89">
        <v>0.9</v>
      </c>
      <c r="N179" s="89">
        <v>0.01</v>
      </c>
      <c r="O179" s="70" t="s">
        <v>841</v>
      </c>
      <c r="P179" s="70" t="s">
        <v>842</v>
      </c>
      <c r="Q179" s="70" t="s">
        <v>972</v>
      </c>
      <c r="R179" s="210" t="s">
        <v>971</v>
      </c>
      <c r="S179" s="70"/>
      <c r="T179" s="70"/>
    </row>
    <row r="180" spans="1:20" s="62" customFormat="1" ht="60">
      <c r="A180" s="83" t="s">
        <v>8</v>
      </c>
      <c r="B180" s="83" t="s">
        <v>838</v>
      </c>
      <c r="C180" s="83" t="s">
        <v>839</v>
      </c>
      <c r="D180" s="70" t="s">
        <v>93</v>
      </c>
      <c r="E180" s="70"/>
      <c r="F180" s="70" t="s">
        <v>107</v>
      </c>
      <c r="G180" s="70"/>
      <c r="H180" s="82">
        <v>195</v>
      </c>
      <c r="I180" s="70" t="s">
        <v>54</v>
      </c>
      <c r="J180" s="83" t="s">
        <v>838</v>
      </c>
      <c r="K180" s="83" t="s">
        <v>840</v>
      </c>
      <c r="L180" s="194">
        <v>0</v>
      </c>
      <c r="M180" s="194">
        <v>0.9</v>
      </c>
      <c r="N180" s="194">
        <v>0.01</v>
      </c>
      <c r="O180" s="83" t="s">
        <v>841</v>
      </c>
      <c r="P180" s="70" t="s">
        <v>843</v>
      </c>
      <c r="Q180" s="83" t="s">
        <v>972</v>
      </c>
      <c r="R180" s="214" t="s">
        <v>971</v>
      </c>
      <c r="S180" s="70"/>
      <c r="T180" s="70"/>
    </row>
    <row r="181" spans="1:20" s="62" customFormat="1" ht="60">
      <c r="A181" s="83" t="s">
        <v>8</v>
      </c>
      <c r="B181" s="83" t="s">
        <v>838</v>
      </c>
      <c r="C181" s="83" t="s">
        <v>839</v>
      </c>
      <c r="D181" s="70" t="s">
        <v>565</v>
      </c>
      <c r="E181" s="70"/>
      <c r="F181" s="70" t="s">
        <v>566</v>
      </c>
      <c r="G181" s="70"/>
      <c r="H181" s="82">
        <v>196</v>
      </c>
      <c r="I181" s="70" t="s">
        <v>54</v>
      </c>
      <c r="J181" s="83" t="s">
        <v>838</v>
      </c>
      <c r="K181" s="83" t="s">
        <v>840</v>
      </c>
      <c r="L181" s="194">
        <v>0</v>
      </c>
      <c r="M181" s="194">
        <v>0.9</v>
      </c>
      <c r="N181" s="194">
        <v>0.01</v>
      </c>
      <c r="O181" s="83" t="s">
        <v>841</v>
      </c>
      <c r="P181" s="70" t="s">
        <v>844</v>
      </c>
      <c r="Q181" s="83" t="s">
        <v>972</v>
      </c>
      <c r="R181" s="214" t="s">
        <v>971</v>
      </c>
      <c r="S181" s="70"/>
      <c r="T181" s="70"/>
    </row>
    <row r="182" spans="1:20" s="62" customFormat="1" ht="60">
      <c r="A182" s="70" t="s">
        <v>8</v>
      </c>
      <c r="B182" s="70" t="s">
        <v>305</v>
      </c>
      <c r="C182" s="70" t="s">
        <v>341</v>
      </c>
      <c r="D182" s="70"/>
      <c r="E182" s="70"/>
      <c r="F182" s="70"/>
      <c r="G182" s="70"/>
      <c r="H182" s="82">
        <v>145</v>
      </c>
      <c r="I182" s="70" t="s">
        <v>54</v>
      </c>
      <c r="J182" s="102" t="s">
        <v>444</v>
      </c>
      <c r="K182" s="103" t="s">
        <v>692</v>
      </c>
      <c r="L182" s="89">
        <v>0</v>
      </c>
      <c r="M182" s="200">
        <v>0.8</v>
      </c>
      <c r="N182" s="89">
        <v>0.01</v>
      </c>
      <c r="O182" s="70" t="s">
        <v>306</v>
      </c>
      <c r="P182" s="79" t="s">
        <v>1354</v>
      </c>
      <c r="Q182" s="70" t="s">
        <v>623</v>
      </c>
      <c r="R182" s="210" t="s">
        <v>307</v>
      </c>
      <c r="S182" s="70" t="s">
        <v>376</v>
      </c>
      <c r="T182" s="70"/>
    </row>
    <row r="183" spans="1:20" s="65" customFormat="1" ht="75">
      <c r="A183" s="79" t="s">
        <v>8</v>
      </c>
      <c r="B183" s="79" t="s">
        <v>18</v>
      </c>
      <c r="C183" s="79" t="s">
        <v>368</v>
      </c>
      <c r="D183" s="79"/>
      <c r="E183" s="79"/>
      <c r="F183" s="79"/>
      <c r="G183" s="79"/>
      <c r="H183" s="80">
        <v>36</v>
      </c>
      <c r="I183" s="79" t="s">
        <v>54</v>
      </c>
      <c r="J183" s="103" t="s">
        <v>18</v>
      </c>
      <c r="K183" s="103" t="s">
        <v>691</v>
      </c>
      <c r="L183" s="85">
        <v>0</v>
      </c>
      <c r="M183" s="86">
        <f>ROUND(MaxBoundCalculations!B176,2)</f>
        <v>0.88</v>
      </c>
      <c r="N183" s="86">
        <v>0.02</v>
      </c>
      <c r="O183" s="79" t="s">
        <v>43</v>
      </c>
      <c r="P183" s="79" t="s">
        <v>1355</v>
      </c>
      <c r="Q183" s="79" t="s">
        <v>259</v>
      </c>
      <c r="R183" s="210" t="s">
        <v>260</v>
      </c>
      <c r="S183" s="155" t="s">
        <v>1398</v>
      </c>
      <c r="T183" s="79"/>
    </row>
    <row r="184" spans="1:20" s="65" customFormat="1" ht="30">
      <c r="A184" s="79" t="s">
        <v>8</v>
      </c>
      <c r="B184" s="79" t="s">
        <v>20</v>
      </c>
      <c r="C184" s="79" t="s">
        <v>151</v>
      </c>
      <c r="D184" s="79" t="s">
        <v>556</v>
      </c>
      <c r="E184" s="79"/>
      <c r="F184" s="70" t="s">
        <v>555</v>
      </c>
      <c r="G184" s="79"/>
      <c r="H184" s="80" t="s">
        <v>230</v>
      </c>
      <c r="I184" s="70" t="s">
        <v>55</v>
      </c>
      <c r="J184" s="103" t="s">
        <v>20</v>
      </c>
      <c r="K184" s="103" t="s">
        <v>690</v>
      </c>
      <c r="L184" s="91"/>
      <c r="M184" s="91"/>
      <c r="N184" s="91"/>
      <c r="O184" s="79"/>
      <c r="P184" s="79"/>
      <c r="Q184" s="81"/>
      <c r="R184" s="210"/>
      <c r="S184" s="70"/>
      <c r="T184" s="81"/>
    </row>
    <row r="185" spans="1:20" s="65" customFormat="1" ht="30">
      <c r="A185" s="81" t="str">
        <f t="shared" ref="A185:C193" si="36">A$184</f>
        <v>Electricity Supply</v>
      </c>
      <c r="B185" s="81" t="str">
        <f t="shared" si="36"/>
        <v>Subsidy for Electricity Production</v>
      </c>
      <c r="C185" s="81" t="str">
        <f t="shared" si="36"/>
        <v>Subsidy for Elec Production by Fuel</v>
      </c>
      <c r="D185" s="70" t="s">
        <v>90</v>
      </c>
      <c r="E185" s="81"/>
      <c r="F185" s="70" t="s">
        <v>104</v>
      </c>
      <c r="G185" s="81"/>
      <c r="H185" s="80" t="s">
        <v>230</v>
      </c>
      <c r="I185" s="70" t="s">
        <v>55</v>
      </c>
      <c r="J185" s="101" t="str">
        <f t="shared" ref="J185:K193" si="37">J$184</f>
        <v>Subsidy for Electricity Production</v>
      </c>
      <c r="K185" s="101" t="str">
        <f t="shared" si="37"/>
        <v>elec subsidy</v>
      </c>
      <c r="L185" s="92"/>
      <c r="M185" s="92"/>
      <c r="N185" s="92"/>
      <c r="O185" s="81"/>
      <c r="P185" s="79"/>
      <c r="Q185" s="81"/>
      <c r="R185" s="210"/>
      <c r="S185" s="70"/>
      <c r="T185" s="81"/>
    </row>
    <row r="186" spans="1:20" s="65" customFormat="1" ht="45">
      <c r="A186" s="156" t="str">
        <f t="shared" si="36"/>
        <v>Electricity Supply</v>
      </c>
      <c r="B186" s="81" t="str">
        <f t="shared" si="36"/>
        <v>Subsidy for Electricity Production</v>
      </c>
      <c r="C186" s="81" t="str">
        <f t="shared" si="36"/>
        <v>Subsidy for Elec Production by Fuel</v>
      </c>
      <c r="D186" s="70" t="s">
        <v>91</v>
      </c>
      <c r="E186" s="81"/>
      <c r="F186" s="70" t="s">
        <v>105</v>
      </c>
      <c r="G186" s="81"/>
      <c r="H186" s="80">
        <v>37</v>
      </c>
      <c r="I186" s="70" t="s">
        <v>55</v>
      </c>
      <c r="J186" s="101" t="str">
        <f t="shared" si="37"/>
        <v>Subsidy for Electricity Production</v>
      </c>
      <c r="K186" s="101" t="str">
        <f t="shared" si="37"/>
        <v>elec subsidy</v>
      </c>
      <c r="L186" s="96">
        <v>0</v>
      </c>
      <c r="M186" s="173">
        <v>1000</v>
      </c>
      <c r="N186" s="173">
        <v>20</v>
      </c>
      <c r="O186" s="155" t="s">
        <v>977</v>
      </c>
      <c r="P186" s="79" t="s">
        <v>1356</v>
      </c>
      <c r="Q186" s="79" t="s">
        <v>261</v>
      </c>
      <c r="R186" s="210" t="s">
        <v>262</v>
      </c>
      <c r="S186" s="195" t="s">
        <v>1399</v>
      </c>
      <c r="T186" s="79"/>
    </row>
    <row r="187" spans="1:20" s="65" customFormat="1" ht="30">
      <c r="A187" s="81" t="str">
        <f t="shared" si="36"/>
        <v>Electricity Supply</v>
      </c>
      <c r="B187" s="81" t="str">
        <f t="shared" si="36"/>
        <v>Subsidy for Electricity Production</v>
      </c>
      <c r="C187" s="81" t="str">
        <f t="shared" si="36"/>
        <v>Subsidy for Elec Production by Fuel</v>
      </c>
      <c r="D187" s="70" t="s">
        <v>92</v>
      </c>
      <c r="E187" s="81"/>
      <c r="F187" s="70" t="s">
        <v>106</v>
      </c>
      <c r="G187" s="81"/>
      <c r="H187" s="80"/>
      <c r="I187" s="70" t="s">
        <v>55</v>
      </c>
      <c r="J187" s="101" t="str">
        <f t="shared" si="37"/>
        <v>Subsidy for Electricity Production</v>
      </c>
      <c r="K187" s="101" t="str">
        <f t="shared" si="37"/>
        <v>elec subsidy</v>
      </c>
      <c r="L187" s="92"/>
      <c r="M187" s="92"/>
      <c r="N187" s="92"/>
      <c r="O187" s="81"/>
      <c r="P187" s="79"/>
      <c r="Q187" s="81"/>
      <c r="R187" s="210"/>
      <c r="S187" s="81"/>
      <c r="T187" s="81"/>
    </row>
    <row r="188" spans="1:20" ht="45">
      <c r="A188" s="81" t="str">
        <f t="shared" si="36"/>
        <v>Electricity Supply</v>
      </c>
      <c r="B188" s="81" t="str">
        <f t="shared" si="36"/>
        <v>Subsidy for Electricity Production</v>
      </c>
      <c r="C188" s="81" t="str">
        <f t="shared" si="36"/>
        <v>Subsidy for Elec Production by Fuel</v>
      </c>
      <c r="D188" s="70" t="s">
        <v>557</v>
      </c>
      <c r="E188" s="81"/>
      <c r="F188" s="70" t="s">
        <v>563</v>
      </c>
      <c r="G188" s="81"/>
      <c r="H188" s="80">
        <v>39</v>
      </c>
      <c r="I188" s="70" t="s">
        <v>54</v>
      </c>
      <c r="J188" s="101" t="str">
        <f t="shared" si="37"/>
        <v>Subsidy for Electricity Production</v>
      </c>
      <c r="K188" s="101" t="str">
        <f t="shared" si="37"/>
        <v>elec subsidy</v>
      </c>
      <c r="L188" s="92">
        <f t="shared" ref="L188:O193" si="38">L$186</f>
        <v>0</v>
      </c>
      <c r="M188" s="92">
        <f t="shared" si="38"/>
        <v>1000</v>
      </c>
      <c r="N188" s="92">
        <f t="shared" si="38"/>
        <v>20</v>
      </c>
      <c r="O188" s="81" t="str">
        <f t="shared" si="38"/>
        <v>2017 INR/MWh</v>
      </c>
      <c r="P188" s="79" t="s">
        <v>1357</v>
      </c>
      <c r="Q188" s="79" t="s">
        <v>261</v>
      </c>
      <c r="R188" s="210" t="s">
        <v>262</v>
      </c>
      <c r="S188" s="81" t="str">
        <f>S$186</f>
        <v>http://pib.nic.in/newsite/PrintRelease.aspx?relid=78829</v>
      </c>
      <c r="T188" s="79"/>
    </row>
    <row r="189" spans="1:20" ht="45">
      <c r="A189" s="81" t="str">
        <f t="shared" si="36"/>
        <v>Electricity Supply</v>
      </c>
      <c r="B189" s="81" t="str">
        <f t="shared" si="36"/>
        <v>Subsidy for Electricity Production</v>
      </c>
      <c r="C189" s="81" t="str">
        <f t="shared" si="36"/>
        <v>Subsidy for Elec Production by Fuel</v>
      </c>
      <c r="D189" s="70" t="s">
        <v>93</v>
      </c>
      <c r="E189" s="81"/>
      <c r="F189" s="70" t="s">
        <v>107</v>
      </c>
      <c r="G189" s="81"/>
      <c r="H189" s="80">
        <v>40</v>
      </c>
      <c r="I189" s="70" t="s">
        <v>54</v>
      </c>
      <c r="J189" s="101" t="str">
        <f t="shared" si="37"/>
        <v>Subsidy for Electricity Production</v>
      </c>
      <c r="K189" s="101" t="str">
        <f t="shared" si="37"/>
        <v>elec subsidy</v>
      </c>
      <c r="L189" s="92">
        <f t="shared" si="38"/>
        <v>0</v>
      </c>
      <c r="M189" s="92">
        <f t="shared" si="38"/>
        <v>1000</v>
      </c>
      <c r="N189" s="92">
        <f t="shared" si="38"/>
        <v>20</v>
      </c>
      <c r="O189" s="81" t="str">
        <f t="shared" si="38"/>
        <v>2017 INR/MWh</v>
      </c>
      <c r="P189" s="79" t="s">
        <v>1358</v>
      </c>
      <c r="Q189" s="79" t="s">
        <v>261</v>
      </c>
      <c r="R189" s="210" t="s">
        <v>262</v>
      </c>
      <c r="S189" s="81" t="str">
        <f>S$186</f>
        <v>http://pib.nic.in/newsite/PrintRelease.aspx?relid=78829</v>
      </c>
      <c r="T189" s="79"/>
    </row>
    <row r="190" spans="1:20" ht="45">
      <c r="A190" s="81" t="str">
        <f t="shared" si="36"/>
        <v>Electricity Supply</v>
      </c>
      <c r="B190" s="81" t="str">
        <f t="shared" si="36"/>
        <v>Subsidy for Electricity Production</v>
      </c>
      <c r="C190" s="81" t="str">
        <f t="shared" si="36"/>
        <v>Subsidy for Elec Production by Fuel</v>
      </c>
      <c r="D190" s="70" t="s">
        <v>94</v>
      </c>
      <c r="E190" s="81"/>
      <c r="F190" s="70" t="s">
        <v>108</v>
      </c>
      <c r="G190" s="81"/>
      <c r="H190" s="80">
        <v>41</v>
      </c>
      <c r="I190" s="70" t="s">
        <v>54</v>
      </c>
      <c r="J190" s="101" t="str">
        <f t="shared" si="37"/>
        <v>Subsidy for Electricity Production</v>
      </c>
      <c r="K190" s="101" t="str">
        <f t="shared" si="37"/>
        <v>elec subsidy</v>
      </c>
      <c r="L190" s="92">
        <f t="shared" si="38"/>
        <v>0</v>
      </c>
      <c r="M190" s="92">
        <f t="shared" si="38"/>
        <v>1000</v>
      </c>
      <c r="N190" s="92">
        <f t="shared" si="38"/>
        <v>20</v>
      </c>
      <c r="O190" s="81" t="str">
        <f t="shared" si="38"/>
        <v>2017 INR/MWh</v>
      </c>
      <c r="P190" s="79" t="s">
        <v>1359</v>
      </c>
      <c r="Q190" s="79" t="s">
        <v>261</v>
      </c>
      <c r="R190" s="210" t="s">
        <v>262</v>
      </c>
      <c r="S190" s="81" t="str">
        <f>S$186</f>
        <v>http://pib.nic.in/newsite/PrintRelease.aspx?relid=78829</v>
      </c>
      <c r="T190" s="79"/>
    </row>
    <row r="191" spans="1:20" ht="45">
      <c r="A191" s="81" t="str">
        <f t="shared" si="36"/>
        <v>Electricity Supply</v>
      </c>
      <c r="B191" s="81" t="str">
        <f t="shared" si="36"/>
        <v>Subsidy for Electricity Production</v>
      </c>
      <c r="C191" s="81" t="str">
        <f t="shared" si="36"/>
        <v>Subsidy for Elec Production by Fuel</v>
      </c>
      <c r="D191" s="70" t="s">
        <v>95</v>
      </c>
      <c r="E191" s="81"/>
      <c r="F191" s="70" t="s">
        <v>109</v>
      </c>
      <c r="G191" s="81"/>
      <c r="H191" s="80">
        <v>42</v>
      </c>
      <c r="I191" s="70" t="s">
        <v>54</v>
      </c>
      <c r="J191" s="101" t="str">
        <f t="shared" si="37"/>
        <v>Subsidy for Electricity Production</v>
      </c>
      <c r="K191" s="101" t="str">
        <f t="shared" si="37"/>
        <v>elec subsidy</v>
      </c>
      <c r="L191" s="92">
        <f t="shared" si="38"/>
        <v>0</v>
      </c>
      <c r="M191" s="92">
        <f t="shared" si="38"/>
        <v>1000</v>
      </c>
      <c r="N191" s="92">
        <f t="shared" si="38"/>
        <v>20</v>
      </c>
      <c r="O191" s="81" t="str">
        <f t="shared" si="38"/>
        <v>2017 INR/MWh</v>
      </c>
      <c r="P191" s="79" t="s">
        <v>1360</v>
      </c>
      <c r="Q191" s="79" t="s">
        <v>261</v>
      </c>
      <c r="R191" s="210" t="s">
        <v>262</v>
      </c>
      <c r="S191" s="81" t="str">
        <f>S$186</f>
        <v>http://pib.nic.in/newsite/PrintRelease.aspx?relid=78829</v>
      </c>
      <c r="T191" s="79"/>
    </row>
    <row r="192" spans="1:20" ht="30">
      <c r="A192" s="81" t="str">
        <f t="shared" si="36"/>
        <v>Electricity Supply</v>
      </c>
      <c r="B192" s="81" t="str">
        <f t="shared" si="36"/>
        <v>Subsidy for Electricity Production</v>
      </c>
      <c r="C192" s="81" t="str">
        <f t="shared" si="36"/>
        <v>Subsidy for Elec Production by Fuel</v>
      </c>
      <c r="D192" s="70" t="s">
        <v>553</v>
      </c>
      <c r="E192" s="81"/>
      <c r="F192" s="70" t="s">
        <v>552</v>
      </c>
      <c r="G192" s="81"/>
      <c r="H192" s="80"/>
      <c r="I192" s="70" t="s">
        <v>55</v>
      </c>
      <c r="J192" s="101" t="str">
        <f t="shared" si="37"/>
        <v>Subsidy for Electricity Production</v>
      </c>
      <c r="K192" s="101" t="str">
        <f t="shared" si="37"/>
        <v>elec subsidy</v>
      </c>
      <c r="L192" s="90"/>
      <c r="M192" s="90"/>
      <c r="N192" s="90"/>
      <c r="O192" s="81"/>
      <c r="P192" s="79"/>
      <c r="Q192" s="79"/>
      <c r="R192" s="210"/>
      <c r="S192" s="81"/>
      <c r="T192" s="79"/>
    </row>
    <row r="193" spans="1:20" ht="45">
      <c r="A193" s="81" t="str">
        <f t="shared" si="36"/>
        <v>Electricity Supply</v>
      </c>
      <c r="B193" s="81" t="str">
        <f t="shared" si="36"/>
        <v>Subsidy for Electricity Production</v>
      </c>
      <c r="C193" s="81" t="str">
        <f t="shared" si="36"/>
        <v>Subsidy for Elec Production by Fuel</v>
      </c>
      <c r="D193" s="70" t="s">
        <v>565</v>
      </c>
      <c r="E193" s="81"/>
      <c r="F193" s="70" t="s">
        <v>566</v>
      </c>
      <c r="G193" s="81"/>
      <c r="H193" s="80">
        <v>184</v>
      </c>
      <c r="I193" s="70" t="s">
        <v>54</v>
      </c>
      <c r="J193" s="101" t="str">
        <f t="shared" si="37"/>
        <v>Subsidy for Electricity Production</v>
      </c>
      <c r="K193" s="101" t="str">
        <f t="shared" si="37"/>
        <v>elec subsidy</v>
      </c>
      <c r="L193" s="92">
        <f t="shared" si="38"/>
        <v>0</v>
      </c>
      <c r="M193" s="92">
        <f t="shared" si="38"/>
        <v>1000</v>
      </c>
      <c r="N193" s="92">
        <f t="shared" si="38"/>
        <v>20</v>
      </c>
      <c r="O193" s="81" t="str">
        <f t="shared" si="38"/>
        <v>2017 INR/MWh</v>
      </c>
      <c r="P193" s="79" t="s">
        <v>1361</v>
      </c>
      <c r="Q193" s="79" t="s">
        <v>261</v>
      </c>
      <c r="R193" s="210" t="s">
        <v>262</v>
      </c>
      <c r="S193" s="81" t="str">
        <f>S$186</f>
        <v>http://pib.nic.in/newsite/PrintRelease.aspx?relid=78829</v>
      </c>
      <c r="T193" s="79"/>
    </row>
    <row r="194" spans="1:20" ht="45">
      <c r="A194" s="79" t="s">
        <v>9</v>
      </c>
      <c r="B194" s="79" t="s">
        <v>24</v>
      </c>
      <c r="C194" s="79" t="s">
        <v>342</v>
      </c>
      <c r="D194" s="79"/>
      <c r="E194" s="79"/>
      <c r="F194" s="79"/>
      <c r="G194" s="79"/>
      <c r="H194" s="80">
        <v>43</v>
      </c>
      <c r="I194" s="79" t="s">
        <v>54</v>
      </c>
      <c r="J194" s="103" t="s">
        <v>24</v>
      </c>
      <c r="K194" s="103" t="s">
        <v>689</v>
      </c>
      <c r="L194" s="85">
        <v>0</v>
      </c>
      <c r="M194" s="86">
        <v>1</v>
      </c>
      <c r="N194" s="86">
        <v>0.01</v>
      </c>
      <c r="O194" s="79" t="s">
        <v>42</v>
      </c>
      <c r="P194" s="79" t="s">
        <v>1362</v>
      </c>
      <c r="Q194" s="79" t="s">
        <v>263</v>
      </c>
      <c r="R194" s="210" t="s">
        <v>264</v>
      </c>
      <c r="S194" s="79" t="s">
        <v>189</v>
      </c>
      <c r="T194" s="79"/>
    </row>
    <row r="195" spans="1:20" s="65" customFormat="1" ht="60">
      <c r="A195" s="79" t="s">
        <v>9</v>
      </c>
      <c r="B195" s="79" t="s">
        <v>28</v>
      </c>
      <c r="C195" s="79" t="s">
        <v>343</v>
      </c>
      <c r="D195" s="79"/>
      <c r="E195" s="79"/>
      <c r="F195" s="79"/>
      <c r="G195" s="79"/>
      <c r="H195" s="80">
        <v>44</v>
      </c>
      <c r="I195" s="79" t="s">
        <v>54</v>
      </c>
      <c r="J195" s="103" t="s">
        <v>28</v>
      </c>
      <c r="K195" s="103" t="s">
        <v>688</v>
      </c>
      <c r="L195" s="85">
        <v>0</v>
      </c>
      <c r="M195" s="86">
        <v>1</v>
      </c>
      <c r="N195" s="86">
        <v>0.01</v>
      </c>
      <c r="O195" s="79" t="s">
        <v>42</v>
      </c>
      <c r="P195" s="79" t="s">
        <v>1363</v>
      </c>
      <c r="Q195" s="79" t="s">
        <v>265</v>
      </c>
      <c r="R195" s="210" t="s">
        <v>266</v>
      </c>
      <c r="S195" s="79" t="s">
        <v>189</v>
      </c>
      <c r="T195" s="81"/>
    </row>
    <row r="196" spans="1:20" s="65" customFormat="1" ht="90">
      <c r="A196" s="79" t="s">
        <v>9</v>
      </c>
      <c r="B196" s="79" t="s">
        <v>26</v>
      </c>
      <c r="C196" s="79" t="s">
        <v>72</v>
      </c>
      <c r="D196" s="79"/>
      <c r="E196" s="79"/>
      <c r="F196" s="79"/>
      <c r="G196" s="79"/>
      <c r="H196" s="80">
        <v>45</v>
      </c>
      <c r="I196" s="79" t="s">
        <v>54</v>
      </c>
      <c r="J196" s="103" t="s">
        <v>26</v>
      </c>
      <c r="K196" s="103" t="s">
        <v>687</v>
      </c>
      <c r="L196" s="85">
        <v>0</v>
      </c>
      <c r="M196" s="86">
        <v>1</v>
      </c>
      <c r="N196" s="86">
        <v>0.01</v>
      </c>
      <c r="O196" s="79" t="s">
        <v>42</v>
      </c>
      <c r="P196" s="79" t="s">
        <v>1364</v>
      </c>
      <c r="Q196" s="79" t="s">
        <v>267</v>
      </c>
      <c r="R196" s="210" t="s">
        <v>268</v>
      </c>
      <c r="S196" s="79" t="s">
        <v>189</v>
      </c>
      <c r="T196" s="81"/>
    </row>
    <row r="197" spans="1:20" s="65" customFormat="1" ht="90">
      <c r="A197" s="79" t="s">
        <v>9</v>
      </c>
      <c r="B197" s="79" t="s">
        <v>119</v>
      </c>
      <c r="C197" s="79" t="s">
        <v>344</v>
      </c>
      <c r="D197" s="79" t="s">
        <v>154</v>
      </c>
      <c r="E197" s="79"/>
      <c r="F197" s="70" t="s">
        <v>162</v>
      </c>
      <c r="G197" s="79"/>
      <c r="H197" s="80">
        <v>46</v>
      </c>
      <c r="I197" s="79" t="s">
        <v>54</v>
      </c>
      <c r="J197" s="103" t="s">
        <v>119</v>
      </c>
      <c r="K197" s="103" t="s">
        <v>686</v>
      </c>
      <c r="L197" s="86">
        <v>0</v>
      </c>
      <c r="M197" s="86">
        <f>ROUND(MaxBoundCalculations!B189,2)</f>
        <v>0.33</v>
      </c>
      <c r="N197" s="86">
        <v>0.01</v>
      </c>
      <c r="O197" s="79" t="s">
        <v>39</v>
      </c>
      <c r="P197" s="79" t="s">
        <v>1365</v>
      </c>
      <c r="Q197" s="79" t="s">
        <v>269</v>
      </c>
      <c r="R197" s="210" t="s">
        <v>270</v>
      </c>
      <c r="S197" s="155" t="s">
        <v>1400</v>
      </c>
      <c r="T197" s="70" t="s">
        <v>642</v>
      </c>
    </row>
    <row r="198" spans="1:20" s="65" customFormat="1" ht="105">
      <c r="A198" s="81" t="str">
        <f>A$197</f>
        <v>Industry</v>
      </c>
      <c r="B198" s="81" t="str">
        <f t="shared" ref="B198:C204" si="39">B$197</f>
        <v>Industry Energy Efficiency Standards</v>
      </c>
      <c r="C198" s="81" t="str">
        <f t="shared" si="39"/>
        <v>Percentage Improvement in Eqpt Efficiency Standards above BAU</v>
      </c>
      <c r="D198" s="70" t="s">
        <v>155</v>
      </c>
      <c r="E198" s="79"/>
      <c r="F198" s="70" t="s">
        <v>163</v>
      </c>
      <c r="G198" s="79"/>
      <c r="H198" s="80">
        <v>47</v>
      </c>
      <c r="I198" s="79" t="s">
        <v>54</v>
      </c>
      <c r="J198" s="101" t="str">
        <f t="shared" ref="J198:O204" si="40">J$197</f>
        <v>Industry Energy Efficiency Standards</v>
      </c>
      <c r="K198" s="87" t="str">
        <f t="shared" si="40"/>
        <v>indst efficiency standards</v>
      </c>
      <c r="L198" s="87">
        <f t="shared" si="40"/>
        <v>0</v>
      </c>
      <c r="M198" s="87">
        <f t="shared" si="40"/>
        <v>0.33</v>
      </c>
      <c r="N198" s="87">
        <f t="shared" si="40"/>
        <v>0.01</v>
      </c>
      <c r="O198" s="81" t="str">
        <f t="shared" si="40"/>
        <v>% reduction in energy use</v>
      </c>
      <c r="P198" s="79" t="s">
        <v>1366</v>
      </c>
      <c r="Q198" s="79" t="s">
        <v>269</v>
      </c>
      <c r="R198" s="210" t="s">
        <v>270</v>
      </c>
      <c r="S198" s="81" t="str">
        <f t="shared" ref="S198:T204" si="41">S$197</f>
        <v>https://www.beeindia.gov.in/sites/default/files/press_releases/Consolidated%20Report.pdf</v>
      </c>
      <c r="T198" s="81" t="str">
        <f t="shared" si="41"/>
        <v>U.S. DOE, 2016, Industrial Energy Efficiency Potential Analysis, https://energy.gov/sites/prod/files/2017/04/f34/energy-savings-by-state-industrial-methodology.pdf</v>
      </c>
    </row>
    <row r="199" spans="1:20" s="65" customFormat="1" ht="105">
      <c r="A199" s="81" t="str">
        <f t="shared" ref="A199:A204" si="42">A$197</f>
        <v>Industry</v>
      </c>
      <c r="B199" s="81" t="str">
        <f t="shared" si="39"/>
        <v>Industry Energy Efficiency Standards</v>
      </c>
      <c r="C199" s="81" t="str">
        <f t="shared" si="39"/>
        <v>Percentage Improvement in Eqpt Efficiency Standards above BAU</v>
      </c>
      <c r="D199" s="70" t="s">
        <v>156</v>
      </c>
      <c r="E199" s="79"/>
      <c r="F199" s="70" t="s">
        <v>164</v>
      </c>
      <c r="G199" s="79"/>
      <c r="H199" s="80">
        <v>48</v>
      </c>
      <c r="I199" s="79" t="s">
        <v>54</v>
      </c>
      <c r="J199" s="101" t="str">
        <f t="shared" si="40"/>
        <v>Industry Energy Efficiency Standards</v>
      </c>
      <c r="K199" s="87" t="str">
        <f t="shared" si="40"/>
        <v>indst efficiency standards</v>
      </c>
      <c r="L199" s="87">
        <f t="shared" si="40"/>
        <v>0</v>
      </c>
      <c r="M199" s="87">
        <f t="shared" si="40"/>
        <v>0.33</v>
      </c>
      <c r="N199" s="87">
        <f t="shared" si="40"/>
        <v>0.01</v>
      </c>
      <c r="O199" s="81" t="str">
        <f t="shared" si="40"/>
        <v>% reduction in energy use</v>
      </c>
      <c r="P199" s="79" t="s">
        <v>1367</v>
      </c>
      <c r="Q199" s="79" t="s">
        <v>269</v>
      </c>
      <c r="R199" s="210" t="s">
        <v>270</v>
      </c>
      <c r="S199" s="81" t="str">
        <f t="shared" si="41"/>
        <v>https://www.beeindia.gov.in/sites/default/files/press_releases/Consolidated%20Report.pdf</v>
      </c>
      <c r="T199" s="81" t="str">
        <f t="shared" si="41"/>
        <v>U.S. DOE, 2016, Industrial Energy Efficiency Potential Analysis, https://energy.gov/sites/prod/files/2017/04/f34/energy-savings-by-state-industrial-methodology.pdf</v>
      </c>
    </row>
    <row r="200" spans="1:20" s="65" customFormat="1" ht="105">
      <c r="A200" s="81" t="str">
        <f t="shared" si="42"/>
        <v>Industry</v>
      </c>
      <c r="B200" s="81" t="str">
        <f t="shared" si="39"/>
        <v>Industry Energy Efficiency Standards</v>
      </c>
      <c r="C200" s="81" t="str">
        <f t="shared" si="39"/>
        <v>Percentage Improvement in Eqpt Efficiency Standards above BAU</v>
      </c>
      <c r="D200" s="70" t="s">
        <v>157</v>
      </c>
      <c r="E200" s="79"/>
      <c r="F200" s="70" t="s">
        <v>165</v>
      </c>
      <c r="G200" s="79"/>
      <c r="H200" s="80">
        <v>49</v>
      </c>
      <c r="I200" s="79" t="s">
        <v>54</v>
      </c>
      <c r="J200" s="101" t="str">
        <f t="shared" si="40"/>
        <v>Industry Energy Efficiency Standards</v>
      </c>
      <c r="K200" s="87" t="str">
        <f t="shared" si="40"/>
        <v>indst efficiency standards</v>
      </c>
      <c r="L200" s="87">
        <f t="shared" si="40"/>
        <v>0</v>
      </c>
      <c r="M200" s="87">
        <f t="shared" si="40"/>
        <v>0.33</v>
      </c>
      <c r="N200" s="87">
        <f t="shared" si="40"/>
        <v>0.01</v>
      </c>
      <c r="O200" s="81" t="str">
        <f t="shared" si="40"/>
        <v>% reduction in energy use</v>
      </c>
      <c r="P200" s="79" t="s">
        <v>1368</v>
      </c>
      <c r="Q200" s="79" t="s">
        <v>269</v>
      </c>
      <c r="R200" s="210" t="s">
        <v>270</v>
      </c>
      <c r="S200" s="81" t="str">
        <f t="shared" si="41"/>
        <v>https://www.beeindia.gov.in/sites/default/files/press_releases/Consolidated%20Report.pdf</v>
      </c>
      <c r="T200" s="81" t="str">
        <f t="shared" si="41"/>
        <v>U.S. DOE, 2016, Industrial Energy Efficiency Potential Analysis, https://energy.gov/sites/prod/files/2017/04/f34/energy-savings-by-state-industrial-methodology.pdf</v>
      </c>
    </row>
    <row r="201" spans="1:20" s="65" customFormat="1" ht="105">
      <c r="A201" s="81" t="str">
        <f t="shared" si="42"/>
        <v>Industry</v>
      </c>
      <c r="B201" s="81" t="str">
        <f t="shared" si="39"/>
        <v>Industry Energy Efficiency Standards</v>
      </c>
      <c r="C201" s="81" t="str">
        <f t="shared" si="39"/>
        <v>Percentage Improvement in Eqpt Efficiency Standards above BAU</v>
      </c>
      <c r="D201" s="70" t="s">
        <v>158</v>
      </c>
      <c r="E201" s="79"/>
      <c r="F201" s="70" t="s">
        <v>166</v>
      </c>
      <c r="G201" s="79"/>
      <c r="H201" s="80">
        <v>50</v>
      </c>
      <c r="I201" s="79" t="s">
        <v>54</v>
      </c>
      <c r="J201" s="101" t="str">
        <f t="shared" si="40"/>
        <v>Industry Energy Efficiency Standards</v>
      </c>
      <c r="K201" s="87" t="str">
        <f t="shared" si="40"/>
        <v>indst efficiency standards</v>
      </c>
      <c r="L201" s="87">
        <f t="shared" si="40"/>
        <v>0</v>
      </c>
      <c r="M201" s="87">
        <f t="shared" si="40"/>
        <v>0.33</v>
      </c>
      <c r="N201" s="87">
        <f t="shared" si="40"/>
        <v>0.01</v>
      </c>
      <c r="O201" s="81" t="str">
        <f t="shared" si="40"/>
        <v>% reduction in energy use</v>
      </c>
      <c r="P201" s="79" t="s">
        <v>1369</v>
      </c>
      <c r="Q201" s="79" t="s">
        <v>269</v>
      </c>
      <c r="R201" s="210" t="s">
        <v>270</v>
      </c>
      <c r="S201" s="81" t="str">
        <f t="shared" si="41"/>
        <v>https://www.beeindia.gov.in/sites/default/files/press_releases/Consolidated%20Report.pdf</v>
      </c>
      <c r="T201" s="81" t="str">
        <f t="shared" si="41"/>
        <v>U.S. DOE, 2016, Industrial Energy Efficiency Potential Analysis, https://energy.gov/sites/prod/files/2017/04/f34/energy-savings-by-state-industrial-methodology.pdf</v>
      </c>
    </row>
    <row r="202" spans="1:20" s="65" customFormat="1" ht="105">
      <c r="A202" s="81" t="str">
        <f t="shared" si="42"/>
        <v>Industry</v>
      </c>
      <c r="B202" s="81" t="str">
        <f t="shared" si="39"/>
        <v>Industry Energy Efficiency Standards</v>
      </c>
      <c r="C202" s="81" t="str">
        <f t="shared" si="39"/>
        <v>Percentage Improvement in Eqpt Efficiency Standards above BAU</v>
      </c>
      <c r="D202" s="70" t="s">
        <v>159</v>
      </c>
      <c r="E202" s="79"/>
      <c r="F202" s="70" t="s">
        <v>167</v>
      </c>
      <c r="G202" s="79"/>
      <c r="H202" s="80">
        <v>51</v>
      </c>
      <c r="I202" s="79" t="s">
        <v>54</v>
      </c>
      <c r="J202" s="101" t="str">
        <f t="shared" si="40"/>
        <v>Industry Energy Efficiency Standards</v>
      </c>
      <c r="K202" s="87" t="str">
        <f t="shared" si="40"/>
        <v>indst efficiency standards</v>
      </c>
      <c r="L202" s="87">
        <f t="shared" si="40"/>
        <v>0</v>
      </c>
      <c r="M202" s="87">
        <f t="shared" si="40"/>
        <v>0.33</v>
      </c>
      <c r="N202" s="87">
        <f t="shared" si="40"/>
        <v>0.01</v>
      </c>
      <c r="O202" s="81" t="str">
        <f t="shared" si="40"/>
        <v>% reduction in energy use</v>
      </c>
      <c r="P202" s="79" t="s">
        <v>1370</v>
      </c>
      <c r="Q202" s="79" t="s">
        <v>269</v>
      </c>
      <c r="R202" s="210" t="s">
        <v>270</v>
      </c>
      <c r="S202" s="81" t="str">
        <f t="shared" si="41"/>
        <v>https://www.beeindia.gov.in/sites/default/files/press_releases/Consolidated%20Report.pdf</v>
      </c>
      <c r="T202" s="81" t="str">
        <f t="shared" si="41"/>
        <v>U.S. DOE, 2016, Industrial Energy Efficiency Potential Analysis, https://energy.gov/sites/prod/files/2017/04/f34/energy-savings-by-state-industrial-methodology.pdf</v>
      </c>
    </row>
    <row r="203" spans="1:20" ht="105">
      <c r="A203" s="81" t="str">
        <f t="shared" si="42"/>
        <v>Industry</v>
      </c>
      <c r="B203" s="81" t="str">
        <f>B$197</f>
        <v>Industry Energy Efficiency Standards</v>
      </c>
      <c r="C203" s="81" t="str">
        <f>C$197</f>
        <v>Percentage Improvement in Eqpt Efficiency Standards above BAU</v>
      </c>
      <c r="D203" s="70" t="s">
        <v>160</v>
      </c>
      <c r="E203" s="79"/>
      <c r="F203" s="70" t="s">
        <v>168</v>
      </c>
      <c r="G203" s="79"/>
      <c r="H203" s="80">
        <v>52</v>
      </c>
      <c r="I203" s="79" t="s">
        <v>55</v>
      </c>
      <c r="J203" s="101" t="str">
        <f t="shared" si="40"/>
        <v>Industry Energy Efficiency Standards</v>
      </c>
      <c r="K203" s="87" t="str">
        <f t="shared" si="40"/>
        <v>indst efficiency standards</v>
      </c>
      <c r="L203" s="87">
        <f>L$197</f>
        <v>0</v>
      </c>
      <c r="M203" s="87">
        <f>M$197</f>
        <v>0.33</v>
      </c>
      <c r="N203" s="87">
        <f>N$197</f>
        <v>0.01</v>
      </c>
      <c r="O203" s="81" t="str">
        <f>O$197</f>
        <v>% reduction in energy use</v>
      </c>
      <c r="P203" s="79" t="s">
        <v>1371</v>
      </c>
      <c r="Q203" s="79" t="s">
        <v>269</v>
      </c>
      <c r="R203" s="210" t="s">
        <v>270</v>
      </c>
      <c r="S203" s="81" t="str">
        <f t="shared" si="41"/>
        <v>https://www.beeindia.gov.in/sites/default/files/press_releases/Consolidated%20Report.pdf</v>
      </c>
      <c r="T203" s="81" t="str">
        <f t="shared" si="41"/>
        <v>U.S. DOE, 2016, Industrial Energy Efficiency Potential Analysis, https://energy.gov/sites/prod/files/2017/04/f34/energy-savings-by-state-industrial-methodology.pdf</v>
      </c>
    </row>
    <row r="204" spans="1:20" s="65" customFormat="1" ht="105">
      <c r="A204" s="81" t="str">
        <f t="shared" si="42"/>
        <v>Industry</v>
      </c>
      <c r="B204" s="81" t="str">
        <f t="shared" si="39"/>
        <v>Industry Energy Efficiency Standards</v>
      </c>
      <c r="C204" s="81" t="str">
        <f t="shared" si="39"/>
        <v>Percentage Improvement in Eqpt Efficiency Standards above BAU</v>
      </c>
      <c r="D204" s="70" t="s">
        <v>161</v>
      </c>
      <c r="E204" s="79"/>
      <c r="F204" s="70" t="s">
        <v>169</v>
      </c>
      <c r="G204" s="79"/>
      <c r="H204" s="80">
        <v>53</v>
      </c>
      <c r="I204" s="79" t="s">
        <v>54</v>
      </c>
      <c r="J204" s="101" t="str">
        <f t="shared" si="40"/>
        <v>Industry Energy Efficiency Standards</v>
      </c>
      <c r="K204" s="87" t="str">
        <f t="shared" si="40"/>
        <v>indst efficiency standards</v>
      </c>
      <c r="L204" s="87">
        <f t="shared" si="40"/>
        <v>0</v>
      </c>
      <c r="M204" s="87">
        <f t="shared" si="40"/>
        <v>0.33</v>
      </c>
      <c r="N204" s="87">
        <f t="shared" si="40"/>
        <v>0.01</v>
      </c>
      <c r="O204" s="81" t="str">
        <f t="shared" si="40"/>
        <v>% reduction in energy use</v>
      </c>
      <c r="P204" s="79" t="s">
        <v>1372</v>
      </c>
      <c r="Q204" s="79" t="s">
        <v>269</v>
      </c>
      <c r="R204" s="210" t="s">
        <v>270</v>
      </c>
      <c r="S204" s="81" t="str">
        <f t="shared" si="41"/>
        <v>https://www.beeindia.gov.in/sites/default/files/press_releases/Consolidated%20Report.pdf</v>
      </c>
      <c r="T204" s="81" t="str">
        <f t="shared" si="41"/>
        <v>U.S. DOE, 2016, Industrial Energy Efficiency Potential Analysis, https://energy.gov/sites/prod/files/2017/04/f34/energy-savings-by-state-industrial-methodology.pdf</v>
      </c>
    </row>
    <row r="205" spans="1:20" s="65" customFormat="1" ht="45">
      <c r="A205" s="79" t="s">
        <v>9</v>
      </c>
      <c r="B205" s="79" t="s">
        <v>27</v>
      </c>
      <c r="C205" s="79" t="s">
        <v>345</v>
      </c>
      <c r="D205" s="79"/>
      <c r="E205" s="79"/>
      <c r="F205" s="79"/>
      <c r="G205" s="79"/>
      <c r="H205" s="80">
        <v>54</v>
      </c>
      <c r="I205" s="79" t="s">
        <v>54</v>
      </c>
      <c r="J205" s="103" t="s">
        <v>27</v>
      </c>
      <c r="K205" s="103" t="s">
        <v>685</v>
      </c>
      <c r="L205" s="85">
        <v>0</v>
      </c>
      <c r="M205" s="86">
        <v>1</v>
      </c>
      <c r="N205" s="86">
        <v>0.01</v>
      </c>
      <c r="O205" s="79" t="s">
        <v>42</v>
      </c>
      <c r="P205" s="79" t="s">
        <v>1373</v>
      </c>
      <c r="Q205" s="79" t="s">
        <v>271</v>
      </c>
      <c r="R205" s="210" t="s">
        <v>272</v>
      </c>
      <c r="S205" s="79" t="s">
        <v>189</v>
      </c>
      <c r="T205" s="81"/>
    </row>
    <row r="206" spans="1:20" ht="75">
      <c r="A206" s="79" t="s">
        <v>9</v>
      </c>
      <c r="B206" s="79" t="s">
        <v>558</v>
      </c>
      <c r="C206" s="79" t="s">
        <v>559</v>
      </c>
      <c r="D206" s="79"/>
      <c r="E206" s="79"/>
      <c r="F206" s="79"/>
      <c r="G206" s="79"/>
      <c r="H206" s="80">
        <v>55</v>
      </c>
      <c r="I206" s="79" t="s">
        <v>54</v>
      </c>
      <c r="J206" s="103" t="s">
        <v>445</v>
      </c>
      <c r="K206" s="103" t="s">
        <v>684</v>
      </c>
      <c r="L206" s="85">
        <v>0</v>
      </c>
      <c r="M206" s="85">
        <v>1</v>
      </c>
      <c r="N206" s="86">
        <v>0.01</v>
      </c>
      <c r="O206" s="79" t="s">
        <v>38</v>
      </c>
      <c r="P206" s="79" t="s">
        <v>1374</v>
      </c>
      <c r="Q206" s="79" t="s">
        <v>273</v>
      </c>
      <c r="R206" s="210" t="s">
        <v>274</v>
      </c>
      <c r="S206" s="79" t="s">
        <v>214</v>
      </c>
      <c r="T206" s="79"/>
    </row>
    <row r="207" spans="1:20" ht="120">
      <c r="A207" s="79" t="s">
        <v>9</v>
      </c>
      <c r="B207" s="79" t="s">
        <v>388</v>
      </c>
      <c r="C207" s="79" t="s">
        <v>389</v>
      </c>
      <c r="D207" s="79"/>
      <c r="E207" s="79"/>
      <c r="F207" s="79"/>
      <c r="G207" s="79"/>
      <c r="H207" s="80">
        <v>166</v>
      </c>
      <c r="I207" s="79" t="s">
        <v>54</v>
      </c>
      <c r="J207" s="103" t="s">
        <v>445</v>
      </c>
      <c r="K207" s="103" t="s">
        <v>683</v>
      </c>
      <c r="L207" s="85">
        <v>0</v>
      </c>
      <c r="M207" s="85">
        <v>0.5</v>
      </c>
      <c r="N207" s="86">
        <v>0.01</v>
      </c>
      <c r="O207" s="79" t="s">
        <v>390</v>
      </c>
      <c r="P207" s="79" t="s">
        <v>1299</v>
      </c>
      <c r="Q207" s="79" t="s">
        <v>273</v>
      </c>
      <c r="R207" s="210" t="s">
        <v>274</v>
      </c>
      <c r="S207" s="79" t="s">
        <v>214</v>
      </c>
      <c r="T207" s="79"/>
    </row>
    <row r="208" spans="1:20" ht="75">
      <c r="A208" s="79" t="s">
        <v>9</v>
      </c>
      <c r="B208" s="79" t="s">
        <v>25</v>
      </c>
      <c r="C208" s="79" t="s">
        <v>346</v>
      </c>
      <c r="D208" s="79"/>
      <c r="E208" s="79"/>
      <c r="F208" s="79"/>
      <c r="G208" s="79"/>
      <c r="H208" s="80">
        <v>56</v>
      </c>
      <c r="I208" s="79" t="s">
        <v>54</v>
      </c>
      <c r="J208" s="80" t="s">
        <v>446</v>
      </c>
      <c r="K208" s="103" t="s">
        <v>682</v>
      </c>
      <c r="L208" s="85">
        <v>0</v>
      </c>
      <c r="M208" s="86">
        <v>1</v>
      </c>
      <c r="N208" s="86">
        <v>0.01</v>
      </c>
      <c r="O208" s="79" t="s">
        <v>42</v>
      </c>
      <c r="P208" s="79" t="s">
        <v>1375</v>
      </c>
      <c r="Q208" s="79" t="s">
        <v>275</v>
      </c>
      <c r="R208" s="210" t="s">
        <v>276</v>
      </c>
      <c r="S208" s="79" t="s">
        <v>189</v>
      </c>
      <c r="T208" s="79"/>
    </row>
    <row r="209" spans="1:20" ht="45">
      <c r="A209" s="79" t="s">
        <v>9</v>
      </c>
      <c r="B209" s="79" t="s">
        <v>22</v>
      </c>
      <c r="C209" s="79" t="s">
        <v>347</v>
      </c>
      <c r="D209" s="79"/>
      <c r="E209" s="79"/>
      <c r="F209" s="79"/>
      <c r="G209" s="79"/>
      <c r="H209" s="80">
        <v>57</v>
      </c>
      <c r="I209" s="79" t="s">
        <v>54</v>
      </c>
      <c r="J209" s="80" t="s">
        <v>446</v>
      </c>
      <c r="K209" s="103" t="s">
        <v>681</v>
      </c>
      <c r="L209" s="85">
        <v>0</v>
      </c>
      <c r="M209" s="86">
        <v>1</v>
      </c>
      <c r="N209" s="86">
        <v>0.01</v>
      </c>
      <c r="O209" s="79" t="s">
        <v>42</v>
      </c>
      <c r="P209" s="79" t="s">
        <v>1376</v>
      </c>
      <c r="Q209" s="79" t="s">
        <v>277</v>
      </c>
      <c r="R209" s="210" t="s">
        <v>278</v>
      </c>
      <c r="S209" s="79" t="s">
        <v>189</v>
      </c>
      <c r="T209" s="79"/>
    </row>
    <row r="210" spans="1:20" ht="45">
      <c r="A210" s="79" t="s">
        <v>9</v>
      </c>
      <c r="B210" s="79" t="s">
        <v>437</v>
      </c>
      <c r="C210" s="79" t="s">
        <v>645</v>
      </c>
      <c r="D210" s="79"/>
      <c r="E210" s="79"/>
      <c r="F210" s="79"/>
      <c r="G210" s="79"/>
      <c r="H210" s="80">
        <v>58</v>
      </c>
      <c r="I210" s="79" t="s">
        <v>54</v>
      </c>
      <c r="J210" s="103" t="s">
        <v>437</v>
      </c>
      <c r="K210" s="103" t="s">
        <v>680</v>
      </c>
      <c r="L210" s="85">
        <v>0</v>
      </c>
      <c r="M210" s="86">
        <v>1</v>
      </c>
      <c r="N210" s="86">
        <v>0.01</v>
      </c>
      <c r="O210" s="79" t="s">
        <v>42</v>
      </c>
      <c r="P210" s="79" t="s">
        <v>1377</v>
      </c>
      <c r="Q210" s="79" t="s">
        <v>646</v>
      </c>
      <c r="R210" s="210" t="s">
        <v>647</v>
      </c>
      <c r="S210" s="79" t="s">
        <v>189</v>
      </c>
      <c r="T210" s="79"/>
    </row>
    <row r="211" spans="1:20" ht="45">
      <c r="A211" s="79" t="s">
        <v>9</v>
      </c>
      <c r="B211" s="79" t="s">
        <v>23</v>
      </c>
      <c r="C211" s="79" t="s">
        <v>348</v>
      </c>
      <c r="D211" s="79"/>
      <c r="E211" s="79"/>
      <c r="F211" s="79"/>
      <c r="G211" s="79"/>
      <c r="H211" s="80">
        <v>59</v>
      </c>
      <c r="I211" s="79" t="s">
        <v>54</v>
      </c>
      <c r="J211" s="103" t="s">
        <v>23</v>
      </c>
      <c r="K211" s="103" t="s">
        <v>679</v>
      </c>
      <c r="L211" s="85">
        <v>0</v>
      </c>
      <c r="M211" s="86">
        <v>1</v>
      </c>
      <c r="N211" s="86">
        <v>0.01</v>
      </c>
      <c r="O211" s="79" t="s">
        <v>42</v>
      </c>
      <c r="P211" s="79" t="s">
        <v>1378</v>
      </c>
      <c r="Q211" s="79" t="s">
        <v>279</v>
      </c>
      <c r="R211" s="210" t="s">
        <v>280</v>
      </c>
      <c r="S211" s="79" t="s">
        <v>189</v>
      </c>
      <c r="T211" s="79"/>
    </row>
    <row r="212" spans="1:20" ht="75">
      <c r="A212" s="79" t="s">
        <v>170</v>
      </c>
      <c r="B212" s="79" t="s">
        <v>174</v>
      </c>
      <c r="C212" s="79" t="s">
        <v>533</v>
      </c>
      <c r="D212" s="79"/>
      <c r="E212" s="79"/>
      <c r="F212" s="79"/>
      <c r="G212" s="79"/>
      <c r="H212" s="80">
        <v>60</v>
      </c>
      <c r="I212" s="79" t="s">
        <v>54</v>
      </c>
      <c r="J212" s="103" t="s">
        <v>174</v>
      </c>
      <c r="K212" s="103" t="s">
        <v>678</v>
      </c>
      <c r="L212" s="85">
        <v>0</v>
      </c>
      <c r="M212" s="86">
        <v>1</v>
      </c>
      <c r="N212" s="86">
        <v>0.01</v>
      </c>
      <c r="O212" s="79" t="s">
        <v>42</v>
      </c>
      <c r="P212" s="79" t="s">
        <v>1379</v>
      </c>
      <c r="Q212" s="79" t="s">
        <v>281</v>
      </c>
      <c r="R212" s="210" t="s">
        <v>282</v>
      </c>
      <c r="S212" s="79" t="s">
        <v>189</v>
      </c>
      <c r="T212" s="79" t="s">
        <v>226</v>
      </c>
    </row>
    <row r="213" spans="1:20" ht="45">
      <c r="A213" s="159" t="s">
        <v>170</v>
      </c>
      <c r="B213" s="79" t="s">
        <v>315</v>
      </c>
      <c r="C213" s="79" t="s">
        <v>542</v>
      </c>
      <c r="D213" s="79"/>
      <c r="E213" s="79"/>
      <c r="F213" s="79"/>
      <c r="G213" s="79"/>
      <c r="H213" s="80">
        <v>197</v>
      </c>
      <c r="I213" s="70" t="s">
        <v>54</v>
      </c>
      <c r="J213" s="103" t="s">
        <v>315</v>
      </c>
      <c r="K213" s="103" t="s">
        <v>677</v>
      </c>
      <c r="L213" s="85">
        <v>0</v>
      </c>
      <c r="M213" s="86">
        <v>1</v>
      </c>
      <c r="N213" s="86">
        <v>0.01</v>
      </c>
      <c r="O213" s="79" t="s">
        <v>42</v>
      </c>
      <c r="P213" s="79" t="s">
        <v>978</v>
      </c>
      <c r="Q213" s="79" t="s">
        <v>391</v>
      </c>
      <c r="R213" s="210" t="s">
        <v>392</v>
      </c>
      <c r="S213" s="79"/>
      <c r="T213" s="79"/>
    </row>
    <row r="214" spans="1:20" ht="45">
      <c r="A214" s="159" t="s">
        <v>170</v>
      </c>
      <c r="B214" s="79" t="s">
        <v>538</v>
      </c>
      <c r="C214" s="79" t="s">
        <v>539</v>
      </c>
      <c r="D214" s="79"/>
      <c r="E214" s="79"/>
      <c r="F214" s="79"/>
      <c r="G214" s="79"/>
      <c r="H214" s="80">
        <v>177</v>
      </c>
      <c r="I214" s="70" t="s">
        <v>54</v>
      </c>
      <c r="J214" s="103" t="s">
        <v>538</v>
      </c>
      <c r="K214" s="103" t="s">
        <v>676</v>
      </c>
      <c r="L214" s="85">
        <v>0</v>
      </c>
      <c r="M214" s="86">
        <v>1</v>
      </c>
      <c r="N214" s="86">
        <v>0.01</v>
      </c>
      <c r="O214" s="79" t="s">
        <v>42</v>
      </c>
      <c r="P214" s="79" t="s">
        <v>979</v>
      </c>
      <c r="Q214" s="79" t="s">
        <v>980</v>
      </c>
      <c r="R214" s="210" t="s">
        <v>981</v>
      </c>
      <c r="S214" s="79"/>
      <c r="T214" s="79"/>
    </row>
    <row r="215" spans="1:20" ht="45">
      <c r="A215" s="79" t="s">
        <v>170</v>
      </c>
      <c r="B215" s="79" t="s">
        <v>227</v>
      </c>
      <c r="C215" s="79" t="s">
        <v>534</v>
      </c>
      <c r="D215" s="79"/>
      <c r="E215" s="79"/>
      <c r="F215" s="79"/>
      <c r="G215" s="79"/>
      <c r="H215" s="80">
        <v>61</v>
      </c>
      <c r="I215" s="79" t="s">
        <v>54</v>
      </c>
      <c r="J215" s="103" t="s">
        <v>227</v>
      </c>
      <c r="K215" s="103" t="s">
        <v>675</v>
      </c>
      <c r="L215" s="85">
        <v>0</v>
      </c>
      <c r="M215" s="86">
        <v>1</v>
      </c>
      <c r="N215" s="86">
        <v>0.01</v>
      </c>
      <c r="O215" s="79" t="s">
        <v>42</v>
      </c>
      <c r="P215" s="79" t="s">
        <v>722</v>
      </c>
      <c r="Q215" s="79" t="s">
        <v>283</v>
      </c>
      <c r="R215" s="210" t="s">
        <v>284</v>
      </c>
      <c r="S215" s="79" t="s">
        <v>189</v>
      </c>
      <c r="T215" s="79"/>
    </row>
    <row r="216" spans="1:20" ht="60">
      <c r="A216" s="79" t="s">
        <v>170</v>
      </c>
      <c r="B216" s="79" t="s">
        <v>171</v>
      </c>
      <c r="C216" s="79" t="s">
        <v>349</v>
      </c>
      <c r="D216" s="79"/>
      <c r="E216" s="79"/>
      <c r="F216" s="79"/>
      <c r="G216" s="79"/>
      <c r="H216" s="80">
        <v>62</v>
      </c>
      <c r="I216" s="79" t="s">
        <v>54</v>
      </c>
      <c r="J216" s="103" t="s">
        <v>171</v>
      </c>
      <c r="K216" s="103" t="s">
        <v>674</v>
      </c>
      <c r="L216" s="85">
        <v>0</v>
      </c>
      <c r="M216" s="86">
        <v>1</v>
      </c>
      <c r="N216" s="86">
        <v>0.01</v>
      </c>
      <c r="O216" s="79" t="s">
        <v>42</v>
      </c>
      <c r="P216" s="79" t="s">
        <v>1380</v>
      </c>
      <c r="Q216" s="79" t="s">
        <v>285</v>
      </c>
      <c r="R216" s="210" t="s">
        <v>286</v>
      </c>
      <c r="S216" s="79" t="s">
        <v>189</v>
      </c>
      <c r="T216" s="79"/>
    </row>
    <row r="217" spans="1:20" ht="45">
      <c r="A217" s="79" t="s">
        <v>170</v>
      </c>
      <c r="B217" s="79" t="s">
        <v>175</v>
      </c>
      <c r="C217" s="79" t="s">
        <v>535</v>
      </c>
      <c r="D217" s="79"/>
      <c r="E217" s="79"/>
      <c r="F217" s="79"/>
      <c r="G217" s="79"/>
      <c r="H217" s="80">
        <v>63</v>
      </c>
      <c r="I217" s="79" t="s">
        <v>54</v>
      </c>
      <c r="J217" s="103" t="s">
        <v>175</v>
      </c>
      <c r="K217" s="103" t="s">
        <v>673</v>
      </c>
      <c r="L217" s="85">
        <v>0</v>
      </c>
      <c r="M217" s="86">
        <v>1</v>
      </c>
      <c r="N217" s="86">
        <v>0.01</v>
      </c>
      <c r="O217" s="79" t="s">
        <v>42</v>
      </c>
      <c r="P217" s="79" t="s">
        <v>1381</v>
      </c>
      <c r="Q217" s="79" t="s">
        <v>287</v>
      </c>
      <c r="R217" s="210" t="s">
        <v>288</v>
      </c>
      <c r="S217" s="79" t="s">
        <v>189</v>
      </c>
      <c r="T217" s="79"/>
    </row>
    <row r="218" spans="1:20" ht="45">
      <c r="A218" s="79" t="s">
        <v>170</v>
      </c>
      <c r="B218" s="79" t="s">
        <v>173</v>
      </c>
      <c r="C218" s="79" t="s">
        <v>350</v>
      </c>
      <c r="D218" s="79"/>
      <c r="E218" s="79"/>
      <c r="F218" s="79"/>
      <c r="G218" s="79"/>
      <c r="H218" s="80">
        <v>64</v>
      </c>
      <c r="I218" s="79" t="s">
        <v>54</v>
      </c>
      <c r="J218" s="103" t="s">
        <v>173</v>
      </c>
      <c r="K218" s="103" t="s">
        <v>672</v>
      </c>
      <c r="L218" s="85">
        <v>0</v>
      </c>
      <c r="M218" s="86">
        <v>1</v>
      </c>
      <c r="N218" s="86">
        <v>0.01</v>
      </c>
      <c r="O218" s="79" t="s">
        <v>42</v>
      </c>
      <c r="P218" s="79" t="s">
        <v>1382</v>
      </c>
      <c r="Q218" s="79" t="s">
        <v>289</v>
      </c>
      <c r="R218" s="210" t="s">
        <v>290</v>
      </c>
      <c r="S218" s="79" t="s">
        <v>189</v>
      </c>
      <c r="T218" s="79"/>
    </row>
    <row r="219" spans="1:20" ht="30">
      <c r="A219" s="79" t="s">
        <v>170</v>
      </c>
      <c r="B219" s="79" t="s">
        <v>536</v>
      </c>
      <c r="C219" s="79" t="s">
        <v>537</v>
      </c>
      <c r="D219" s="79"/>
      <c r="E219" s="79"/>
      <c r="F219" s="79"/>
      <c r="G219" s="79"/>
      <c r="H219" s="80">
        <v>178</v>
      </c>
      <c r="I219" s="79" t="s">
        <v>55</v>
      </c>
      <c r="J219" s="103" t="s">
        <v>536</v>
      </c>
      <c r="K219" s="103" t="s">
        <v>671</v>
      </c>
      <c r="L219" s="85"/>
      <c r="M219" s="86"/>
      <c r="N219" s="86"/>
      <c r="O219" s="79"/>
      <c r="P219" s="79"/>
      <c r="Q219" s="79"/>
      <c r="R219" s="210"/>
      <c r="S219" s="79"/>
      <c r="T219" s="79"/>
    </row>
    <row r="220" spans="1:20" ht="45">
      <c r="A220" s="79" t="s">
        <v>170</v>
      </c>
      <c r="B220" s="79" t="s">
        <v>172</v>
      </c>
      <c r="C220" s="79" t="s">
        <v>351</v>
      </c>
      <c r="D220" s="79"/>
      <c r="E220" s="79"/>
      <c r="F220" s="79"/>
      <c r="G220" s="79"/>
      <c r="H220" s="80">
        <v>65</v>
      </c>
      <c r="I220" s="79" t="s">
        <v>54</v>
      </c>
      <c r="J220" s="103" t="s">
        <v>172</v>
      </c>
      <c r="K220" s="103" t="s">
        <v>670</v>
      </c>
      <c r="L220" s="85">
        <v>0</v>
      </c>
      <c r="M220" s="86">
        <v>1</v>
      </c>
      <c r="N220" s="86">
        <v>0.01</v>
      </c>
      <c r="O220" s="79" t="s">
        <v>42</v>
      </c>
      <c r="P220" s="79" t="s">
        <v>1383</v>
      </c>
      <c r="Q220" s="79" t="s">
        <v>291</v>
      </c>
      <c r="R220" s="210" t="s">
        <v>292</v>
      </c>
      <c r="S220" s="79" t="s">
        <v>189</v>
      </c>
      <c r="T220" s="79"/>
    </row>
    <row r="221" spans="1:20" s="62" customFormat="1" ht="75">
      <c r="A221" s="155" t="s">
        <v>438</v>
      </c>
      <c r="B221" s="70" t="s">
        <v>70</v>
      </c>
      <c r="C221" s="70" t="s">
        <v>352</v>
      </c>
      <c r="D221" s="70"/>
      <c r="E221" s="70"/>
      <c r="F221" s="70"/>
      <c r="G221" s="70"/>
      <c r="H221" s="80">
        <v>68</v>
      </c>
      <c r="I221" s="70" t="s">
        <v>55</v>
      </c>
      <c r="J221" s="102" t="s">
        <v>70</v>
      </c>
      <c r="K221" s="103" t="s">
        <v>669</v>
      </c>
      <c r="L221" s="89">
        <v>0</v>
      </c>
      <c r="M221" s="89">
        <v>1</v>
      </c>
      <c r="N221" s="89">
        <v>0.01</v>
      </c>
      <c r="O221" s="70" t="s">
        <v>71</v>
      </c>
      <c r="P221" s="70" t="s">
        <v>723</v>
      </c>
      <c r="Q221" s="70" t="s">
        <v>297</v>
      </c>
      <c r="R221" s="210" t="s">
        <v>298</v>
      </c>
      <c r="S221" s="79" t="s">
        <v>189</v>
      </c>
      <c r="T221" s="70"/>
    </row>
    <row r="222" spans="1:20" s="62" customFormat="1" ht="60">
      <c r="A222" s="155" t="s">
        <v>438</v>
      </c>
      <c r="B222" s="70" t="s">
        <v>558</v>
      </c>
      <c r="C222" s="70" t="s">
        <v>560</v>
      </c>
      <c r="D222" s="70"/>
      <c r="E222" s="70"/>
      <c r="F222" s="70"/>
      <c r="G222" s="70"/>
      <c r="H222" s="80">
        <v>176</v>
      </c>
      <c r="I222" s="70" t="s">
        <v>55</v>
      </c>
      <c r="J222" s="102" t="s">
        <v>447</v>
      </c>
      <c r="K222" s="103" t="s">
        <v>668</v>
      </c>
      <c r="L222" s="89">
        <v>0</v>
      </c>
      <c r="M222" s="89">
        <v>1</v>
      </c>
      <c r="N222" s="89">
        <v>0.01</v>
      </c>
      <c r="O222" s="79" t="s">
        <v>38</v>
      </c>
      <c r="P222" s="70" t="s">
        <v>724</v>
      </c>
      <c r="Q222" s="70" t="s">
        <v>439</v>
      </c>
      <c r="R222" s="210" t="s">
        <v>274</v>
      </c>
      <c r="S222" s="79" t="s">
        <v>189</v>
      </c>
      <c r="T222" s="70"/>
    </row>
    <row r="223" spans="1:20" ht="60">
      <c r="A223" s="79" t="s">
        <v>10</v>
      </c>
      <c r="B223" s="79" t="s">
        <v>32</v>
      </c>
      <c r="C223" s="79" t="s">
        <v>69</v>
      </c>
      <c r="D223" s="79"/>
      <c r="E223" s="79"/>
      <c r="F223" s="79"/>
      <c r="G223" s="79"/>
      <c r="H223" s="80">
        <v>66</v>
      </c>
      <c r="I223" s="79" t="s">
        <v>54</v>
      </c>
      <c r="J223" s="103" t="s">
        <v>32</v>
      </c>
      <c r="K223" s="103" t="s">
        <v>667</v>
      </c>
      <c r="L223" s="85">
        <v>0</v>
      </c>
      <c r="M223" s="85">
        <v>1</v>
      </c>
      <c r="N223" s="85">
        <v>0.01</v>
      </c>
      <c r="O223" s="79" t="s">
        <v>42</v>
      </c>
      <c r="P223" s="79" t="s">
        <v>1384</v>
      </c>
      <c r="Q223" s="79" t="s">
        <v>293</v>
      </c>
      <c r="R223" s="210" t="s">
        <v>294</v>
      </c>
      <c r="S223" s="79" t="s">
        <v>189</v>
      </c>
      <c r="T223" s="79"/>
    </row>
    <row r="224" spans="1:20" s="65" customFormat="1" ht="60">
      <c r="A224" s="79" t="s">
        <v>10</v>
      </c>
      <c r="B224" s="79" t="s">
        <v>30</v>
      </c>
      <c r="C224" s="79" t="s">
        <v>30</v>
      </c>
      <c r="D224" s="79" t="s">
        <v>423</v>
      </c>
      <c r="E224" s="79"/>
      <c r="F224" s="79" t="s">
        <v>429</v>
      </c>
      <c r="G224" s="79"/>
      <c r="H224" s="80">
        <v>171</v>
      </c>
      <c r="I224" s="79" t="s">
        <v>54</v>
      </c>
      <c r="J224" s="103" t="s">
        <v>30</v>
      </c>
      <c r="K224" s="103" t="s">
        <v>666</v>
      </c>
      <c r="L224" s="91">
        <v>0</v>
      </c>
      <c r="M224" s="171">
        <v>10000</v>
      </c>
      <c r="N224" s="171">
        <v>250</v>
      </c>
      <c r="O224" s="159" t="s">
        <v>982</v>
      </c>
      <c r="P224" s="79" t="s">
        <v>1385</v>
      </c>
      <c r="Q224" s="79" t="s">
        <v>295</v>
      </c>
      <c r="R224" s="210" t="s">
        <v>296</v>
      </c>
      <c r="S224" s="155" t="s">
        <v>1390</v>
      </c>
      <c r="T224" s="70" t="s">
        <v>499</v>
      </c>
    </row>
    <row r="225" spans="1:20" s="65" customFormat="1" ht="60">
      <c r="A225" s="81" t="str">
        <f>A$224</f>
        <v>Cross-Sector</v>
      </c>
      <c r="B225" s="81" t="str">
        <f t="shared" ref="B225:C225" si="43">B$224</f>
        <v>Carbon Tax</v>
      </c>
      <c r="C225" s="81" t="str">
        <f t="shared" si="43"/>
        <v>Carbon Tax</v>
      </c>
      <c r="D225" s="79" t="s">
        <v>433</v>
      </c>
      <c r="E225" s="79"/>
      <c r="F225" s="79" t="s">
        <v>434</v>
      </c>
      <c r="G225" s="79"/>
      <c r="H225" s="80">
        <v>172</v>
      </c>
      <c r="I225" s="79" t="s">
        <v>54</v>
      </c>
      <c r="J225" s="101" t="str">
        <f t="shared" ref="J225:O230" si="44">J$224</f>
        <v>Carbon Tax</v>
      </c>
      <c r="K225" s="92" t="str">
        <f t="shared" si="44"/>
        <v>cross carbon tax</v>
      </c>
      <c r="L225" s="92">
        <f t="shared" si="44"/>
        <v>0</v>
      </c>
      <c r="M225" s="92">
        <f t="shared" si="44"/>
        <v>10000</v>
      </c>
      <c r="N225" s="92">
        <f t="shared" si="44"/>
        <v>250</v>
      </c>
      <c r="O225" s="81" t="str">
        <f t="shared" si="44"/>
        <v>2017 INR/metric ton CO2e</v>
      </c>
      <c r="P225" s="79" t="s">
        <v>1386</v>
      </c>
      <c r="Q225" s="81" t="str">
        <f t="shared" ref="Q225:R228" si="45">Q$224</f>
        <v>fuels.html#carbon-tax</v>
      </c>
      <c r="R225" s="213" t="str">
        <f t="shared" si="45"/>
        <v>carbon-tax.html</v>
      </c>
      <c r="S225" s="70"/>
      <c r="T225" s="81"/>
    </row>
    <row r="226" spans="1:20" s="65" customFormat="1" ht="60">
      <c r="A226" s="81" t="str">
        <f t="shared" ref="A226:C230" si="46">A$224</f>
        <v>Cross-Sector</v>
      </c>
      <c r="B226" s="81" t="str">
        <f t="shared" si="46"/>
        <v>Carbon Tax</v>
      </c>
      <c r="C226" s="81" t="str">
        <f t="shared" si="46"/>
        <v>Carbon Tax</v>
      </c>
      <c r="D226" s="79" t="s">
        <v>425</v>
      </c>
      <c r="E226" s="79"/>
      <c r="F226" s="79" t="s">
        <v>431</v>
      </c>
      <c r="G226" s="79"/>
      <c r="H226" s="80">
        <v>173</v>
      </c>
      <c r="I226" s="79" t="s">
        <v>54</v>
      </c>
      <c r="J226" s="101" t="str">
        <f t="shared" si="44"/>
        <v>Carbon Tax</v>
      </c>
      <c r="K226" s="92" t="str">
        <f t="shared" si="44"/>
        <v>cross carbon tax</v>
      </c>
      <c r="L226" s="92">
        <f t="shared" si="44"/>
        <v>0</v>
      </c>
      <c r="M226" s="92">
        <f t="shared" si="44"/>
        <v>10000</v>
      </c>
      <c r="N226" s="92">
        <f t="shared" si="44"/>
        <v>250</v>
      </c>
      <c r="O226" s="81" t="str">
        <f t="shared" si="44"/>
        <v>2017 INR/metric ton CO2e</v>
      </c>
      <c r="P226" s="79" t="s">
        <v>1387</v>
      </c>
      <c r="Q226" s="81" t="str">
        <f t="shared" si="45"/>
        <v>fuels.html#carbon-tax</v>
      </c>
      <c r="R226" s="213" t="str">
        <f t="shared" si="45"/>
        <v>carbon-tax.html</v>
      </c>
      <c r="S226" s="70"/>
      <c r="T226" s="81"/>
    </row>
    <row r="227" spans="1:20" s="65" customFormat="1" ht="60">
      <c r="A227" s="81" t="str">
        <f t="shared" si="46"/>
        <v>Cross-Sector</v>
      </c>
      <c r="B227" s="81" t="str">
        <f t="shared" si="46"/>
        <v>Carbon Tax</v>
      </c>
      <c r="C227" s="81" t="str">
        <f t="shared" si="46"/>
        <v>Carbon Tax</v>
      </c>
      <c r="D227" s="79" t="s">
        <v>426</v>
      </c>
      <c r="E227" s="79"/>
      <c r="F227" s="79" t="s">
        <v>432</v>
      </c>
      <c r="G227" s="79"/>
      <c r="H227" s="80">
        <v>174</v>
      </c>
      <c r="I227" s="79" t="s">
        <v>54</v>
      </c>
      <c r="J227" s="101" t="str">
        <f t="shared" si="44"/>
        <v>Carbon Tax</v>
      </c>
      <c r="K227" s="92" t="str">
        <f t="shared" si="44"/>
        <v>cross carbon tax</v>
      </c>
      <c r="L227" s="92">
        <f t="shared" si="44"/>
        <v>0</v>
      </c>
      <c r="M227" s="92">
        <f t="shared" si="44"/>
        <v>10000</v>
      </c>
      <c r="N227" s="92">
        <f t="shared" si="44"/>
        <v>250</v>
      </c>
      <c r="O227" s="81" t="str">
        <f t="shared" si="44"/>
        <v>2017 INR/metric ton CO2e</v>
      </c>
      <c r="P227" s="79" t="s">
        <v>1388</v>
      </c>
      <c r="Q227" s="81" t="str">
        <f t="shared" si="45"/>
        <v>fuels.html#carbon-tax</v>
      </c>
      <c r="R227" s="213" t="str">
        <f t="shared" si="45"/>
        <v>carbon-tax.html</v>
      </c>
      <c r="S227" s="70"/>
      <c r="T227" s="81"/>
    </row>
    <row r="228" spans="1:20" s="65" customFormat="1" ht="60">
      <c r="A228" s="81" t="str">
        <f t="shared" si="46"/>
        <v>Cross-Sector</v>
      </c>
      <c r="B228" s="81" t="str">
        <f t="shared" si="46"/>
        <v>Carbon Tax</v>
      </c>
      <c r="C228" s="81" t="str">
        <f t="shared" si="46"/>
        <v>Carbon Tax</v>
      </c>
      <c r="D228" s="79" t="s">
        <v>424</v>
      </c>
      <c r="E228" s="79"/>
      <c r="F228" s="79" t="s">
        <v>430</v>
      </c>
      <c r="G228" s="79"/>
      <c r="H228" s="80">
        <v>175</v>
      </c>
      <c r="I228" s="79" t="s">
        <v>54</v>
      </c>
      <c r="J228" s="101" t="str">
        <f t="shared" si="44"/>
        <v>Carbon Tax</v>
      </c>
      <c r="K228" s="92" t="str">
        <f t="shared" si="44"/>
        <v>cross carbon tax</v>
      </c>
      <c r="L228" s="92">
        <f t="shared" si="44"/>
        <v>0</v>
      </c>
      <c r="M228" s="92">
        <f t="shared" si="44"/>
        <v>10000</v>
      </c>
      <c r="N228" s="92">
        <f t="shared" si="44"/>
        <v>250</v>
      </c>
      <c r="O228" s="81" t="str">
        <f t="shared" si="44"/>
        <v>2017 INR/metric ton CO2e</v>
      </c>
      <c r="P228" s="79" t="s">
        <v>1389</v>
      </c>
      <c r="Q228" s="81" t="str">
        <f t="shared" si="45"/>
        <v>fuels.html#carbon-tax</v>
      </c>
      <c r="R228" s="213" t="str">
        <f t="shared" si="45"/>
        <v>carbon-tax.html</v>
      </c>
      <c r="S228" s="70"/>
      <c r="T228" s="81"/>
    </row>
    <row r="229" spans="1:20" s="65" customFormat="1" ht="30">
      <c r="A229" s="81" t="str">
        <f t="shared" si="46"/>
        <v>Cross-Sector</v>
      </c>
      <c r="B229" s="81" t="str">
        <f t="shared" si="46"/>
        <v>Carbon Tax</v>
      </c>
      <c r="C229" s="81" t="str">
        <f t="shared" si="46"/>
        <v>Carbon Tax</v>
      </c>
      <c r="D229" s="79" t="s">
        <v>427</v>
      </c>
      <c r="E229" s="79"/>
      <c r="F229" s="79" t="s">
        <v>435</v>
      </c>
      <c r="G229" s="79"/>
      <c r="H229" s="80"/>
      <c r="I229" s="70" t="s">
        <v>55</v>
      </c>
      <c r="J229" s="101" t="str">
        <f t="shared" si="44"/>
        <v>Carbon Tax</v>
      </c>
      <c r="K229" s="92" t="str">
        <f t="shared" si="44"/>
        <v>cross carbon tax</v>
      </c>
      <c r="L229" s="91"/>
      <c r="M229" s="91"/>
      <c r="N229" s="91"/>
      <c r="O229" s="79"/>
      <c r="P229" s="79"/>
      <c r="Q229" s="79"/>
      <c r="R229" s="210"/>
      <c r="S229" s="70"/>
      <c r="T229" s="81"/>
    </row>
    <row r="230" spans="1:20" s="65" customFormat="1">
      <c r="A230" s="81" t="str">
        <f t="shared" si="46"/>
        <v>Cross-Sector</v>
      </c>
      <c r="B230" s="81" t="str">
        <f t="shared" si="46"/>
        <v>Carbon Tax</v>
      </c>
      <c r="C230" s="81" t="str">
        <f t="shared" si="46"/>
        <v>Carbon Tax</v>
      </c>
      <c r="D230" s="79" t="s">
        <v>428</v>
      </c>
      <c r="E230" s="79"/>
      <c r="F230" s="79" t="s">
        <v>436</v>
      </c>
      <c r="G230" s="79"/>
      <c r="H230" s="80"/>
      <c r="I230" s="70" t="s">
        <v>55</v>
      </c>
      <c r="J230" s="101" t="str">
        <f t="shared" si="44"/>
        <v>Carbon Tax</v>
      </c>
      <c r="K230" s="92" t="str">
        <f t="shared" si="44"/>
        <v>cross carbon tax</v>
      </c>
      <c r="L230" s="91"/>
      <c r="M230" s="91"/>
      <c r="N230" s="91"/>
      <c r="O230" s="79"/>
      <c r="P230" s="79"/>
      <c r="Q230" s="79"/>
      <c r="R230" s="210"/>
      <c r="S230" s="70"/>
      <c r="T230" s="81"/>
    </row>
    <row r="231" spans="1:20" s="65" customFormat="1" ht="30">
      <c r="A231" s="79" t="s">
        <v>10</v>
      </c>
      <c r="B231" s="79" t="s">
        <v>31</v>
      </c>
      <c r="C231" s="79" t="s">
        <v>177</v>
      </c>
      <c r="D231" s="79" t="s">
        <v>63</v>
      </c>
      <c r="E231" s="79"/>
      <c r="F231" s="79" t="s">
        <v>110</v>
      </c>
      <c r="G231" s="79"/>
      <c r="H231" s="80" t="s">
        <v>230</v>
      </c>
      <c r="I231" s="70" t="s">
        <v>55</v>
      </c>
      <c r="J231" s="103" t="s">
        <v>31</v>
      </c>
      <c r="K231" s="103" t="s">
        <v>665</v>
      </c>
      <c r="L231" s="91"/>
      <c r="M231" s="91"/>
      <c r="N231" s="91"/>
      <c r="O231" s="79"/>
      <c r="P231" s="70"/>
      <c r="Q231" s="81"/>
      <c r="R231" s="210"/>
      <c r="S231" s="81"/>
      <c r="T231" s="81"/>
    </row>
    <row r="232" spans="1:20" s="65" customFormat="1" ht="45">
      <c r="A232" s="156" t="str">
        <f>A$231</f>
        <v>Cross-Sector</v>
      </c>
      <c r="B232" s="81" t="str">
        <f>B$231</f>
        <v>End Existing Subsidies</v>
      </c>
      <c r="C232" s="81" t="str">
        <f t="shared" ref="B232:C246" si="47">C$231</f>
        <v>Percent Reduction in BAU Subsidies</v>
      </c>
      <c r="D232" s="70" t="s">
        <v>561</v>
      </c>
      <c r="E232" s="79"/>
      <c r="F232" s="70" t="s">
        <v>555</v>
      </c>
      <c r="G232" s="79"/>
      <c r="H232" s="80">
        <v>69</v>
      </c>
      <c r="I232" s="70" t="s">
        <v>55</v>
      </c>
      <c r="J232" s="101" t="str">
        <f t="shared" ref="J232:K246" si="48">J$231</f>
        <v>End Existing Subsidies</v>
      </c>
      <c r="K232" s="101" t="str">
        <f t="shared" si="48"/>
        <v>cross reduce BAU subsidies</v>
      </c>
      <c r="L232" s="89">
        <v>0</v>
      </c>
      <c r="M232" s="89">
        <v>1</v>
      </c>
      <c r="N232" s="89">
        <v>0.01</v>
      </c>
      <c r="O232" s="79" t="s">
        <v>178</v>
      </c>
      <c r="P232" s="70" t="s">
        <v>725</v>
      </c>
      <c r="Q232" s="70" t="s">
        <v>299</v>
      </c>
      <c r="R232" s="210" t="s">
        <v>300</v>
      </c>
      <c r="S232" s="79" t="s">
        <v>189</v>
      </c>
      <c r="T232" s="81"/>
    </row>
    <row r="233" spans="1:20" s="65" customFormat="1" ht="45">
      <c r="A233" s="81" t="str">
        <f t="shared" ref="A233:A246" si="49">A$231</f>
        <v>Cross-Sector</v>
      </c>
      <c r="B233" s="81" t="str">
        <f t="shared" si="47"/>
        <v>End Existing Subsidies</v>
      </c>
      <c r="C233" s="81" t="str">
        <f t="shared" si="47"/>
        <v>Percent Reduction in BAU Subsidies</v>
      </c>
      <c r="D233" s="70" t="s">
        <v>57</v>
      </c>
      <c r="E233" s="79"/>
      <c r="F233" s="70" t="s">
        <v>104</v>
      </c>
      <c r="G233" s="79"/>
      <c r="H233" s="80">
        <v>70</v>
      </c>
      <c r="I233" s="70" t="s">
        <v>54</v>
      </c>
      <c r="J233" s="101" t="str">
        <f t="shared" si="48"/>
        <v>End Existing Subsidies</v>
      </c>
      <c r="K233" s="101" t="str">
        <f t="shared" si="48"/>
        <v>cross reduce BAU subsidies</v>
      </c>
      <c r="L233" s="87">
        <f>L$232</f>
        <v>0</v>
      </c>
      <c r="M233" s="87">
        <f>M$232</f>
        <v>1</v>
      </c>
      <c r="N233" s="87">
        <f>N$232</f>
        <v>0.01</v>
      </c>
      <c r="O233" s="81" t="str">
        <f>O$232</f>
        <v>% reduction in BAU subsidies</v>
      </c>
      <c r="P233" s="70" t="s">
        <v>1391</v>
      </c>
      <c r="Q233" s="70" t="s">
        <v>299</v>
      </c>
      <c r="R233" s="210" t="s">
        <v>300</v>
      </c>
      <c r="S233" s="79" t="s">
        <v>189</v>
      </c>
      <c r="T233" s="81"/>
    </row>
    <row r="234" spans="1:20" s="65" customFormat="1" ht="45">
      <c r="A234" s="156" t="str">
        <f t="shared" si="49"/>
        <v>Cross-Sector</v>
      </c>
      <c r="B234" s="81" t="str">
        <f t="shared" si="47"/>
        <v>End Existing Subsidies</v>
      </c>
      <c r="C234" s="81" t="str">
        <f t="shared" si="47"/>
        <v>Percent Reduction in BAU Subsidies</v>
      </c>
      <c r="D234" s="70" t="s">
        <v>58</v>
      </c>
      <c r="E234" s="79"/>
      <c r="F234" s="70" t="s">
        <v>105</v>
      </c>
      <c r="G234" s="79"/>
      <c r="H234" s="80">
        <v>71</v>
      </c>
      <c r="I234" s="70" t="s">
        <v>55</v>
      </c>
      <c r="J234" s="101" t="str">
        <f t="shared" si="48"/>
        <v>End Existing Subsidies</v>
      </c>
      <c r="K234" s="101" t="str">
        <f t="shared" si="48"/>
        <v>cross reduce BAU subsidies</v>
      </c>
      <c r="L234" s="87">
        <f t="shared" ref="L234:O237" si="50">L$232</f>
        <v>0</v>
      </c>
      <c r="M234" s="87">
        <f t="shared" si="50"/>
        <v>1</v>
      </c>
      <c r="N234" s="87">
        <f t="shared" si="50"/>
        <v>0.01</v>
      </c>
      <c r="O234" s="81" t="str">
        <f t="shared" si="50"/>
        <v>% reduction in BAU subsidies</v>
      </c>
      <c r="P234" s="70" t="s">
        <v>726</v>
      </c>
      <c r="Q234" s="70" t="s">
        <v>299</v>
      </c>
      <c r="R234" s="210" t="s">
        <v>300</v>
      </c>
      <c r="S234" s="79" t="s">
        <v>189</v>
      </c>
      <c r="T234" s="81"/>
    </row>
    <row r="235" spans="1:20" s="65" customFormat="1" ht="30">
      <c r="A235" s="81" t="str">
        <f t="shared" si="49"/>
        <v>Cross-Sector</v>
      </c>
      <c r="B235" s="81" t="str">
        <f t="shared" si="47"/>
        <v>End Existing Subsidies</v>
      </c>
      <c r="C235" s="81" t="str">
        <f t="shared" si="47"/>
        <v>Percent Reduction in BAU Subsidies</v>
      </c>
      <c r="D235" s="70" t="s">
        <v>59</v>
      </c>
      <c r="E235" s="79"/>
      <c r="F235" s="70" t="s">
        <v>106</v>
      </c>
      <c r="G235" s="79"/>
      <c r="H235" s="80">
        <v>72</v>
      </c>
      <c r="I235" s="70" t="s">
        <v>55</v>
      </c>
      <c r="J235" s="101" t="str">
        <f t="shared" si="48"/>
        <v>End Existing Subsidies</v>
      </c>
      <c r="K235" s="101" t="str">
        <f t="shared" si="48"/>
        <v>cross reduce BAU subsidies</v>
      </c>
      <c r="L235" s="87"/>
      <c r="M235" s="87"/>
      <c r="N235" s="87"/>
      <c r="O235" s="81"/>
      <c r="P235" s="70"/>
      <c r="Q235" s="70"/>
      <c r="R235" s="210"/>
      <c r="S235" s="79"/>
      <c r="T235" s="81"/>
    </row>
    <row r="236" spans="1:20" s="65" customFormat="1" ht="30">
      <c r="A236" s="81" t="str">
        <f t="shared" si="49"/>
        <v>Cross-Sector</v>
      </c>
      <c r="B236" s="81" t="str">
        <f t="shared" si="47"/>
        <v>End Existing Subsidies</v>
      </c>
      <c r="C236" s="81" t="str">
        <f t="shared" si="47"/>
        <v>Percent Reduction in BAU Subsidies</v>
      </c>
      <c r="D236" s="70" t="s">
        <v>60</v>
      </c>
      <c r="E236" s="79"/>
      <c r="F236" s="70" t="s">
        <v>563</v>
      </c>
      <c r="G236" s="79"/>
      <c r="H236" s="80">
        <v>73</v>
      </c>
      <c r="I236" s="70" t="s">
        <v>55</v>
      </c>
      <c r="J236" s="101" t="str">
        <f t="shared" si="48"/>
        <v>End Existing Subsidies</v>
      </c>
      <c r="K236" s="101" t="str">
        <f t="shared" si="48"/>
        <v>cross reduce BAU subsidies</v>
      </c>
      <c r="L236" s="87"/>
      <c r="M236" s="87"/>
      <c r="N236" s="87"/>
      <c r="O236" s="81"/>
      <c r="P236" s="70"/>
      <c r="Q236" s="70"/>
      <c r="R236" s="210"/>
      <c r="S236" s="79"/>
      <c r="T236" s="81"/>
    </row>
    <row r="237" spans="1:20" s="65" customFormat="1" ht="45">
      <c r="A237" s="156" t="str">
        <f t="shared" si="49"/>
        <v>Cross-Sector</v>
      </c>
      <c r="B237" s="81" t="str">
        <f t="shared" si="47"/>
        <v>End Existing Subsidies</v>
      </c>
      <c r="C237" s="81" t="str">
        <f t="shared" si="47"/>
        <v>Percent Reduction in BAU Subsidies</v>
      </c>
      <c r="D237" s="70" t="s">
        <v>61</v>
      </c>
      <c r="E237" s="79"/>
      <c r="F237" s="70" t="s">
        <v>111</v>
      </c>
      <c r="G237" s="79"/>
      <c r="H237" s="80">
        <v>74</v>
      </c>
      <c r="I237" s="70" t="s">
        <v>55</v>
      </c>
      <c r="J237" s="101" t="str">
        <f t="shared" si="48"/>
        <v>End Existing Subsidies</v>
      </c>
      <c r="K237" s="101" t="str">
        <f t="shared" si="48"/>
        <v>cross reduce BAU subsidies</v>
      </c>
      <c r="L237" s="87">
        <f t="shared" si="50"/>
        <v>0</v>
      </c>
      <c r="M237" s="87">
        <f t="shared" si="50"/>
        <v>1</v>
      </c>
      <c r="N237" s="87">
        <f t="shared" si="50"/>
        <v>0.01</v>
      </c>
      <c r="O237" s="81" t="str">
        <f t="shared" si="50"/>
        <v>% reduction in BAU subsidies</v>
      </c>
      <c r="P237" s="70" t="s">
        <v>727</v>
      </c>
      <c r="Q237" s="70" t="s">
        <v>299</v>
      </c>
      <c r="R237" s="210" t="s">
        <v>300</v>
      </c>
      <c r="S237" s="79" t="s">
        <v>189</v>
      </c>
      <c r="T237" s="81"/>
    </row>
    <row r="238" spans="1:20" s="65" customFormat="1" ht="30">
      <c r="A238" s="81" t="str">
        <f t="shared" si="49"/>
        <v>Cross-Sector</v>
      </c>
      <c r="B238" s="81" t="str">
        <f t="shared" si="47"/>
        <v>End Existing Subsidies</v>
      </c>
      <c r="C238" s="81" t="str">
        <f t="shared" si="47"/>
        <v>Percent Reduction in BAU Subsidies</v>
      </c>
      <c r="D238" s="70" t="s">
        <v>62</v>
      </c>
      <c r="E238" s="79"/>
      <c r="F238" s="70" t="s">
        <v>109</v>
      </c>
      <c r="G238" s="79"/>
      <c r="H238" s="80" t="s">
        <v>230</v>
      </c>
      <c r="I238" s="70" t="s">
        <v>55</v>
      </c>
      <c r="J238" s="101" t="str">
        <f t="shared" si="48"/>
        <v>End Existing Subsidies</v>
      </c>
      <c r="K238" s="101" t="str">
        <f t="shared" si="48"/>
        <v>cross reduce BAU subsidies</v>
      </c>
      <c r="L238" s="91"/>
      <c r="M238" s="91"/>
      <c r="N238" s="91"/>
      <c r="O238" s="79"/>
      <c r="P238" s="79"/>
      <c r="Q238" s="81"/>
      <c r="R238" s="210"/>
      <c r="S238" s="81"/>
      <c r="T238" s="81"/>
    </row>
    <row r="239" spans="1:20" s="65" customFormat="1" ht="45">
      <c r="A239" s="156" t="str">
        <f t="shared" si="49"/>
        <v>Cross-Sector</v>
      </c>
      <c r="B239" s="81" t="str">
        <f t="shared" si="47"/>
        <v>End Existing Subsidies</v>
      </c>
      <c r="C239" s="81" t="str">
        <f t="shared" si="47"/>
        <v>Percent Reduction in BAU Subsidies</v>
      </c>
      <c r="D239" s="70" t="s">
        <v>64</v>
      </c>
      <c r="E239" s="79"/>
      <c r="F239" s="70" t="s">
        <v>112</v>
      </c>
      <c r="G239" s="79"/>
      <c r="H239" s="80">
        <v>75</v>
      </c>
      <c r="I239" s="70" t="s">
        <v>55</v>
      </c>
      <c r="J239" s="101" t="str">
        <f t="shared" si="48"/>
        <v>End Existing Subsidies</v>
      </c>
      <c r="K239" s="101" t="str">
        <f t="shared" si="48"/>
        <v>cross reduce BAU subsidies</v>
      </c>
      <c r="L239" s="87">
        <f t="shared" ref="L239:O240" si="51">L$232</f>
        <v>0</v>
      </c>
      <c r="M239" s="87">
        <f t="shared" si="51"/>
        <v>1</v>
      </c>
      <c r="N239" s="87">
        <f t="shared" si="51"/>
        <v>0.01</v>
      </c>
      <c r="O239" s="81" t="str">
        <f t="shared" si="51"/>
        <v>% reduction in BAU subsidies</v>
      </c>
      <c r="P239" s="70" t="s">
        <v>728</v>
      </c>
      <c r="Q239" s="70" t="s">
        <v>299</v>
      </c>
      <c r="R239" s="210" t="s">
        <v>300</v>
      </c>
      <c r="S239" s="79" t="s">
        <v>189</v>
      </c>
      <c r="T239" s="81"/>
    </row>
    <row r="240" spans="1:20" s="65" customFormat="1" ht="45">
      <c r="A240" s="156" t="str">
        <f t="shared" si="49"/>
        <v>Cross-Sector</v>
      </c>
      <c r="B240" s="81" t="str">
        <f t="shared" si="47"/>
        <v>End Existing Subsidies</v>
      </c>
      <c r="C240" s="81" t="str">
        <f t="shared" si="47"/>
        <v>Percent Reduction in BAU Subsidies</v>
      </c>
      <c r="D240" s="70" t="s">
        <v>65</v>
      </c>
      <c r="E240" s="79"/>
      <c r="F240" s="70" t="s">
        <v>113</v>
      </c>
      <c r="G240" s="79"/>
      <c r="H240" s="80">
        <v>76</v>
      </c>
      <c r="I240" s="70" t="s">
        <v>55</v>
      </c>
      <c r="J240" s="101" t="str">
        <f t="shared" si="48"/>
        <v>End Existing Subsidies</v>
      </c>
      <c r="K240" s="101" t="str">
        <f t="shared" si="48"/>
        <v>cross reduce BAU subsidies</v>
      </c>
      <c r="L240" s="87">
        <f t="shared" si="51"/>
        <v>0</v>
      </c>
      <c r="M240" s="87">
        <f t="shared" si="51"/>
        <v>1</v>
      </c>
      <c r="N240" s="87">
        <f t="shared" si="51"/>
        <v>0.01</v>
      </c>
      <c r="O240" s="81" t="str">
        <f t="shared" si="51"/>
        <v>% reduction in BAU subsidies</v>
      </c>
      <c r="P240" s="70" t="s">
        <v>729</v>
      </c>
      <c r="Q240" s="70" t="s">
        <v>299</v>
      </c>
      <c r="R240" s="210" t="s">
        <v>300</v>
      </c>
      <c r="S240" s="79" t="s">
        <v>189</v>
      </c>
      <c r="T240" s="81"/>
    </row>
    <row r="241" spans="1:20" s="65" customFormat="1" ht="30">
      <c r="A241" s="81" t="str">
        <f t="shared" si="49"/>
        <v>Cross-Sector</v>
      </c>
      <c r="B241" s="81" t="str">
        <f t="shared" si="47"/>
        <v>End Existing Subsidies</v>
      </c>
      <c r="C241" s="81" t="str">
        <f t="shared" si="47"/>
        <v>Percent Reduction in BAU Subsidies</v>
      </c>
      <c r="D241" s="70" t="s">
        <v>66</v>
      </c>
      <c r="E241" s="79"/>
      <c r="F241" s="70" t="s">
        <v>114</v>
      </c>
      <c r="G241" s="79"/>
      <c r="H241" s="80" t="s">
        <v>230</v>
      </c>
      <c r="I241" s="70" t="s">
        <v>55</v>
      </c>
      <c r="J241" s="101" t="str">
        <f t="shared" si="48"/>
        <v>End Existing Subsidies</v>
      </c>
      <c r="K241" s="101" t="str">
        <f t="shared" si="48"/>
        <v>cross reduce BAU subsidies</v>
      </c>
      <c r="L241" s="91"/>
      <c r="M241" s="91"/>
      <c r="N241" s="91"/>
      <c r="O241" s="79"/>
      <c r="P241" s="79"/>
      <c r="Q241" s="81"/>
      <c r="R241" s="210"/>
      <c r="S241" s="81"/>
      <c r="T241" s="81"/>
    </row>
    <row r="242" spans="1:20" s="65" customFormat="1" ht="30">
      <c r="A242" s="81" t="str">
        <f t="shared" si="49"/>
        <v>Cross-Sector</v>
      </c>
      <c r="B242" s="81" t="str">
        <f t="shared" si="47"/>
        <v>End Existing Subsidies</v>
      </c>
      <c r="C242" s="81" t="str">
        <f t="shared" si="47"/>
        <v>Percent Reduction in BAU Subsidies</v>
      </c>
      <c r="D242" s="70" t="s">
        <v>67</v>
      </c>
      <c r="E242" s="79"/>
      <c r="F242" s="70" t="s">
        <v>115</v>
      </c>
      <c r="G242" s="79"/>
      <c r="H242" s="80" t="s">
        <v>230</v>
      </c>
      <c r="I242" s="70" t="s">
        <v>55</v>
      </c>
      <c r="J242" s="101" t="str">
        <f t="shared" si="48"/>
        <v>End Existing Subsidies</v>
      </c>
      <c r="K242" s="101" t="str">
        <f t="shared" si="48"/>
        <v>cross reduce BAU subsidies</v>
      </c>
      <c r="L242" s="91"/>
      <c r="M242" s="91"/>
      <c r="N242" s="91"/>
      <c r="O242" s="79"/>
      <c r="P242" s="79"/>
      <c r="Q242" s="81"/>
      <c r="R242" s="210"/>
      <c r="S242" s="81"/>
      <c r="T242" s="81"/>
    </row>
    <row r="243" spans="1:20" s="65" customFormat="1" ht="30">
      <c r="A243" s="81" t="str">
        <f t="shared" si="49"/>
        <v>Cross-Sector</v>
      </c>
      <c r="B243" s="81" t="str">
        <f t="shared" si="47"/>
        <v>End Existing Subsidies</v>
      </c>
      <c r="C243" s="81" t="str">
        <f t="shared" si="47"/>
        <v>Percent Reduction in BAU Subsidies</v>
      </c>
      <c r="D243" s="70" t="s">
        <v>68</v>
      </c>
      <c r="E243" s="79"/>
      <c r="F243" s="70" t="s">
        <v>116</v>
      </c>
      <c r="G243" s="79"/>
      <c r="H243" s="80"/>
      <c r="I243" s="70" t="s">
        <v>55</v>
      </c>
      <c r="J243" s="101" t="str">
        <f t="shared" si="48"/>
        <v>End Existing Subsidies</v>
      </c>
      <c r="K243" s="101" t="str">
        <f t="shared" si="48"/>
        <v>cross reduce BAU subsidies</v>
      </c>
      <c r="L243" s="87"/>
      <c r="M243" s="87"/>
      <c r="N243" s="87"/>
      <c r="O243" s="81"/>
      <c r="P243" s="70"/>
      <c r="Q243" s="70"/>
      <c r="R243" s="210"/>
      <c r="S243" s="79"/>
      <c r="T243" s="81"/>
    </row>
    <row r="244" spans="1:20" s="65" customFormat="1" ht="30">
      <c r="A244" s="81" t="str">
        <f t="shared" si="49"/>
        <v>Cross-Sector</v>
      </c>
      <c r="B244" s="81" t="str">
        <f t="shared" si="47"/>
        <v>End Existing Subsidies</v>
      </c>
      <c r="C244" s="81" t="str">
        <f t="shared" si="47"/>
        <v>Percent Reduction in BAU Subsidies</v>
      </c>
      <c r="D244" s="70" t="s">
        <v>89</v>
      </c>
      <c r="E244" s="79"/>
      <c r="F244" s="70" t="s">
        <v>117</v>
      </c>
      <c r="G244" s="79"/>
      <c r="H244" s="80" t="s">
        <v>230</v>
      </c>
      <c r="I244" s="70" t="s">
        <v>55</v>
      </c>
      <c r="J244" s="101" t="str">
        <f t="shared" si="48"/>
        <v>End Existing Subsidies</v>
      </c>
      <c r="K244" s="101" t="str">
        <f t="shared" si="48"/>
        <v>cross reduce BAU subsidies</v>
      </c>
      <c r="L244" s="91"/>
      <c r="M244" s="91"/>
      <c r="N244" s="91"/>
      <c r="O244" s="79"/>
      <c r="P244" s="79"/>
      <c r="Q244" s="81"/>
      <c r="R244" s="210"/>
      <c r="S244" s="81"/>
      <c r="T244" s="81"/>
    </row>
    <row r="245" spans="1:20" s="65" customFormat="1" ht="30">
      <c r="A245" s="81" t="str">
        <f t="shared" si="49"/>
        <v>Cross-Sector</v>
      </c>
      <c r="B245" s="81" t="str">
        <f t="shared" si="47"/>
        <v>End Existing Subsidies</v>
      </c>
      <c r="C245" s="81" t="str">
        <f t="shared" si="47"/>
        <v>Percent Reduction in BAU Subsidies</v>
      </c>
      <c r="D245" s="70" t="s">
        <v>540</v>
      </c>
      <c r="E245" s="79"/>
      <c r="F245" s="70" t="s">
        <v>541</v>
      </c>
      <c r="G245" s="79"/>
      <c r="H245" s="80"/>
      <c r="I245" s="70" t="s">
        <v>55</v>
      </c>
      <c r="J245" s="101" t="str">
        <f t="shared" si="48"/>
        <v>End Existing Subsidies</v>
      </c>
      <c r="K245" s="101" t="str">
        <f t="shared" si="48"/>
        <v>cross reduce BAU subsidies</v>
      </c>
      <c r="L245" s="91"/>
      <c r="M245" s="91"/>
      <c r="N245" s="91"/>
      <c r="O245" s="79"/>
      <c r="P245" s="79"/>
      <c r="Q245" s="81"/>
      <c r="R245" s="210"/>
      <c r="S245" s="81"/>
      <c r="T245" s="81"/>
    </row>
    <row r="246" spans="1:20" s="65" customFormat="1" ht="30">
      <c r="A246" s="81" t="str">
        <f t="shared" si="49"/>
        <v>Cross-Sector</v>
      </c>
      <c r="B246" s="81" t="str">
        <f t="shared" si="47"/>
        <v>End Existing Subsidies</v>
      </c>
      <c r="C246" s="81" t="str">
        <f t="shared" si="47"/>
        <v>Percent Reduction in BAU Subsidies</v>
      </c>
      <c r="D246" s="70" t="s">
        <v>551</v>
      </c>
      <c r="E246" s="79"/>
      <c r="F246" s="70" t="s">
        <v>552</v>
      </c>
      <c r="G246" s="79"/>
      <c r="H246" s="80"/>
      <c r="I246" s="70" t="s">
        <v>55</v>
      </c>
      <c r="J246" s="101" t="str">
        <f t="shared" si="48"/>
        <v>End Existing Subsidies</v>
      </c>
      <c r="K246" s="101" t="str">
        <f t="shared" si="48"/>
        <v>cross reduce BAU subsidies</v>
      </c>
      <c r="L246" s="90"/>
      <c r="M246" s="90"/>
      <c r="N246" s="90"/>
      <c r="O246" s="81"/>
      <c r="P246" s="79"/>
      <c r="Q246" s="81"/>
      <c r="R246" s="210"/>
      <c r="S246" s="81"/>
      <c r="T246" s="81"/>
    </row>
    <row r="247" spans="1:20" s="62" customFormat="1" ht="60">
      <c r="A247" s="70" t="s">
        <v>10</v>
      </c>
      <c r="B247" s="70" t="s">
        <v>181</v>
      </c>
      <c r="C247" s="70" t="s">
        <v>180</v>
      </c>
      <c r="D247" s="70"/>
      <c r="E247" s="70"/>
      <c r="F247" s="70"/>
      <c r="G247" s="70"/>
      <c r="H247" s="80"/>
      <c r="I247" s="70" t="s">
        <v>55</v>
      </c>
      <c r="J247" s="102" t="s">
        <v>181</v>
      </c>
      <c r="K247" s="103" t="s">
        <v>664</v>
      </c>
      <c r="L247" s="91"/>
      <c r="M247" s="91"/>
      <c r="N247" s="91"/>
      <c r="O247" s="70"/>
      <c r="P247" s="70"/>
      <c r="Q247" s="70"/>
      <c r="R247" s="210"/>
      <c r="S247" s="79"/>
      <c r="T247" s="70"/>
    </row>
    <row r="248" spans="1:20" s="65" customFormat="1" ht="45">
      <c r="A248" s="79" t="s">
        <v>10</v>
      </c>
      <c r="B248" s="79" t="s">
        <v>29</v>
      </c>
      <c r="C248" s="79" t="s">
        <v>353</v>
      </c>
      <c r="D248" s="79" t="s">
        <v>63</v>
      </c>
      <c r="E248" s="79"/>
      <c r="F248" s="79" t="s">
        <v>110</v>
      </c>
      <c r="G248" s="79"/>
      <c r="H248" s="80">
        <v>78</v>
      </c>
      <c r="I248" s="79" t="s">
        <v>54</v>
      </c>
      <c r="J248" s="103" t="s">
        <v>29</v>
      </c>
      <c r="K248" s="103" t="s">
        <v>663</v>
      </c>
      <c r="L248" s="85">
        <v>0</v>
      </c>
      <c r="M248" s="85">
        <v>0.2</v>
      </c>
      <c r="N248" s="98">
        <v>5.0000000000000001E-3</v>
      </c>
      <c r="O248" s="79" t="s">
        <v>179</v>
      </c>
      <c r="P248" s="79" t="s">
        <v>1392</v>
      </c>
      <c r="Q248" s="70" t="s">
        <v>301</v>
      </c>
      <c r="R248" s="210" t="s">
        <v>302</v>
      </c>
      <c r="S248" s="155" t="s">
        <v>1401</v>
      </c>
      <c r="T248" s="81"/>
    </row>
    <row r="249" spans="1:20" s="65" customFormat="1" ht="45">
      <c r="A249" s="84" t="str">
        <f t="shared" ref="A249:C262" si="52">A$248</f>
        <v>Cross-Sector</v>
      </c>
      <c r="B249" s="84" t="str">
        <f t="shared" si="52"/>
        <v>Fuel Taxes</v>
      </c>
      <c r="C249" s="84" t="str">
        <f t="shared" si="52"/>
        <v>Additional Fuel Tax Rate by Fuel</v>
      </c>
      <c r="D249" s="70" t="s">
        <v>561</v>
      </c>
      <c r="E249" s="70"/>
      <c r="F249" s="70" t="s">
        <v>555</v>
      </c>
      <c r="G249" s="81"/>
      <c r="H249" s="80">
        <v>79</v>
      </c>
      <c r="I249" s="70" t="s">
        <v>54</v>
      </c>
      <c r="J249" s="104" t="str">
        <f t="shared" ref="J249:O262" si="53">J$248</f>
        <v>Fuel Taxes</v>
      </c>
      <c r="K249" s="90" t="str">
        <f t="shared" si="53"/>
        <v>cross fuel tax</v>
      </c>
      <c r="L249" s="90">
        <f t="shared" si="53"/>
        <v>0</v>
      </c>
      <c r="M249" s="90">
        <f t="shared" si="53"/>
        <v>0.2</v>
      </c>
      <c r="N249" s="99">
        <f t="shared" si="53"/>
        <v>5.0000000000000001E-3</v>
      </c>
      <c r="O249" s="84" t="str">
        <f t="shared" si="53"/>
        <v>% of BAU price</v>
      </c>
      <c r="P249" s="79" t="s">
        <v>1393</v>
      </c>
      <c r="Q249" s="70" t="s">
        <v>301</v>
      </c>
      <c r="R249" s="210" t="s">
        <v>302</v>
      </c>
      <c r="S249" s="81" t="str">
        <f>S$248</f>
        <v>https://www.news18.com/news/india/50-tax-on-fuel-in-india-highest-among-south-asian-countries-1755071.html</v>
      </c>
      <c r="T249" s="81"/>
    </row>
    <row r="250" spans="1:20" s="65" customFormat="1" ht="45">
      <c r="A250" s="84" t="str">
        <f t="shared" si="52"/>
        <v>Cross-Sector</v>
      </c>
      <c r="B250" s="84" t="str">
        <f t="shared" si="52"/>
        <v>Fuel Taxes</v>
      </c>
      <c r="C250" s="84" t="str">
        <f t="shared" si="52"/>
        <v>Additional Fuel Tax Rate by Fuel</v>
      </c>
      <c r="D250" s="70" t="s">
        <v>57</v>
      </c>
      <c r="E250" s="70"/>
      <c r="F250" s="70" t="s">
        <v>104</v>
      </c>
      <c r="G250" s="81"/>
      <c r="H250" s="80">
        <v>80</v>
      </c>
      <c r="I250" s="70" t="s">
        <v>54</v>
      </c>
      <c r="J250" s="104" t="str">
        <f t="shared" si="53"/>
        <v>Fuel Taxes</v>
      </c>
      <c r="K250" s="90" t="str">
        <f t="shared" si="53"/>
        <v>cross fuel tax</v>
      </c>
      <c r="L250" s="90">
        <f t="shared" si="53"/>
        <v>0</v>
      </c>
      <c r="M250" s="90">
        <f t="shared" si="53"/>
        <v>0.2</v>
      </c>
      <c r="N250" s="99">
        <f t="shared" si="53"/>
        <v>5.0000000000000001E-3</v>
      </c>
      <c r="O250" s="84" t="str">
        <f t="shared" si="53"/>
        <v>% of BAU price</v>
      </c>
      <c r="P250" s="79" t="s">
        <v>1394</v>
      </c>
      <c r="Q250" s="70" t="s">
        <v>301</v>
      </c>
      <c r="R250" s="210" t="s">
        <v>302</v>
      </c>
      <c r="S250" s="81" t="str">
        <f>S$248</f>
        <v>https://www.news18.com/news/india/50-tax-on-fuel-in-india-highest-among-south-asian-countries-1755071.html</v>
      </c>
      <c r="T250" s="81"/>
    </row>
    <row r="251" spans="1:20" s="65" customFormat="1" ht="30">
      <c r="A251" s="84" t="str">
        <f t="shared" si="52"/>
        <v>Cross-Sector</v>
      </c>
      <c r="B251" s="84" t="str">
        <f t="shared" si="52"/>
        <v>Fuel Taxes</v>
      </c>
      <c r="C251" s="84" t="str">
        <f t="shared" si="52"/>
        <v>Additional Fuel Tax Rate by Fuel</v>
      </c>
      <c r="D251" s="70" t="s">
        <v>58</v>
      </c>
      <c r="E251" s="70"/>
      <c r="F251" s="70" t="s">
        <v>105</v>
      </c>
      <c r="G251" s="81"/>
      <c r="H251" s="80" t="s">
        <v>230</v>
      </c>
      <c r="I251" s="70" t="s">
        <v>55</v>
      </c>
      <c r="J251" s="104" t="str">
        <f t="shared" si="53"/>
        <v>Fuel Taxes</v>
      </c>
      <c r="K251" s="90" t="str">
        <f t="shared" si="53"/>
        <v>cross fuel tax</v>
      </c>
      <c r="L251" s="90"/>
      <c r="M251" s="90"/>
      <c r="N251" s="99"/>
      <c r="O251" s="84"/>
      <c r="P251" s="79"/>
      <c r="Q251" s="81"/>
      <c r="R251" s="210"/>
      <c r="S251" s="81"/>
      <c r="T251" s="81"/>
    </row>
    <row r="252" spans="1:20" s="65" customFormat="1" ht="30">
      <c r="A252" s="84" t="str">
        <f t="shared" si="52"/>
        <v>Cross-Sector</v>
      </c>
      <c r="B252" s="84" t="str">
        <f t="shared" si="52"/>
        <v>Fuel Taxes</v>
      </c>
      <c r="C252" s="84" t="str">
        <f t="shared" si="52"/>
        <v>Additional Fuel Tax Rate by Fuel</v>
      </c>
      <c r="D252" s="70" t="s">
        <v>59</v>
      </c>
      <c r="E252" s="70"/>
      <c r="F252" s="70" t="s">
        <v>106</v>
      </c>
      <c r="G252" s="81"/>
      <c r="H252" s="80" t="s">
        <v>230</v>
      </c>
      <c r="I252" s="70" t="s">
        <v>55</v>
      </c>
      <c r="J252" s="104" t="str">
        <f t="shared" si="53"/>
        <v>Fuel Taxes</v>
      </c>
      <c r="K252" s="90" t="str">
        <f t="shared" si="53"/>
        <v>cross fuel tax</v>
      </c>
      <c r="L252" s="90"/>
      <c r="M252" s="90"/>
      <c r="N252" s="99"/>
      <c r="O252" s="84"/>
      <c r="P252" s="84"/>
      <c r="Q252" s="81"/>
      <c r="R252" s="210"/>
      <c r="S252" s="81"/>
      <c r="T252" s="81"/>
    </row>
    <row r="253" spans="1:20" s="65" customFormat="1" ht="30">
      <c r="A253" s="84" t="str">
        <f t="shared" si="52"/>
        <v>Cross-Sector</v>
      </c>
      <c r="B253" s="84" t="str">
        <f t="shared" si="52"/>
        <v>Fuel Taxes</v>
      </c>
      <c r="C253" s="84" t="str">
        <f t="shared" si="52"/>
        <v>Additional Fuel Tax Rate by Fuel</v>
      </c>
      <c r="D253" s="70" t="s">
        <v>60</v>
      </c>
      <c r="E253" s="70"/>
      <c r="F253" s="70" t="s">
        <v>563</v>
      </c>
      <c r="G253" s="81"/>
      <c r="H253" s="80" t="s">
        <v>230</v>
      </c>
      <c r="I253" s="70" t="s">
        <v>55</v>
      </c>
      <c r="J253" s="104" t="str">
        <f t="shared" si="53"/>
        <v>Fuel Taxes</v>
      </c>
      <c r="K253" s="90" t="str">
        <f t="shared" si="53"/>
        <v>cross fuel tax</v>
      </c>
      <c r="L253" s="90"/>
      <c r="M253" s="90"/>
      <c r="N253" s="99"/>
      <c r="O253" s="84"/>
      <c r="P253" s="84"/>
      <c r="Q253" s="81"/>
      <c r="R253" s="210"/>
      <c r="S253" s="81"/>
      <c r="T253" s="81"/>
    </row>
    <row r="254" spans="1:20" s="65" customFormat="1" ht="30">
      <c r="A254" s="84" t="str">
        <f t="shared" si="52"/>
        <v>Cross-Sector</v>
      </c>
      <c r="B254" s="84" t="str">
        <f t="shared" si="52"/>
        <v>Fuel Taxes</v>
      </c>
      <c r="C254" s="84" t="str">
        <f t="shared" si="52"/>
        <v>Additional Fuel Tax Rate by Fuel</v>
      </c>
      <c r="D254" s="70" t="s">
        <v>61</v>
      </c>
      <c r="E254" s="70"/>
      <c r="F254" s="70" t="s">
        <v>111</v>
      </c>
      <c r="G254" s="81"/>
      <c r="H254" s="80" t="s">
        <v>230</v>
      </c>
      <c r="I254" s="70" t="s">
        <v>55</v>
      </c>
      <c r="J254" s="104" t="str">
        <f t="shared" si="53"/>
        <v>Fuel Taxes</v>
      </c>
      <c r="K254" s="90" t="str">
        <f t="shared" si="53"/>
        <v>cross fuel tax</v>
      </c>
      <c r="L254" s="90"/>
      <c r="M254" s="90"/>
      <c r="N254" s="99"/>
      <c r="O254" s="84"/>
      <c r="P254" s="84"/>
      <c r="Q254" s="81"/>
      <c r="R254" s="210"/>
      <c r="S254" s="81"/>
      <c r="T254" s="81"/>
    </row>
    <row r="255" spans="1:20" s="65" customFormat="1" ht="30">
      <c r="A255" s="84" t="str">
        <f t="shared" si="52"/>
        <v>Cross-Sector</v>
      </c>
      <c r="B255" s="84" t="str">
        <f t="shared" si="52"/>
        <v>Fuel Taxes</v>
      </c>
      <c r="C255" s="84" t="str">
        <f t="shared" si="52"/>
        <v>Additional Fuel Tax Rate by Fuel</v>
      </c>
      <c r="D255" s="70" t="s">
        <v>62</v>
      </c>
      <c r="E255" s="70"/>
      <c r="F255" s="70" t="s">
        <v>109</v>
      </c>
      <c r="G255" s="81"/>
      <c r="H255" s="80" t="s">
        <v>230</v>
      </c>
      <c r="I255" s="70" t="s">
        <v>55</v>
      </c>
      <c r="J255" s="104" t="str">
        <f t="shared" si="53"/>
        <v>Fuel Taxes</v>
      </c>
      <c r="K255" s="90" t="str">
        <f t="shared" si="53"/>
        <v>cross fuel tax</v>
      </c>
      <c r="L255" s="90"/>
      <c r="M255" s="90"/>
      <c r="N255" s="99"/>
      <c r="O255" s="84"/>
      <c r="P255" s="79"/>
      <c r="Q255" s="81"/>
      <c r="R255" s="210"/>
      <c r="S255" s="81"/>
      <c r="T255" s="81"/>
    </row>
    <row r="256" spans="1:20" s="65" customFormat="1" ht="45">
      <c r="A256" s="84" t="str">
        <f t="shared" si="52"/>
        <v>Cross-Sector</v>
      </c>
      <c r="B256" s="84" t="str">
        <f t="shared" si="52"/>
        <v>Fuel Taxes</v>
      </c>
      <c r="C256" s="84" t="str">
        <f t="shared" si="52"/>
        <v>Additional Fuel Tax Rate by Fuel</v>
      </c>
      <c r="D256" s="70" t="s">
        <v>64</v>
      </c>
      <c r="E256" s="70"/>
      <c r="F256" s="70" t="s">
        <v>112</v>
      </c>
      <c r="G256" s="81"/>
      <c r="H256" s="80">
        <v>81</v>
      </c>
      <c r="I256" s="70" t="s">
        <v>54</v>
      </c>
      <c r="J256" s="104" t="str">
        <f t="shared" si="53"/>
        <v>Fuel Taxes</v>
      </c>
      <c r="K256" s="90" t="str">
        <f t="shared" si="53"/>
        <v>cross fuel tax</v>
      </c>
      <c r="L256" s="90">
        <f t="shared" si="53"/>
        <v>0</v>
      </c>
      <c r="M256" s="90">
        <f t="shared" si="53"/>
        <v>0.2</v>
      </c>
      <c r="N256" s="99">
        <f t="shared" si="53"/>
        <v>5.0000000000000001E-3</v>
      </c>
      <c r="O256" s="84" t="str">
        <f t="shared" si="53"/>
        <v>% of BAU price</v>
      </c>
      <c r="P256" s="79" t="s">
        <v>1395</v>
      </c>
      <c r="Q256" s="70" t="s">
        <v>301</v>
      </c>
      <c r="R256" s="210" t="s">
        <v>302</v>
      </c>
      <c r="S256" s="81" t="str">
        <f>S$248</f>
        <v>https://www.news18.com/news/india/50-tax-on-fuel-in-india-highest-among-south-asian-countries-1755071.html</v>
      </c>
      <c r="T256" s="81"/>
    </row>
    <row r="257" spans="1:20" s="65" customFormat="1" ht="45">
      <c r="A257" s="84" t="str">
        <f t="shared" si="52"/>
        <v>Cross-Sector</v>
      </c>
      <c r="B257" s="84" t="str">
        <f t="shared" si="52"/>
        <v>Fuel Taxes</v>
      </c>
      <c r="C257" s="84" t="str">
        <f t="shared" si="52"/>
        <v>Additional Fuel Tax Rate by Fuel</v>
      </c>
      <c r="D257" s="70" t="s">
        <v>65</v>
      </c>
      <c r="E257" s="70"/>
      <c r="F257" s="70" t="s">
        <v>113</v>
      </c>
      <c r="G257" s="81"/>
      <c r="H257" s="80">
        <v>82</v>
      </c>
      <c r="I257" s="70" t="s">
        <v>54</v>
      </c>
      <c r="J257" s="104" t="str">
        <f t="shared" si="53"/>
        <v>Fuel Taxes</v>
      </c>
      <c r="K257" s="90" t="str">
        <f t="shared" si="53"/>
        <v>cross fuel tax</v>
      </c>
      <c r="L257" s="90">
        <f t="shared" si="53"/>
        <v>0</v>
      </c>
      <c r="M257" s="90">
        <f t="shared" si="53"/>
        <v>0.2</v>
      </c>
      <c r="N257" s="99">
        <f t="shared" si="53"/>
        <v>5.0000000000000001E-3</v>
      </c>
      <c r="O257" s="84" t="str">
        <f t="shared" si="53"/>
        <v>% of BAU price</v>
      </c>
      <c r="P257" s="79" t="s">
        <v>1396</v>
      </c>
      <c r="Q257" s="70" t="s">
        <v>301</v>
      </c>
      <c r="R257" s="210" t="s">
        <v>302</v>
      </c>
      <c r="S257" s="81" t="str">
        <f>S$248</f>
        <v>https://www.news18.com/news/india/50-tax-on-fuel-in-india-highest-among-south-asian-countries-1755071.html</v>
      </c>
      <c r="T257" s="81"/>
    </row>
    <row r="258" spans="1:20" s="65" customFormat="1" ht="30">
      <c r="A258" s="84" t="str">
        <f t="shared" si="52"/>
        <v>Cross-Sector</v>
      </c>
      <c r="B258" s="84" t="str">
        <f t="shared" si="52"/>
        <v>Fuel Taxes</v>
      </c>
      <c r="C258" s="84" t="str">
        <f t="shared" si="52"/>
        <v>Additional Fuel Tax Rate by Fuel</v>
      </c>
      <c r="D258" s="70" t="s">
        <v>66</v>
      </c>
      <c r="E258" s="70"/>
      <c r="F258" s="70" t="s">
        <v>114</v>
      </c>
      <c r="G258" s="81"/>
      <c r="H258" s="80" t="s">
        <v>230</v>
      </c>
      <c r="I258" s="70" t="s">
        <v>55</v>
      </c>
      <c r="J258" s="104" t="str">
        <f t="shared" si="53"/>
        <v>Fuel Taxes</v>
      </c>
      <c r="K258" s="90" t="str">
        <f t="shared" si="53"/>
        <v>cross fuel tax</v>
      </c>
      <c r="L258" s="90"/>
      <c r="M258" s="90"/>
      <c r="N258" s="99"/>
      <c r="O258" s="84"/>
      <c r="P258" s="79"/>
      <c r="Q258" s="81"/>
      <c r="R258" s="210"/>
      <c r="S258" s="81"/>
      <c r="T258" s="81"/>
    </row>
    <row r="259" spans="1:20" s="65" customFormat="1" ht="30">
      <c r="A259" s="84" t="str">
        <f t="shared" si="52"/>
        <v>Cross-Sector</v>
      </c>
      <c r="B259" s="84" t="str">
        <f t="shared" si="52"/>
        <v>Fuel Taxes</v>
      </c>
      <c r="C259" s="84" t="str">
        <f t="shared" si="52"/>
        <v>Additional Fuel Tax Rate by Fuel</v>
      </c>
      <c r="D259" s="70" t="s">
        <v>67</v>
      </c>
      <c r="E259" s="70"/>
      <c r="F259" s="70" t="s">
        <v>115</v>
      </c>
      <c r="G259" s="81"/>
      <c r="H259" s="80" t="s">
        <v>230</v>
      </c>
      <c r="I259" s="70" t="s">
        <v>55</v>
      </c>
      <c r="J259" s="104" t="str">
        <f t="shared" si="53"/>
        <v>Fuel Taxes</v>
      </c>
      <c r="K259" s="90" t="str">
        <f t="shared" si="53"/>
        <v>cross fuel tax</v>
      </c>
      <c r="L259" s="90"/>
      <c r="M259" s="90"/>
      <c r="N259" s="99"/>
      <c r="O259" s="84"/>
      <c r="P259" s="79"/>
      <c r="Q259" s="81"/>
      <c r="R259" s="210"/>
      <c r="S259" s="81"/>
      <c r="T259" s="81"/>
    </row>
    <row r="260" spans="1:20" ht="30">
      <c r="A260" s="84" t="str">
        <f t="shared" si="52"/>
        <v>Cross-Sector</v>
      </c>
      <c r="B260" s="84" t="str">
        <f t="shared" si="52"/>
        <v>Fuel Taxes</v>
      </c>
      <c r="C260" s="84" t="str">
        <f t="shared" si="52"/>
        <v>Additional Fuel Tax Rate by Fuel</v>
      </c>
      <c r="D260" s="70" t="s">
        <v>68</v>
      </c>
      <c r="E260" s="70"/>
      <c r="F260" s="70" t="s">
        <v>116</v>
      </c>
      <c r="G260" s="81"/>
      <c r="H260" s="80"/>
      <c r="I260" s="70" t="s">
        <v>55</v>
      </c>
      <c r="J260" s="104" t="str">
        <f t="shared" si="53"/>
        <v>Fuel Taxes</v>
      </c>
      <c r="K260" s="90" t="str">
        <f t="shared" si="53"/>
        <v>cross fuel tax</v>
      </c>
      <c r="L260" s="90"/>
      <c r="M260" s="90"/>
      <c r="N260" s="99"/>
      <c r="O260" s="84"/>
      <c r="P260" s="79"/>
      <c r="Q260" s="70"/>
      <c r="R260" s="210"/>
      <c r="S260" s="81"/>
      <c r="T260" s="79"/>
    </row>
    <row r="261" spans="1:20" ht="30">
      <c r="A261" s="84" t="str">
        <f t="shared" si="52"/>
        <v>Cross-Sector</v>
      </c>
      <c r="B261" s="84" t="str">
        <f t="shared" si="52"/>
        <v>Fuel Taxes</v>
      </c>
      <c r="C261" s="84" t="str">
        <f t="shared" si="52"/>
        <v>Additional Fuel Tax Rate by Fuel</v>
      </c>
      <c r="D261" s="70" t="s">
        <v>89</v>
      </c>
      <c r="E261" s="70"/>
      <c r="F261" s="70" t="s">
        <v>117</v>
      </c>
      <c r="G261" s="81"/>
      <c r="H261" s="80" t="s">
        <v>230</v>
      </c>
      <c r="I261" s="70" t="s">
        <v>55</v>
      </c>
      <c r="J261" s="104" t="str">
        <f t="shared" si="53"/>
        <v>Fuel Taxes</v>
      </c>
      <c r="K261" s="90" t="str">
        <f t="shared" si="53"/>
        <v>cross fuel tax</v>
      </c>
      <c r="L261" s="90"/>
      <c r="M261" s="90"/>
      <c r="N261" s="99"/>
      <c r="O261" s="84"/>
      <c r="P261" s="79"/>
      <c r="Q261" s="79"/>
      <c r="R261" s="210"/>
      <c r="S261" s="79"/>
      <c r="T261" s="79"/>
    </row>
    <row r="262" spans="1:20" ht="30">
      <c r="A262" s="84" t="str">
        <f t="shared" si="52"/>
        <v>Cross-Sector</v>
      </c>
      <c r="B262" s="84" t="str">
        <f t="shared" si="52"/>
        <v>Fuel Taxes</v>
      </c>
      <c r="C262" s="84" t="str">
        <f t="shared" si="52"/>
        <v>Additional Fuel Tax Rate by Fuel</v>
      </c>
      <c r="D262" s="70" t="s">
        <v>551</v>
      </c>
      <c r="E262" s="70"/>
      <c r="F262" s="70" t="s">
        <v>552</v>
      </c>
      <c r="G262" s="81"/>
      <c r="H262" s="80"/>
      <c r="I262" s="70" t="s">
        <v>55</v>
      </c>
      <c r="J262" s="104" t="str">
        <f t="shared" si="53"/>
        <v>Fuel Taxes</v>
      </c>
      <c r="K262" s="90" t="str">
        <f t="shared" si="53"/>
        <v>cross fuel tax</v>
      </c>
      <c r="L262" s="90"/>
      <c r="M262" s="90"/>
      <c r="N262" s="90"/>
      <c r="O262" s="84"/>
      <c r="P262" s="79"/>
      <c r="Q262" s="79"/>
      <c r="R262" s="210"/>
      <c r="S262" s="79"/>
      <c r="T262" s="79"/>
    </row>
    <row r="263" spans="1:20" ht="105">
      <c r="A263" s="159" t="s">
        <v>33</v>
      </c>
      <c r="B263" s="79" t="s">
        <v>393</v>
      </c>
      <c r="C263" s="79" t="s">
        <v>354</v>
      </c>
      <c r="D263" s="79" t="s">
        <v>134</v>
      </c>
      <c r="E263" s="79"/>
      <c r="F263" s="79" t="s">
        <v>394</v>
      </c>
      <c r="G263" s="79"/>
      <c r="H263" s="80">
        <v>85</v>
      </c>
      <c r="I263" s="79" t="s">
        <v>55</v>
      </c>
      <c r="J263" s="103" t="s">
        <v>448</v>
      </c>
      <c r="K263" s="103" t="s">
        <v>662</v>
      </c>
      <c r="L263" s="86">
        <v>0</v>
      </c>
      <c r="M263" s="86">
        <v>0.4</v>
      </c>
      <c r="N263" s="85">
        <v>0.01</v>
      </c>
      <c r="O263" s="79" t="s">
        <v>40</v>
      </c>
      <c r="P263" s="79" t="s">
        <v>745</v>
      </c>
      <c r="Q263" s="79" t="s">
        <v>303</v>
      </c>
      <c r="R263" s="210" t="s">
        <v>304</v>
      </c>
      <c r="S263" s="79" t="s">
        <v>88</v>
      </c>
      <c r="T263" s="79"/>
    </row>
    <row r="264" spans="1:20" ht="105">
      <c r="A264" s="81" t="str">
        <f t="shared" ref="A264:C270" si="54">A$263</f>
        <v>R&amp;D</v>
      </c>
      <c r="B264" s="81" t="str">
        <f t="shared" si="54"/>
        <v>Capital Cost Reduction</v>
      </c>
      <c r="C264" s="81" t="str">
        <f t="shared" si="54"/>
        <v>RnD Building Capital Cost Perc Reduction</v>
      </c>
      <c r="D264" s="79" t="s">
        <v>135</v>
      </c>
      <c r="E264" s="79"/>
      <c r="F264" s="79" t="s">
        <v>395</v>
      </c>
      <c r="G264" s="79"/>
      <c r="H264" s="80">
        <v>86</v>
      </c>
      <c r="I264" s="79" t="s">
        <v>54</v>
      </c>
      <c r="J264" s="101" t="str">
        <f t="shared" ref="J264:O294" si="55">J$263</f>
        <v>R&amp;D Capital Cost Reductions</v>
      </c>
      <c r="K264" s="90" t="str">
        <f t="shared" si="55"/>
        <v>RnD building capital cost reduction</v>
      </c>
      <c r="L264" s="90">
        <f t="shared" si="55"/>
        <v>0</v>
      </c>
      <c r="M264" s="90">
        <f t="shared" si="55"/>
        <v>0.4</v>
      </c>
      <c r="N264" s="90">
        <f t="shared" si="55"/>
        <v>0.01</v>
      </c>
      <c r="O264" s="81" t="str">
        <f t="shared" si="55"/>
        <v>% reduction in cost</v>
      </c>
      <c r="P264" s="79" t="s">
        <v>746</v>
      </c>
      <c r="Q264" s="79" t="s">
        <v>303</v>
      </c>
      <c r="R264" s="210" t="s">
        <v>304</v>
      </c>
      <c r="S264" s="79" t="s">
        <v>88</v>
      </c>
      <c r="T264" s="79"/>
    </row>
    <row r="265" spans="1:20" ht="105">
      <c r="A265" s="81" t="str">
        <f t="shared" si="54"/>
        <v>R&amp;D</v>
      </c>
      <c r="B265" s="81" t="str">
        <f t="shared" si="54"/>
        <v>Capital Cost Reduction</v>
      </c>
      <c r="C265" s="81" t="str">
        <f t="shared" si="54"/>
        <v>RnD Building Capital Cost Perc Reduction</v>
      </c>
      <c r="D265" s="79" t="s">
        <v>136</v>
      </c>
      <c r="E265" s="79"/>
      <c r="F265" s="79" t="s">
        <v>396</v>
      </c>
      <c r="G265" s="79"/>
      <c r="H265" s="80">
        <v>87</v>
      </c>
      <c r="I265" s="79" t="s">
        <v>54</v>
      </c>
      <c r="J265" s="101" t="str">
        <f t="shared" si="55"/>
        <v>R&amp;D Capital Cost Reductions</v>
      </c>
      <c r="K265" s="90" t="str">
        <f t="shared" si="55"/>
        <v>RnD building capital cost reduction</v>
      </c>
      <c r="L265" s="90">
        <f t="shared" si="55"/>
        <v>0</v>
      </c>
      <c r="M265" s="90">
        <f t="shared" si="55"/>
        <v>0.4</v>
      </c>
      <c r="N265" s="90">
        <f t="shared" si="55"/>
        <v>0.01</v>
      </c>
      <c r="O265" s="81" t="str">
        <f t="shared" si="55"/>
        <v>% reduction in cost</v>
      </c>
      <c r="P265" s="79" t="s">
        <v>747</v>
      </c>
      <c r="Q265" s="79" t="s">
        <v>303</v>
      </c>
      <c r="R265" s="210" t="s">
        <v>304</v>
      </c>
      <c r="S265" s="79" t="s">
        <v>88</v>
      </c>
      <c r="T265" s="79"/>
    </row>
    <row r="266" spans="1:20" ht="105">
      <c r="A266" s="81" t="str">
        <f t="shared" si="54"/>
        <v>R&amp;D</v>
      </c>
      <c r="B266" s="81" t="str">
        <f t="shared" si="54"/>
        <v>Capital Cost Reduction</v>
      </c>
      <c r="C266" s="81" t="str">
        <f t="shared" si="54"/>
        <v>RnD Building Capital Cost Perc Reduction</v>
      </c>
      <c r="D266" s="79" t="s">
        <v>137</v>
      </c>
      <c r="E266" s="79"/>
      <c r="F266" s="79" t="s">
        <v>397</v>
      </c>
      <c r="G266" s="79"/>
      <c r="H266" s="80">
        <v>88</v>
      </c>
      <c r="I266" s="79" t="s">
        <v>54</v>
      </c>
      <c r="J266" s="101" t="str">
        <f t="shared" si="55"/>
        <v>R&amp;D Capital Cost Reductions</v>
      </c>
      <c r="K266" s="90" t="str">
        <f t="shared" si="55"/>
        <v>RnD building capital cost reduction</v>
      </c>
      <c r="L266" s="90">
        <f t="shared" si="55"/>
        <v>0</v>
      </c>
      <c r="M266" s="90">
        <f t="shared" si="55"/>
        <v>0.4</v>
      </c>
      <c r="N266" s="90">
        <f t="shared" si="55"/>
        <v>0.01</v>
      </c>
      <c r="O266" s="81" t="str">
        <f t="shared" si="55"/>
        <v>% reduction in cost</v>
      </c>
      <c r="P266" s="79" t="s">
        <v>748</v>
      </c>
      <c r="Q266" s="79" t="s">
        <v>303</v>
      </c>
      <c r="R266" s="210" t="s">
        <v>304</v>
      </c>
      <c r="S266" s="79" t="s">
        <v>88</v>
      </c>
      <c r="T266" s="79"/>
    </row>
    <row r="267" spans="1:20" ht="105">
      <c r="A267" s="81" t="str">
        <f t="shared" si="54"/>
        <v>R&amp;D</v>
      </c>
      <c r="B267" s="81" t="str">
        <f t="shared" si="54"/>
        <v>Capital Cost Reduction</v>
      </c>
      <c r="C267" s="81" t="str">
        <f t="shared" si="54"/>
        <v>RnD Building Capital Cost Perc Reduction</v>
      </c>
      <c r="D267" s="79" t="s">
        <v>138</v>
      </c>
      <c r="E267" s="79"/>
      <c r="F267" s="79" t="s">
        <v>398</v>
      </c>
      <c r="G267" s="79"/>
      <c r="H267" s="80">
        <v>89</v>
      </c>
      <c r="I267" s="79" t="s">
        <v>54</v>
      </c>
      <c r="J267" s="101" t="str">
        <f t="shared" si="55"/>
        <v>R&amp;D Capital Cost Reductions</v>
      </c>
      <c r="K267" s="90" t="str">
        <f t="shared" si="55"/>
        <v>RnD building capital cost reduction</v>
      </c>
      <c r="L267" s="90">
        <f t="shared" si="55"/>
        <v>0</v>
      </c>
      <c r="M267" s="90">
        <f t="shared" si="55"/>
        <v>0.4</v>
      </c>
      <c r="N267" s="90">
        <f t="shared" si="55"/>
        <v>0.01</v>
      </c>
      <c r="O267" s="81" t="str">
        <f t="shared" si="55"/>
        <v>% reduction in cost</v>
      </c>
      <c r="P267" s="79" t="s">
        <v>749</v>
      </c>
      <c r="Q267" s="79" t="s">
        <v>303</v>
      </c>
      <c r="R267" s="210" t="s">
        <v>304</v>
      </c>
      <c r="S267" s="79" t="s">
        <v>88</v>
      </c>
      <c r="T267" s="79"/>
    </row>
    <row r="268" spans="1:20" ht="105">
      <c r="A268" s="81" t="str">
        <f t="shared" si="54"/>
        <v>R&amp;D</v>
      </c>
      <c r="B268" s="81" t="str">
        <f t="shared" si="54"/>
        <v>Capital Cost Reduction</v>
      </c>
      <c r="C268" s="81" t="str">
        <f t="shared" si="54"/>
        <v>RnD Building Capital Cost Perc Reduction</v>
      </c>
      <c r="D268" s="79" t="s">
        <v>139</v>
      </c>
      <c r="E268" s="79"/>
      <c r="F268" s="79" t="s">
        <v>399</v>
      </c>
      <c r="G268" s="79"/>
      <c r="H268" s="80">
        <v>90</v>
      </c>
      <c r="I268" s="79" t="s">
        <v>54</v>
      </c>
      <c r="J268" s="101" t="str">
        <f t="shared" si="55"/>
        <v>R&amp;D Capital Cost Reductions</v>
      </c>
      <c r="K268" s="90" t="str">
        <f t="shared" si="55"/>
        <v>RnD building capital cost reduction</v>
      </c>
      <c r="L268" s="90">
        <f t="shared" si="55"/>
        <v>0</v>
      </c>
      <c r="M268" s="90">
        <f t="shared" si="55"/>
        <v>0.4</v>
      </c>
      <c r="N268" s="90">
        <f t="shared" si="55"/>
        <v>0.01</v>
      </c>
      <c r="O268" s="81" t="str">
        <f t="shared" si="55"/>
        <v>% reduction in cost</v>
      </c>
      <c r="P268" s="79" t="s">
        <v>750</v>
      </c>
      <c r="Q268" s="79" t="s">
        <v>303</v>
      </c>
      <c r="R268" s="210" t="s">
        <v>304</v>
      </c>
      <c r="S268" s="79" t="s">
        <v>88</v>
      </c>
      <c r="T268" s="79"/>
    </row>
    <row r="269" spans="1:20" ht="105">
      <c r="A269" s="81" t="str">
        <f t="shared" si="54"/>
        <v>R&amp;D</v>
      </c>
      <c r="B269" s="81" t="str">
        <f t="shared" si="54"/>
        <v>Capital Cost Reduction</v>
      </c>
      <c r="C269" s="79" t="s">
        <v>355</v>
      </c>
      <c r="D269" s="79"/>
      <c r="E269" s="79"/>
      <c r="F269" s="79" t="s">
        <v>32</v>
      </c>
      <c r="G269" s="79"/>
      <c r="H269" s="80">
        <v>91</v>
      </c>
      <c r="I269" s="79" t="s">
        <v>54</v>
      </c>
      <c r="J269" s="101" t="str">
        <f t="shared" si="55"/>
        <v>R&amp;D Capital Cost Reductions</v>
      </c>
      <c r="K269" s="103" t="s">
        <v>661</v>
      </c>
      <c r="L269" s="86">
        <v>0</v>
      </c>
      <c r="M269" s="86">
        <v>0.4</v>
      </c>
      <c r="N269" s="85">
        <v>0.01</v>
      </c>
      <c r="O269" s="79" t="s">
        <v>40</v>
      </c>
      <c r="P269" s="70" t="s">
        <v>751</v>
      </c>
      <c r="Q269" s="79" t="s">
        <v>303</v>
      </c>
      <c r="R269" s="210" t="s">
        <v>304</v>
      </c>
      <c r="S269" s="79" t="s">
        <v>88</v>
      </c>
      <c r="T269" s="79"/>
    </row>
    <row r="270" spans="1:20" ht="105">
      <c r="A270" s="79" t="s">
        <v>33</v>
      </c>
      <c r="B270" s="81" t="str">
        <f t="shared" si="54"/>
        <v>Capital Cost Reduction</v>
      </c>
      <c r="C270" s="79" t="s">
        <v>356</v>
      </c>
      <c r="D270" s="79" t="s">
        <v>556</v>
      </c>
      <c r="E270" s="79"/>
      <c r="F270" s="70" t="s">
        <v>562</v>
      </c>
      <c r="G270" s="79"/>
      <c r="H270" s="80">
        <v>92</v>
      </c>
      <c r="I270" s="79" t="s">
        <v>54</v>
      </c>
      <c r="J270" s="101" t="str">
        <f t="shared" si="55"/>
        <v>R&amp;D Capital Cost Reductions</v>
      </c>
      <c r="K270" s="103" t="s">
        <v>660</v>
      </c>
      <c r="L270" s="86">
        <v>0</v>
      </c>
      <c r="M270" s="86">
        <v>0.4</v>
      </c>
      <c r="N270" s="85">
        <v>0.01</v>
      </c>
      <c r="O270" s="79" t="s">
        <v>40</v>
      </c>
      <c r="P270" s="70" t="s">
        <v>752</v>
      </c>
      <c r="Q270" s="79" t="s">
        <v>303</v>
      </c>
      <c r="R270" s="210" t="s">
        <v>304</v>
      </c>
      <c r="S270" s="79" t="s">
        <v>88</v>
      </c>
      <c r="T270" s="79"/>
    </row>
    <row r="271" spans="1:20" ht="105">
      <c r="A271" s="81" t="str">
        <f>A$270</f>
        <v>R&amp;D</v>
      </c>
      <c r="B271" s="81" t="str">
        <f t="shared" ref="B271:C281" si="56">B$270</f>
        <v>Capital Cost Reduction</v>
      </c>
      <c r="C271" s="81" t="str">
        <f t="shared" si="56"/>
        <v>RnD Electricity Capital Cost Perc Reduction</v>
      </c>
      <c r="D271" s="70" t="s">
        <v>377</v>
      </c>
      <c r="E271" s="81"/>
      <c r="F271" s="70" t="s">
        <v>643</v>
      </c>
      <c r="G271" s="79"/>
      <c r="H271" s="80">
        <v>93</v>
      </c>
      <c r="I271" s="79" t="s">
        <v>54</v>
      </c>
      <c r="J271" s="101" t="str">
        <f t="shared" si="55"/>
        <v>R&amp;D Capital Cost Reductions</v>
      </c>
      <c r="K271" s="90" t="str">
        <f t="shared" ref="K271:O280" si="57">K$270</f>
        <v>RnD electricity capital cost reduction</v>
      </c>
      <c r="L271" s="90">
        <f t="shared" si="57"/>
        <v>0</v>
      </c>
      <c r="M271" s="87">
        <f t="shared" si="57"/>
        <v>0.4</v>
      </c>
      <c r="N271" s="87">
        <f t="shared" si="57"/>
        <v>0.01</v>
      </c>
      <c r="O271" s="81" t="str">
        <f t="shared" si="57"/>
        <v>% reduction in cost</v>
      </c>
      <c r="P271" s="70" t="s">
        <v>753</v>
      </c>
      <c r="Q271" s="79" t="s">
        <v>303</v>
      </c>
      <c r="R271" s="210" t="s">
        <v>304</v>
      </c>
      <c r="S271" s="79" t="s">
        <v>88</v>
      </c>
      <c r="T271" s="79"/>
    </row>
    <row r="272" spans="1:20" ht="105">
      <c r="A272" s="81" t="str">
        <f t="shared" ref="A272:C280" si="58">A$270</f>
        <v>R&amp;D</v>
      </c>
      <c r="B272" s="81" t="str">
        <f t="shared" si="56"/>
        <v>Capital Cost Reduction</v>
      </c>
      <c r="C272" s="81" t="str">
        <f t="shared" si="56"/>
        <v>RnD Electricity Capital Cost Perc Reduction</v>
      </c>
      <c r="D272" s="70" t="s">
        <v>91</v>
      </c>
      <c r="E272" s="81"/>
      <c r="F272" s="70" t="s">
        <v>400</v>
      </c>
      <c r="G272" s="79"/>
      <c r="H272" s="80">
        <v>94</v>
      </c>
      <c r="I272" s="79" t="s">
        <v>54</v>
      </c>
      <c r="J272" s="101" t="str">
        <f t="shared" si="55"/>
        <v>R&amp;D Capital Cost Reductions</v>
      </c>
      <c r="K272" s="90" t="str">
        <f t="shared" si="57"/>
        <v>RnD electricity capital cost reduction</v>
      </c>
      <c r="L272" s="90">
        <f t="shared" si="57"/>
        <v>0</v>
      </c>
      <c r="M272" s="87">
        <f t="shared" si="57"/>
        <v>0.4</v>
      </c>
      <c r="N272" s="87">
        <f t="shared" si="57"/>
        <v>0.01</v>
      </c>
      <c r="O272" s="81" t="str">
        <f t="shared" si="57"/>
        <v>% reduction in cost</v>
      </c>
      <c r="P272" s="70" t="s">
        <v>754</v>
      </c>
      <c r="Q272" s="79" t="s">
        <v>303</v>
      </c>
      <c r="R272" s="210" t="s">
        <v>304</v>
      </c>
      <c r="S272" s="79" t="s">
        <v>88</v>
      </c>
      <c r="T272" s="79"/>
    </row>
    <row r="273" spans="1:20" ht="105">
      <c r="A273" s="81" t="str">
        <f t="shared" si="58"/>
        <v>R&amp;D</v>
      </c>
      <c r="B273" s="81" t="str">
        <f t="shared" si="56"/>
        <v>Capital Cost Reduction</v>
      </c>
      <c r="C273" s="81" t="str">
        <f t="shared" si="56"/>
        <v>RnD Electricity Capital Cost Perc Reduction</v>
      </c>
      <c r="D273" s="70" t="s">
        <v>92</v>
      </c>
      <c r="E273" s="81"/>
      <c r="F273" s="70" t="s">
        <v>401</v>
      </c>
      <c r="G273" s="79"/>
      <c r="H273" s="80">
        <v>95</v>
      </c>
      <c r="I273" s="79" t="s">
        <v>54</v>
      </c>
      <c r="J273" s="101" t="str">
        <f t="shared" si="55"/>
        <v>R&amp;D Capital Cost Reductions</v>
      </c>
      <c r="K273" s="90" t="str">
        <f t="shared" si="57"/>
        <v>RnD electricity capital cost reduction</v>
      </c>
      <c r="L273" s="90">
        <f t="shared" si="57"/>
        <v>0</v>
      </c>
      <c r="M273" s="87">
        <f t="shared" si="57"/>
        <v>0.4</v>
      </c>
      <c r="N273" s="87">
        <f t="shared" si="57"/>
        <v>0.01</v>
      </c>
      <c r="O273" s="81" t="str">
        <f t="shared" si="57"/>
        <v>% reduction in cost</v>
      </c>
      <c r="P273" s="70" t="s">
        <v>755</v>
      </c>
      <c r="Q273" s="79" t="s">
        <v>303</v>
      </c>
      <c r="R273" s="210" t="s">
        <v>304</v>
      </c>
      <c r="S273" s="79" t="s">
        <v>88</v>
      </c>
      <c r="T273" s="79"/>
    </row>
    <row r="274" spans="1:20" ht="105">
      <c r="A274" s="81" t="str">
        <f t="shared" si="58"/>
        <v>R&amp;D</v>
      </c>
      <c r="B274" s="81" t="str">
        <f t="shared" si="56"/>
        <v>Capital Cost Reduction</v>
      </c>
      <c r="C274" s="81" t="str">
        <f t="shared" si="56"/>
        <v>RnD Electricity Capital Cost Perc Reduction</v>
      </c>
      <c r="D274" s="70" t="s">
        <v>557</v>
      </c>
      <c r="E274" s="81"/>
      <c r="F274" s="70" t="s">
        <v>564</v>
      </c>
      <c r="G274" s="79"/>
      <c r="H274" s="80">
        <v>96</v>
      </c>
      <c r="I274" s="79" t="s">
        <v>54</v>
      </c>
      <c r="J274" s="101" t="str">
        <f t="shared" si="55"/>
        <v>R&amp;D Capital Cost Reductions</v>
      </c>
      <c r="K274" s="90" t="str">
        <f t="shared" si="57"/>
        <v>RnD electricity capital cost reduction</v>
      </c>
      <c r="L274" s="90">
        <f t="shared" si="57"/>
        <v>0</v>
      </c>
      <c r="M274" s="87">
        <f t="shared" si="57"/>
        <v>0.4</v>
      </c>
      <c r="N274" s="87">
        <f t="shared" si="57"/>
        <v>0.01</v>
      </c>
      <c r="O274" s="81" t="str">
        <f t="shared" si="57"/>
        <v>% reduction in cost</v>
      </c>
      <c r="P274" s="70" t="s">
        <v>756</v>
      </c>
      <c r="Q274" s="79" t="s">
        <v>303</v>
      </c>
      <c r="R274" s="210" t="s">
        <v>304</v>
      </c>
      <c r="S274" s="79" t="s">
        <v>88</v>
      </c>
      <c r="T274" s="79"/>
    </row>
    <row r="275" spans="1:20" ht="105">
      <c r="A275" s="81" t="str">
        <f t="shared" si="58"/>
        <v>R&amp;D</v>
      </c>
      <c r="B275" s="81" t="str">
        <f t="shared" si="56"/>
        <v>Capital Cost Reduction</v>
      </c>
      <c r="C275" s="81" t="str">
        <f t="shared" si="56"/>
        <v>RnD Electricity Capital Cost Perc Reduction</v>
      </c>
      <c r="D275" s="70" t="s">
        <v>93</v>
      </c>
      <c r="E275" s="81"/>
      <c r="F275" s="70" t="s">
        <v>402</v>
      </c>
      <c r="G275" s="79"/>
      <c r="H275" s="80">
        <v>97</v>
      </c>
      <c r="I275" s="79" t="s">
        <v>54</v>
      </c>
      <c r="J275" s="101" t="str">
        <f t="shared" si="55"/>
        <v>R&amp;D Capital Cost Reductions</v>
      </c>
      <c r="K275" s="90" t="str">
        <f t="shared" si="57"/>
        <v>RnD electricity capital cost reduction</v>
      </c>
      <c r="L275" s="90">
        <f t="shared" si="57"/>
        <v>0</v>
      </c>
      <c r="M275" s="87">
        <f t="shared" si="57"/>
        <v>0.4</v>
      </c>
      <c r="N275" s="87">
        <f t="shared" si="57"/>
        <v>0.01</v>
      </c>
      <c r="O275" s="81" t="str">
        <f t="shared" si="57"/>
        <v>% reduction in cost</v>
      </c>
      <c r="P275" s="70" t="s">
        <v>757</v>
      </c>
      <c r="Q275" s="79" t="s">
        <v>303</v>
      </c>
      <c r="R275" s="210" t="s">
        <v>304</v>
      </c>
      <c r="S275" s="79" t="s">
        <v>88</v>
      </c>
      <c r="T275" s="79"/>
    </row>
    <row r="276" spans="1:20" ht="105">
      <c r="A276" s="81" t="str">
        <f t="shared" si="58"/>
        <v>R&amp;D</v>
      </c>
      <c r="B276" s="81" t="str">
        <f t="shared" si="56"/>
        <v>Capital Cost Reduction</v>
      </c>
      <c r="C276" s="81" t="str">
        <f t="shared" si="56"/>
        <v>RnD Electricity Capital Cost Perc Reduction</v>
      </c>
      <c r="D276" s="70" t="s">
        <v>94</v>
      </c>
      <c r="E276" s="81"/>
      <c r="F276" s="70" t="s">
        <v>403</v>
      </c>
      <c r="G276" s="79"/>
      <c r="H276" s="80">
        <v>98</v>
      </c>
      <c r="I276" s="79" t="s">
        <v>54</v>
      </c>
      <c r="J276" s="101" t="str">
        <f t="shared" si="55"/>
        <v>R&amp;D Capital Cost Reductions</v>
      </c>
      <c r="K276" s="90" t="str">
        <f t="shared" si="57"/>
        <v>RnD electricity capital cost reduction</v>
      </c>
      <c r="L276" s="90">
        <f t="shared" si="57"/>
        <v>0</v>
      </c>
      <c r="M276" s="87">
        <f t="shared" si="57"/>
        <v>0.4</v>
      </c>
      <c r="N276" s="87">
        <f t="shared" si="57"/>
        <v>0.01</v>
      </c>
      <c r="O276" s="81" t="str">
        <f t="shared" si="57"/>
        <v>% reduction in cost</v>
      </c>
      <c r="P276" s="70" t="s">
        <v>758</v>
      </c>
      <c r="Q276" s="79" t="s">
        <v>303</v>
      </c>
      <c r="R276" s="210" t="s">
        <v>304</v>
      </c>
      <c r="S276" s="79" t="s">
        <v>88</v>
      </c>
      <c r="T276" s="79"/>
    </row>
    <row r="277" spans="1:20" ht="105">
      <c r="A277" s="81" t="str">
        <f t="shared" si="58"/>
        <v>R&amp;D</v>
      </c>
      <c r="B277" s="81" t="str">
        <f t="shared" si="56"/>
        <v>Capital Cost Reduction</v>
      </c>
      <c r="C277" s="81" t="str">
        <f t="shared" si="56"/>
        <v>RnD Electricity Capital Cost Perc Reduction</v>
      </c>
      <c r="D277" s="70" t="s">
        <v>95</v>
      </c>
      <c r="E277" s="81"/>
      <c r="F277" s="70" t="s">
        <v>404</v>
      </c>
      <c r="G277" s="79"/>
      <c r="H277" s="80">
        <v>99</v>
      </c>
      <c r="I277" s="79" t="s">
        <v>54</v>
      </c>
      <c r="J277" s="101" t="str">
        <f t="shared" si="55"/>
        <v>R&amp;D Capital Cost Reductions</v>
      </c>
      <c r="K277" s="90" t="str">
        <f t="shared" si="57"/>
        <v>RnD electricity capital cost reduction</v>
      </c>
      <c r="L277" s="90">
        <f t="shared" si="57"/>
        <v>0</v>
      </c>
      <c r="M277" s="87">
        <f t="shared" si="57"/>
        <v>0.4</v>
      </c>
      <c r="N277" s="87">
        <f t="shared" si="57"/>
        <v>0.01</v>
      </c>
      <c r="O277" s="81" t="str">
        <f t="shared" si="57"/>
        <v>% reduction in cost</v>
      </c>
      <c r="P277" s="70" t="s">
        <v>759</v>
      </c>
      <c r="Q277" s="79" t="s">
        <v>303</v>
      </c>
      <c r="R277" s="210" t="s">
        <v>304</v>
      </c>
      <c r="S277" s="79" t="s">
        <v>88</v>
      </c>
      <c r="T277" s="79"/>
    </row>
    <row r="278" spans="1:20" ht="105">
      <c r="A278" s="81" t="str">
        <f>A$270</f>
        <v>R&amp;D</v>
      </c>
      <c r="B278" s="81" t="str">
        <f t="shared" si="56"/>
        <v>Capital Cost Reduction</v>
      </c>
      <c r="C278" s="81" t="str">
        <f t="shared" si="56"/>
        <v>RnD Electricity Capital Cost Perc Reduction</v>
      </c>
      <c r="D278" s="70" t="s">
        <v>380</v>
      </c>
      <c r="E278" s="81"/>
      <c r="F278" s="70" t="s">
        <v>644</v>
      </c>
      <c r="G278" s="79"/>
      <c r="H278" s="80">
        <v>192</v>
      </c>
      <c r="I278" s="79" t="s">
        <v>54</v>
      </c>
      <c r="J278" s="101" t="str">
        <f t="shared" si="55"/>
        <v>R&amp;D Capital Cost Reductions</v>
      </c>
      <c r="K278" s="90" t="str">
        <f t="shared" si="57"/>
        <v>RnD electricity capital cost reduction</v>
      </c>
      <c r="L278" s="90">
        <f t="shared" si="57"/>
        <v>0</v>
      </c>
      <c r="M278" s="87">
        <f t="shared" si="57"/>
        <v>0.4</v>
      </c>
      <c r="N278" s="87">
        <f t="shared" si="57"/>
        <v>0.01</v>
      </c>
      <c r="O278" s="81" t="str">
        <f t="shared" si="57"/>
        <v>% reduction in cost</v>
      </c>
      <c r="P278" s="70" t="s">
        <v>760</v>
      </c>
      <c r="Q278" s="79" t="s">
        <v>303</v>
      </c>
      <c r="R278" s="210" t="s">
        <v>304</v>
      </c>
      <c r="S278" s="79" t="s">
        <v>88</v>
      </c>
      <c r="T278" s="79"/>
    </row>
    <row r="279" spans="1:20" ht="105">
      <c r="A279" s="81" t="str">
        <f t="shared" si="58"/>
        <v>R&amp;D</v>
      </c>
      <c r="B279" s="81" t="str">
        <f t="shared" si="58"/>
        <v>Capital Cost Reduction</v>
      </c>
      <c r="C279" s="81" t="str">
        <f t="shared" si="58"/>
        <v>RnD Electricity Capital Cost Perc Reduction</v>
      </c>
      <c r="D279" s="70" t="s">
        <v>553</v>
      </c>
      <c r="E279" s="81"/>
      <c r="F279" s="70" t="s">
        <v>554</v>
      </c>
      <c r="G279" s="79"/>
      <c r="H279" s="80">
        <v>180</v>
      </c>
      <c r="I279" s="79" t="s">
        <v>54</v>
      </c>
      <c r="J279" s="101" t="str">
        <f t="shared" si="55"/>
        <v>R&amp;D Capital Cost Reductions</v>
      </c>
      <c r="K279" s="90" t="str">
        <f t="shared" si="57"/>
        <v>RnD electricity capital cost reduction</v>
      </c>
      <c r="L279" s="90">
        <f t="shared" si="57"/>
        <v>0</v>
      </c>
      <c r="M279" s="87">
        <f t="shared" si="57"/>
        <v>0.4</v>
      </c>
      <c r="N279" s="87">
        <f t="shared" si="57"/>
        <v>0.01</v>
      </c>
      <c r="O279" s="81" t="str">
        <f t="shared" si="57"/>
        <v>% reduction in cost</v>
      </c>
      <c r="P279" s="70" t="s">
        <v>761</v>
      </c>
      <c r="Q279" s="79" t="s">
        <v>303</v>
      </c>
      <c r="R279" s="210" t="s">
        <v>304</v>
      </c>
      <c r="S279" s="79" t="s">
        <v>88</v>
      </c>
      <c r="T279" s="79"/>
    </row>
    <row r="280" spans="1:20" ht="105">
      <c r="A280" s="81" t="str">
        <f t="shared" si="58"/>
        <v>R&amp;D</v>
      </c>
      <c r="B280" s="81" t="str">
        <f t="shared" si="58"/>
        <v>Capital Cost Reduction</v>
      </c>
      <c r="C280" s="81" t="str">
        <f t="shared" si="58"/>
        <v>RnD Electricity Capital Cost Perc Reduction</v>
      </c>
      <c r="D280" s="70" t="s">
        <v>565</v>
      </c>
      <c r="E280" s="81"/>
      <c r="F280" s="70" t="s">
        <v>567</v>
      </c>
      <c r="G280" s="79"/>
      <c r="H280" s="80">
        <v>183</v>
      </c>
      <c r="I280" s="79" t="s">
        <v>54</v>
      </c>
      <c r="J280" s="101" t="str">
        <f t="shared" si="55"/>
        <v>R&amp;D Capital Cost Reductions</v>
      </c>
      <c r="K280" s="90" t="str">
        <f t="shared" si="57"/>
        <v>RnD electricity capital cost reduction</v>
      </c>
      <c r="L280" s="90">
        <f t="shared" si="57"/>
        <v>0</v>
      </c>
      <c r="M280" s="87">
        <f t="shared" si="57"/>
        <v>0.4</v>
      </c>
      <c r="N280" s="87">
        <f t="shared" si="57"/>
        <v>0.01</v>
      </c>
      <c r="O280" s="81" t="str">
        <f t="shared" si="57"/>
        <v>% reduction in cost</v>
      </c>
      <c r="P280" s="70" t="s">
        <v>762</v>
      </c>
      <c r="Q280" s="79" t="s">
        <v>303</v>
      </c>
      <c r="R280" s="210" t="s">
        <v>304</v>
      </c>
      <c r="S280" s="79" t="s">
        <v>88</v>
      </c>
      <c r="T280" s="79"/>
    </row>
    <row r="281" spans="1:20" ht="105">
      <c r="A281" s="79" t="s">
        <v>33</v>
      </c>
      <c r="B281" s="81" t="str">
        <f t="shared" si="56"/>
        <v>Capital Cost Reduction</v>
      </c>
      <c r="C281" s="79" t="s">
        <v>357</v>
      </c>
      <c r="D281" s="79" t="s">
        <v>154</v>
      </c>
      <c r="E281" s="79"/>
      <c r="F281" s="70" t="s">
        <v>405</v>
      </c>
      <c r="G281" s="79"/>
      <c r="H281" s="80">
        <v>100</v>
      </c>
      <c r="I281" s="79" t="s">
        <v>54</v>
      </c>
      <c r="J281" s="101" t="str">
        <f t="shared" si="55"/>
        <v>R&amp;D Capital Cost Reductions</v>
      </c>
      <c r="K281" s="103" t="s">
        <v>659</v>
      </c>
      <c r="L281" s="86">
        <v>0</v>
      </c>
      <c r="M281" s="86">
        <v>0.4</v>
      </c>
      <c r="N281" s="85">
        <v>0.01</v>
      </c>
      <c r="O281" s="79" t="s">
        <v>40</v>
      </c>
      <c r="P281" s="70" t="s">
        <v>763</v>
      </c>
      <c r="Q281" s="79" t="s">
        <v>303</v>
      </c>
      <c r="R281" s="210" t="s">
        <v>304</v>
      </c>
      <c r="S281" s="79" t="s">
        <v>88</v>
      </c>
      <c r="T281" s="79"/>
    </row>
    <row r="282" spans="1:20" ht="105">
      <c r="A282" s="81" t="str">
        <f>A$281</f>
        <v>R&amp;D</v>
      </c>
      <c r="B282" s="81" t="str">
        <f t="shared" ref="B282:C289" si="59">B$281</f>
        <v>Capital Cost Reduction</v>
      </c>
      <c r="C282" s="81" t="str">
        <f t="shared" si="59"/>
        <v>RnD Industry Capital Cost Perc Reduction</v>
      </c>
      <c r="D282" s="70" t="s">
        <v>155</v>
      </c>
      <c r="E282" s="79"/>
      <c r="F282" s="70" t="s">
        <v>406</v>
      </c>
      <c r="G282" s="79"/>
      <c r="H282" s="80">
        <v>101</v>
      </c>
      <c r="I282" s="79" t="s">
        <v>54</v>
      </c>
      <c r="J282" s="101" t="str">
        <f t="shared" si="55"/>
        <v>R&amp;D Capital Cost Reductions</v>
      </c>
      <c r="K282" s="90" t="str">
        <f t="shared" ref="K282:O288" si="60">K$281</f>
        <v>RnD industry capital cost reduction</v>
      </c>
      <c r="L282" s="90">
        <f t="shared" si="60"/>
        <v>0</v>
      </c>
      <c r="M282" s="90">
        <f t="shared" si="60"/>
        <v>0.4</v>
      </c>
      <c r="N282" s="90">
        <f t="shared" si="60"/>
        <v>0.01</v>
      </c>
      <c r="O282" s="81" t="str">
        <f t="shared" si="60"/>
        <v>% reduction in cost</v>
      </c>
      <c r="P282" s="70" t="s">
        <v>764</v>
      </c>
      <c r="Q282" s="79" t="s">
        <v>303</v>
      </c>
      <c r="R282" s="210" t="s">
        <v>304</v>
      </c>
      <c r="S282" s="79" t="s">
        <v>88</v>
      </c>
      <c r="T282" s="79"/>
    </row>
    <row r="283" spans="1:20" ht="105">
      <c r="A283" s="81" t="str">
        <f t="shared" ref="A283:A288" si="61">A$281</f>
        <v>R&amp;D</v>
      </c>
      <c r="B283" s="81" t="str">
        <f t="shared" si="59"/>
        <v>Capital Cost Reduction</v>
      </c>
      <c r="C283" s="81" t="str">
        <f t="shared" si="59"/>
        <v>RnD Industry Capital Cost Perc Reduction</v>
      </c>
      <c r="D283" s="70" t="s">
        <v>156</v>
      </c>
      <c r="E283" s="79"/>
      <c r="F283" s="70" t="s">
        <v>407</v>
      </c>
      <c r="G283" s="79"/>
      <c r="H283" s="80">
        <v>102</v>
      </c>
      <c r="I283" s="79" t="s">
        <v>54</v>
      </c>
      <c r="J283" s="101" t="str">
        <f t="shared" si="55"/>
        <v>R&amp;D Capital Cost Reductions</v>
      </c>
      <c r="K283" s="90" t="str">
        <f t="shared" si="60"/>
        <v>RnD industry capital cost reduction</v>
      </c>
      <c r="L283" s="90">
        <f t="shared" si="60"/>
        <v>0</v>
      </c>
      <c r="M283" s="90">
        <f t="shared" si="60"/>
        <v>0.4</v>
      </c>
      <c r="N283" s="90">
        <f t="shared" si="60"/>
        <v>0.01</v>
      </c>
      <c r="O283" s="81" t="str">
        <f t="shared" si="60"/>
        <v>% reduction in cost</v>
      </c>
      <c r="P283" s="70" t="s">
        <v>765</v>
      </c>
      <c r="Q283" s="79" t="s">
        <v>303</v>
      </c>
      <c r="R283" s="210" t="s">
        <v>304</v>
      </c>
      <c r="S283" s="79" t="s">
        <v>88</v>
      </c>
      <c r="T283" s="79"/>
    </row>
    <row r="284" spans="1:20" ht="105">
      <c r="A284" s="81" t="str">
        <f t="shared" si="61"/>
        <v>R&amp;D</v>
      </c>
      <c r="B284" s="81" t="str">
        <f t="shared" si="59"/>
        <v>Capital Cost Reduction</v>
      </c>
      <c r="C284" s="81" t="str">
        <f t="shared" si="59"/>
        <v>RnD Industry Capital Cost Perc Reduction</v>
      </c>
      <c r="D284" s="70" t="s">
        <v>157</v>
      </c>
      <c r="E284" s="79"/>
      <c r="F284" s="70" t="s">
        <v>408</v>
      </c>
      <c r="G284" s="79"/>
      <c r="H284" s="80">
        <v>103</v>
      </c>
      <c r="I284" s="79" t="s">
        <v>54</v>
      </c>
      <c r="J284" s="101" t="str">
        <f t="shared" si="55"/>
        <v>R&amp;D Capital Cost Reductions</v>
      </c>
      <c r="K284" s="90" t="str">
        <f t="shared" si="60"/>
        <v>RnD industry capital cost reduction</v>
      </c>
      <c r="L284" s="90">
        <f t="shared" si="60"/>
        <v>0</v>
      </c>
      <c r="M284" s="90">
        <f t="shared" si="60"/>
        <v>0.4</v>
      </c>
      <c r="N284" s="90">
        <f t="shared" si="60"/>
        <v>0.01</v>
      </c>
      <c r="O284" s="81" t="str">
        <f t="shared" si="60"/>
        <v>% reduction in cost</v>
      </c>
      <c r="P284" s="70" t="s">
        <v>766</v>
      </c>
      <c r="Q284" s="79" t="s">
        <v>303</v>
      </c>
      <c r="R284" s="210" t="s">
        <v>304</v>
      </c>
      <c r="S284" s="79" t="s">
        <v>88</v>
      </c>
      <c r="T284" s="79"/>
    </row>
    <row r="285" spans="1:20" ht="105">
      <c r="A285" s="81" t="str">
        <f t="shared" si="61"/>
        <v>R&amp;D</v>
      </c>
      <c r="B285" s="81" t="str">
        <f t="shared" si="59"/>
        <v>Capital Cost Reduction</v>
      </c>
      <c r="C285" s="81" t="str">
        <f t="shared" si="59"/>
        <v>RnD Industry Capital Cost Perc Reduction</v>
      </c>
      <c r="D285" s="70" t="s">
        <v>158</v>
      </c>
      <c r="E285" s="79"/>
      <c r="F285" s="70" t="s">
        <v>409</v>
      </c>
      <c r="G285" s="79"/>
      <c r="H285" s="80">
        <v>104</v>
      </c>
      <c r="I285" s="79" t="s">
        <v>54</v>
      </c>
      <c r="J285" s="101" t="str">
        <f t="shared" si="55"/>
        <v>R&amp;D Capital Cost Reductions</v>
      </c>
      <c r="K285" s="90" t="str">
        <f t="shared" si="60"/>
        <v>RnD industry capital cost reduction</v>
      </c>
      <c r="L285" s="90">
        <f t="shared" si="60"/>
        <v>0</v>
      </c>
      <c r="M285" s="90">
        <f t="shared" si="60"/>
        <v>0.4</v>
      </c>
      <c r="N285" s="90">
        <f t="shared" si="60"/>
        <v>0.01</v>
      </c>
      <c r="O285" s="81" t="str">
        <f t="shared" si="60"/>
        <v>% reduction in cost</v>
      </c>
      <c r="P285" s="70" t="s">
        <v>767</v>
      </c>
      <c r="Q285" s="79" t="s">
        <v>303</v>
      </c>
      <c r="R285" s="210" t="s">
        <v>304</v>
      </c>
      <c r="S285" s="79" t="s">
        <v>88</v>
      </c>
      <c r="T285" s="79"/>
    </row>
    <row r="286" spans="1:20" ht="105">
      <c r="A286" s="81" t="str">
        <f t="shared" si="61"/>
        <v>R&amp;D</v>
      </c>
      <c r="B286" s="81" t="str">
        <f t="shared" si="59"/>
        <v>Capital Cost Reduction</v>
      </c>
      <c r="C286" s="81" t="str">
        <f t="shared" si="59"/>
        <v>RnD Industry Capital Cost Perc Reduction</v>
      </c>
      <c r="D286" s="70" t="s">
        <v>159</v>
      </c>
      <c r="E286" s="79"/>
      <c r="F286" s="70" t="s">
        <v>410</v>
      </c>
      <c r="G286" s="79"/>
      <c r="H286" s="80">
        <v>105</v>
      </c>
      <c r="I286" s="79" t="s">
        <v>54</v>
      </c>
      <c r="J286" s="101" t="str">
        <f t="shared" si="55"/>
        <v>R&amp;D Capital Cost Reductions</v>
      </c>
      <c r="K286" s="90" t="str">
        <f t="shared" si="60"/>
        <v>RnD industry capital cost reduction</v>
      </c>
      <c r="L286" s="90">
        <f t="shared" si="60"/>
        <v>0</v>
      </c>
      <c r="M286" s="90">
        <f t="shared" si="60"/>
        <v>0.4</v>
      </c>
      <c r="N286" s="90">
        <f t="shared" si="60"/>
        <v>0.01</v>
      </c>
      <c r="O286" s="81" t="str">
        <f t="shared" si="60"/>
        <v>% reduction in cost</v>
      </c>
      <c r="P286" s="70" t="s">
        <v>768</v>
      </c>
      <c r="Q286" s="79" t="s">
        <v>303</v>
      </c>
      <c r="R286" s="210" t="s">
        <v>304</v>
      </c>
      <c r="S286" s="79" t="s">
        <v>88</v>
      </c>
      <c r="T286" s="79"/>
    </row>
    <row r="287" spans="1:20" ht="105">
      <c r="A287" s="81" t="str">
        <f t="shared" si="61"/>
        <v>R&amp;D</v>
      </c>
      <c r="B287" s="81" t="str">
        <f t="shared" si="59"/>
        <v>Capital Cost Reduction</v>
      </c>
      <c r="C287" s="81" t="str">
        <f t="shared" si="59"/>
        <v>RnD Industry Capital Cost Perc Reduction</v>
      </c>
      <c r="D287" s="70" t="s">
        <v>160</v>
      </c>
      <c r="E287" s="79"/>
      <c r="F287" s="70" t="s">
        <v>411</v>
      </c>
      <c r="G287" s="79"/>
      <c r="H287" s="80">
        <v>106</v>
      </c>
      <c r="I287" s="79" t="s">
        <v>54</v>
      </c>
      <c r="J287" s="101" t="str">
        <f t="shared" si="55"/>
        <v>R&amp;D Capital Cost Reductions</v>
      </c>
      <c r="K287" s="90" t="str">
        <f t="shared" si="60"/>
        <v>RnD industry capital cost reduction</v>
      </c>
      <c r="L287" s="90">
        <f t="shared" si="60"/>
        <v>0</v>
      </c>
      <c r="M287" s="90">
        <f t="shared" si="60"/>
        <v>0.4</v>
      </c>
      <c r="N287" s="90">
        <f t="shared" si="60"/>
        <v>0.01</v>
      </c>
      <c r="O287" s="81" t="str">
        <f t="shared" si="60"/>
        <v>% reduction in cost</v>
      </c>
      <c r="P287" s="70" t="s">
        <v>769</v>
      </c>
      <c r="Q287" s="79" t="s">
        <v>303</v>
      </c>
      <c r="R287" s="210" t="s">
        <v>304</v>
      </c>
      <c r="S287" s="79" t="s">
        <v>88</v>
      </c>
      <c r="T287" s="79"/>
    </row>
    <row r="288" spans="1:20" ht="105">
      <c r="A288" s="81" t="str">
        <f t="shared" si="61"/>
        <v>R&amp;D</v>
      </c>
      <c r="B288" s="81" t="str">
        <f t="shared" si="59"/>
        <v>Capital Cost Reduction</v>
      </c>
      <c r="C288" s="81" t="str">
        <f t="shared" si="59"/>
        <v>RnD Industry Capital Cost Perc Reduction</v>
      </c>
      <c r="D288" s="70" t="s">
        <v>161</v>
      </c>
      <c r="E288" s="79"/>
      <c r="F288" s="70" t="s">
        <v>412</v>
      </c>
      <c r="G288" s="79"/>
      <c r="H288" s="80">
        <v>107</v>
      </c>
      <c r="I288" s="79" t="s">
        <v>54</v>
      </c>
      <c r="J288" s="101" t="str">
        <f t="shared" si="55"/>
        <v>R&amp;D Capital Cost Reductions</v>
      </c>
      <c r="K288" s="90" t="str">
        <f t="shared" si="60"/>
        <v>RnD industry capital cost reduction</v>
      </c>
      <c r="L288" s="90">
        <f t="shared" si="60"/>
        <v>0</v>
      </c>
      <c r="M288" s="90">
        <f t="shared" si="60"/>
        <v>0.4</v>
      </c>
      <c r="N288" s="90">
        <f t="shared" si="60"/>
        <v>0.01</v>
      </c>
      <c r="O288" s="81" t="str">
        <f t="shared" si="60"/>
        <v>% reduction in cost</v>
      </c>
      <c r="P288" s="70" t="s">
        <v>770</v>
      </c>
      <c r="Q288" s="79" t="s">
        <v>303</v>
      </c>
      <c r="R288" s="210" t="s">
        <v>304</v>
      </c>
      <c r="S288" s="79" t="s">
        <v>88</v>
      </c>
      <c r="T288" s="79"/>
    </row>
    <row r="289" spans="1:20" ht="105">
      <c r="A289" s="70" t="s">
        <v>33</v>
      </c>
      <c r="B289" s="81" t="str">
        <f t="shared" si="59"/>
        <v>Capital Cost Reduction</v>
      </c>
      <c r="C289" s="70" t="s">
        <v>358</v>
      </c>
      <c r="D289" s="79" t="s">
        <v>624</v>
      </c>
      <c r="E289" s="79"/>
      <c r="F289" s="79" t="s">
        <v>598</v>
      </c>
      <c r="G289" s="79"/>
      <c r="H289" s="80">
        <v>108</v>
      </c>
      <c r="I289" s="79" t="s">
        <v>54</v>
      </c>
      <c r="J289" s="101" t="str">
        <f t="shared" si="55"/>
        <v>R&amp;D Capital Cost Reductions</v>
      </c>
      <c r="K289" s="103" t="s">
        <v>658</v>
      </c>
      <c r="L289" s="86">
        <v>0</v>
      </c>
      <c r="M289" s="86">
        <v>0.4</v>
      </c>
      <c r="N289" s="85">
        <v>0.01</v>
      </c>
      <c r="O289" s="79" t="s">
        <v>40</v>
      </c>
      <c r="P289" s="70" t="s">
        <v>771</v>
      </c>
      <c r="Q289" s="79" t="s">
        <v>303</v>
      </c>
      <c r="R289" s="210" t="s">
        <v>304</v>
      </c>
      <c r="S289" s="79" t="s">
        <v>88</v>
      </c>
      <c r="T289" s="79"/>
    </row>
    <row r="290" spans="1:20" ht="105">
      <c r="A290" s="81" t="str">
        <f>A$289</f>
        <v>R&amp;D</v>
      </c>
      <c r="B290" s="81" t="str">
        <f t="shared" ref="B290:C294" si="62">B$289</f>
        <v>Capital Cost Reduction</v>
      </c>
      <c r="C290" s="81" t="str">
        <f t="shared" si="62"/>
        <v>RnD Transportation Capital Cost Perc Reduction</v>
      </c>
      <c r="D290" s="79" t="s">
        <v>625</v>
      </c>
      <c r="E290" s="79"/>
      <c r="F290" s="79" t="s">
        <v>599</v>
      </c>
      <c r="G290" s="79"/>
      <c r="H290" s="80">
        <v>109</v>
      </c>
      <c r="I290" s="79" t="s">
        <v>54</v>
      </c>
      <c r="J290" s="101" t="str">
        <f t="shared" si="55"/>
        <v>R&amp;D Capital Cost Reductions</v>
      </c>
      <c r="K290" s="90" t="str">
        <f t="shared" ref="K290:O294" si="63">K$289</f>
        <v>RnD transportation capital cost reduction</v>
      </c>
      <c r="L290" s="90">
        <f t="shared" si="63"/>
        <v>0</v>
      </c>
      <c r="M290" s="90">
        <f t="shared" si="63"/>
        <v>0.4</v>
      </c>
      <c r="N290" s="90">
        <f t="shared" si="63"/>
        <v>0.01</v>
      </c>
      <c r="O290" s="81" t="str">
        <f t="shared" si="63"/>
        <v>% reduction in cost</v>
      </c>
      <c r="P290" s="70" t="s">
        <v>772</v>
      </c>
      <c r="Q290" s="79" t="s">
        <v>303</v>
      </c>
      <c r="R290" s="210" t="s">
        <v>304</v>
      </c>
      <c r="S290" s="79" t="s">
        <v>88</v>
      </c>
      <c r="T290" s="79"/>
    </row>
    <row r="291" spans="1:20" ht="120">
      <c r="A291" s="81" t="str">
        <f>A$289</f>
        <v>R&amp;D</v>
      </c>
      <c r="B291" s="81" t="str">
        <f t="shared" si="62"/>
        <v>Capital Cost Reduction</v>
      </c>
      <c r="C291" s="81" t="str">
        <f t="shared" si="62"/>
        <v>RnD Transportation Capital Cost Perc Reduction</v>
      </c>
      <c r="D291" s="79" t="s">
        <v>626</v>
      </c>
      <c r="E291" s="79"/>
      <c r="F291" s="79" t="s">
        <v>600</v>
      </c>
      <c r="G291" s="79"/>
      <c r="H291" s="80">
        <v>110</v>
      </c>
      <c r="I291" s="79" t="s">
        <v>54</v>
      </c>
      <c r="J291" s="101" t="str">
        <f t="shared" si="55"/>
        <v>R&amp;D Capital Cost Reductions</v>
      </c>
      <c r="K291" s="90" t="str">
        <f t="shared" si="63"/>
        <v>RnD transportation capital cost reduction</v>
      </c>
      <c r="L291" s="90">
        <f t="shared" si="63"/>
        <v>0</v>
      </c>
      <c r="M291" s="90">
        <f t="shared" si="63"/>
        <v>0.4</v>
      </c>
      <c r="N291" s="90">
        <f t="shared" si="63"/>
        <v>0.01</v>
      </c>
      <c r="O291" s="81" t="str">
        <f t="shared" si="63"/>
        <v>% reduction in cost</v>
      </c>
      <c r="P291" s="70" t="s">
        <v>773</v>
      </c>
      <c r="Q291" s="79" t="s">
        <v>303</v>
      </c>
      <c r="R291" s="210" t="s">
        <v>304</v>
      </c>
      <c r="S291" s="79" t="s">
        <v>88</v>
      </c>
      <c r="T291" s="79"/>
    </row>
    <row r="292" spans="1:20" ht="120">
      <c r="A292" s="81" t="str">
        <f>A$289</f>
        <v>R&amp;D</v>
      </c>
      <c r="B292" s="81" t="str">
        <f t="shared" si="62"/>
        <v>Capital Cost Reduction</v>
      </c>
      <c r="C292" s="81" t="str">
        <f t="shared" si="62"/>
        <v>RnD Transportation Capital Cost Perc Reduction</v>
      </c>
      <c r="D292" s="79" t="s">
        <v>627</v>
      </c>
      <c r="E292" s="79"/>
      <c r="F292" s="79" t="s">
        <v>601</v>
      </c>
      <c r="G292" s="79"/>
      <c r="H292" s="80">
        <v>111</v>
      </c>
      <c r="I292" s="79" t="s">
        <v>54</v>
      </c>
      <c r="J292" s="101" t="str">
        <f t="shared" si="55"/>
        <v>R&amp;D Capital Cost Reductions</v>
      </c>
      <c r="K292" s="90" t="str">
        <f t="shared" si="63"/>
        <v>RnD transportation capital cost reduction</v>
      </c>
      <c r="L292" s="90">
        <f t="shared" si="63"/>
        <v>0</v>
      </c>
      <c r="M292" s="90">
        <f t="shared" si="63"/>
        <v>0.4</v>
      </c>
      <c r="N292" s="90">
        <f t="shared" si="63"/>
        <v>0.01</v>
      </c>
      <c r="O292" s="81" t="str">
        <f t="shared" si="63"/>
        <v>% reduction in cost</v>
      </c>
      <c r="P292" s="70" t="s">
        <v>774</v>
      </c>
      <c r="Q292" s="79" t="s">
        <v>303</v>
      </c>
      <c r="R292" s="210" t="s">
        <v>304</v>
      </c>
      <c r="S292" s="79" t="s">
        <v>88</v>
      </c>
      <c r="T292" s="79"/>
    </row>
    <row r="293" spans="1:20" ht="105">
      <c r="A293" s="81" t="str">
        <f>A$289</f>
        <v>R&amp;D</v>
      </c>
      <c r="B293" s="81" t="str">
        <f t="shared" si="62"/>
        <v>Capital Cost Reduction</v>
      </c>
      <c r="C293" s="81" t="str">
        <f t="shared" si="62"/>
        <v>RnD Transportation Capital Cost Perc Reduction</v>
      </c>
      <c r="D293" s="79" t="s">
        <v>628</v>
      </c>
      <c r="E293" s="79"/>
      <c r="F293" s="79" t="s">
        <v>602</v>
      </c>
      <c r="G293" s="79"/>
      <c r="H293" s="80">
        <v>112</v>
      </c>
      <c r="I293" s="79" t="s">
        <v>54</v>
      </c>
      <c r="J293" s="101" t="str">
        <f t="shared" si="55"/>
        <v>R&amp;D Capital Cost Reductions</v>
      </c>
      <c r="K293" s="90" t="str">
        <f t="shared" si="63"/>
        <v>RnD transportation capital cost reduction</v>
      </c>
      <c r="L293" s="90">
        <f t="shared" si="63"/>
        <v>0</v>
      </c>
      <c r="M293" s="90">
        <f t="shared" si="63"/>
        <v>0.4</v>
      </c>
      <c r="N293" s="90">
        <f t="shared" si="63"/>
        <v>0.01</v>
      </c>
      <c r="O293" s="81" t="str">
        <f t="shared" si="63"/>
        <v>% reduction in cost</v>
      </c>
      <c r="P293" s="70" t="s">
        <v>775</v>
      </c>
      <c r="Q293" s="79" t="s">
        <v>303</v>
      </c>
      <c r="R293" s="210" t="s">
        <v>304</v>
      </c>
      <c r="S293" s="79" t="s">
        <v>88</v>
      </c>
      <c r="T293" s="79"/>
    </row>
    <row r="294" spans="1:20" ht="105">
      <c r="A294" s="81" t="str">
        <f>A$289</f>
        <v>R&amp;D</v>
      </c>
      <c r="B294" s="81" t="str">
        <f t="shared" si="62"/>
        <v>Capital Cost Reduction</v>
      </c>
      <c r="C294" s="81" t="str">
        <f t="shared" si="62"/>
        <v>RnD Transportation Capital Cost Perc Reduction</v>
      </c>
      <c r="D294" s="79" t="s">
        <v>629</v>
      </c>
      <c r="E294" s="79"/>
      <c r="F294" s="79" t="s">
        <v>603</v>
      </c>
      <c r="G294" s="79"/>
      <c r="H294" s="80">
        <v>113</v>
      </c>
      <c r="I294" s="79" t="s">
        <v>54</v>
      </c>
      <c r="J294" s="101" t="str">
        <f t="shared" si="55"/>
        <v>R&amp;D Capital Cost Reductions</v>
      </c>
      <c r="K294" s="90" t="str">
        <f t="shared" si="63"/>
        <v>RnD transportation capital cost reduction</v>
      </c>
      <c r="L294" s="90">
        <f t="shared" si="63"/>
        <v>0</v>
      </c>
      <c r="M294" s="90">
        <f t="shared" si="63"/>
        <v>0.4</v>
      </c>
      <c r="N294" s="90">
        <f t="shared" si="63"/>
        <v>0.01</v>
      </c>
      <c r="O294" s="81" t="str">
        <f t="shared" si="63"/>
        <v>% reduction in cost</v>
      </c>
      <c r="P294" s="70" t="s">
        <v>776</v>
      </c>
      <c r="Q294" s="79" t="s">
        <v>303</v>
      </c>
      <c r="R294" s="210" t="s">
        <v>304</v>
      </c>
      <c r="S294" s="79" t="s">
        <v>88</v>
      </c>
      <c r="T294" s="79"/>
    </row>
    <row r="295" spans="1:20" ht="105">
      <c r="A295" s="159" t="s">
        <v>33</v>
      </c>
      <c r="B295" s="79" t="s">
        <v>413</v>
      </c>
      <c r="C295" s="79" t="s">
        <v>359</v>
      </c>
      <c r="D295" s="79" t="s">
        <v>134</v>
      </c>
      <c r="E295" s="79"/>
      <c r="F295" s="79" t="s">
        <v>394</v>
      </c>
      <c r="G295" s="79"/>
      <c r="H295" s="80">
        <v>114</v>
      </c>
      <c r="I295" s="79" t="s">
        <v>55</v>
      </c>
      <c r="J295" s="103" t="s">
        <v>449</v>
      </c>
      <c r="K295" s="103" t="s">
        <v>657</v>
      </c>
      <c r="L295" s="86">
        <v>0</v>
      </c>
      <c r="M295" s="86">
        <v>0.4</v>
      </c>
      <c r="N295" s="85">
        <v>0.01</v>
      </c>
      <c r="O295" s="79" t="s">
        <v>41</v>
      </c>
      <c r="P295" s="79" t="s">
        <v>777</v>
      </c>
      <c r="Q295" s="79" t="s">
        <v>303</v>
      </c>
      <c r="R295" s="210" t="s">
        <v>304</v>
      </c>
      <c r="S295" s="79" t="s">
        <v>88</v>
      </c>
      <c r="T295" s="79"/>
    </row>
    <row r="296" spans="1:20" ht="105">
      <c r="A296" s="81" t="str">
        <f>A$295</f>
        <v>R&amp;D</v>
      </c>
      <c r="B296" s="81" t="str">
        <f t="shared" ref="B296:C302" si="64">B$295</f>
        <v>Fuel Use Reduction</v>
      </c>
      <c r="C296" s="81" t="str">
        <f t="shared" si="64"/>
        <v>RnD Building Fuel Use Perc Reduction</v>
      </c>
      <c r="D296" s="79" t="s">
        <v>135</v>
      </c>
      <c r="E296" s="79"/>
      <c r="F296" s="79" t="s">
        <v>395</v>
      </c>
      <c r="G296" s="79"/>
      <c r="H296" s="80">
        <v>115</v>
      </c>
      <c r="I296" s="79" t="s">
        <v>54</v>
      </c>
      <c r="J296" s="101" t="str">
        <f t="shared" ref="J296:O326" si="65">J$295</f>
        <v>R&amp;D Fuel Use Reductions</v>
      </c>
      <c r="K296" s="90" t="str">
        <f t="shared" si="65"/>
        <v>RnD building fuel use reduction</v>
      </c>
      <c r="L296" s="90">
        <f t="shared" si="65"/>
        <v>0</v>
      </c>
      <c r="M296" s="90">
        <f t="shared" si="65"/>
        <v>0.4</v>
      </c>
      <c r="N296" s="90">
        <f t="shared" si="65"/>
        <v>0.01</v>
      </c>
      <c r="O296" s="81" t="str">
        <f t="shared" si="65"/>
        <v>% reduction in fuel use</v>
      </c>
      <c r="P296" s="79" t="s">
        <v>778</v>
      </c>
      <c r="Q296" s="79" t="s">
        <v>303</v>
      </c>
      <c r="R296" s="210" t="s">
        <v>304</v>
      </c>
      <c r="S296" s="79" t="s">
        <v>88</v>
      </c>
      <c r="T296" s="79"/>
    </row>
    <row r="297" spans="1:20" ht="30">
      <c r="A297" s="81" t="str">
        <f>A$295</f>
        <v>R&amp;D</v>
      </c>
      <c r="B297" s="81" t="str">
        <f t="shared" si="64"/>
        <v>Fuel Use Reduction</v>
      </c>
      <c r="C297" s="81" t="str">
        <f t="shared" si="64"/>
        <v>RnD Building Fuel Use Perc Reduction</v>
      </c>
      <c r="D297" s="79" t="s">
        <v>136</v>
      </c>
      <c r="E297" s="79"/>
      <c r="F297" s="79" t="s">
        <v>396</v>
      </c>
      <c r="G297" s="79"/>
      <c r="H297" s="80"/>
      <c r="I297" s="79" t="s">
        <v>55</v>
      </c>
      <c r="J297" s="101" t="str">
        <f t="shared" si="65"/>
        <v>R&amp;D Fuel Use Reductions</v>
      </c>
      <c r="K297" s="90" t="str">
        <f t="shared" si="65"/>
        <v>RnD building fuel use reduction</v>
      </c>
      <c r="L297" s="90"/>
      <c r="M297" s="90"/>
      <c r="N297" s="90"/>
      <c r="O297" s="81"/>
      <c r="P297" s="79"/>
      <c r="Q297" s="79"/>
      <c r="R297" s="210"/>
      <c r="S297" s="79"/>
      <c r="T297" s="79"/>
    </row>
    <row r="298" spans="1:20" ht="105">
      <c r="A298" s="81" t="str">
        <f>A$295</f>
        <v>R&amp;D</v>
      </c>
      <c r="B298" s="81" t="str">
        <f t="shared" si="64"/>
        <v>Fuel Use Reduction</v>
      </c>
      <c r="C298" s="81" t="str">
        <f t="shared" si="64"/>
        <v>RnD Building Fuel Use Perc Reduction</v>
      </c>
      <c r="D298" s="79" t="s">
        <v>137</v>
      </c>
      <c r="E298" s="79"/>
      <c r="F298" s="79" t="s">
        <v>397</v>
      </c>
      <c r="G298" s="79"/>
      <c r="H298" s="80">
        <v>117</v>
      </c>
      <c r="I298" s="79" t="s">
        <v>54</v>
      </c>
      <c r="J298" s="101" t="str">
        <f t="shared" si="65"/>
        <v>R&amp;D Fuel Use Reductions</v>
      </c>
      <c r="K298" s="90" t="str">
        <f t="shared" si="65"/>
        <v>RnD building fuel use reduction</v>
      </c>
      <c r="L298" s="90">
        <f t="shared" si="65"/>
        <v>0</v>
      </c>
      <c r="M298" s="90">
        <f t="shared" si="65"/>
        <v>0.4</v>
      </c>
      <c r="N298" s="90">
        <f t="shared" si="65"/>
        <v>0.01</v>
      </c>
      <c r="O298" s="81" t="str">
        <f t="shared" si="65"/>
        <v>% reduction in fuel use</v>
      </c>
      <c r="P298" s="79" t="s">
        <v>779</v>
      </c>
      <c r="Q298" s="79" t="s">
        <v>303</v>
      </c>
      <c r="R298" s="210" t="s">
        <v>304</v>
      </c>
      <c r="S298" s="79" t="s">
        <v>88</v>
      </c>
      <c r="T298" s="79"/>
    </row>
    <row r="299" spans="1:20" ht="105">
      <c r="A299" s="81" t="str">
        <f>A$295</f>
        <v>R&amp;D</v>
      </c>
      <c r="B299" s="81" t="str">
        <f t="shared" si="64"/>
        <v>Fuel Use Reduction</v>
      </c>
      <c r="C299" s="81" t="str">
        <f t="shared" si="64"/>
        <v>RnD Building Fuel Use Perc Reduction</v>
      </c>
      <c r="D299" s="79" t="s">
        <v>138</v>
      </c>
      <c r="E299" s="79"/>
      <c r="F299" s="79" t="s">
        <v>398</v>
      </c>
      <c r="G299" s="79"/>
      <c r="H299" s="80">
        <v>118</v>
      </c>
      <c r="I299" s="79" t="s">
        <v>54</v>
      </c>
      <c r="J299" s="101" t="str">
        <f t="shared" si="65"/>
        <v>R&amp;D Fuel Use Reductions</v>
      </c>
      <c r="K299" s="90" t="str">
        <f t="shared" si="65"/>
        <v>RnD building fuel use reduction</v>
      </c>
      <c r="L299" s="90">
        <f t="shared" si="65"/>
        <v>0</v>
      </c>
      <c r="M299" s="90">
        <f t="shared" si="65"/>
        <v>0.4</v>
      </c>
      <c r="N299" s="90">
        <f t="shared" si="65"/>
        <v>0.01</v>
      </c>
      <c r="O299" s="81" t="str">
        <f t="shared" si="65"/>
        <v>% reduction in fuel use</v>
      </c>
      <c r="P299" s="79" t="s">
        <v>780</v>
      </c>
      <c r="Q299" s="79" t="s">
        <v>303</v>
      </c>
      <c r="R299" s="210" t="s">
        <v>304</v>
      </c>
      <c r="S299" s="79" t="s">
        <v>88</v>
      </c>
      <c r="T299" s="79"/>
    </row>
    <row r="300" spans="1:20" ht="105">
      <c r="A300" s="81" t="str">
        <f>A$295</f>
        <v>R&amp;D</v>
      </c>
      <c r="B300" s="81" t="str">
        <f t="shared" si="64"/>
        <v>Fuel Use Reduction</v>
      </c>
      <c r="C300" s="81" t="str">
        <f t="shared" si="64"/>
        <v>RnD Building Fuel Use Perc Reduction</v>
      </c>
      <c r="D300" s="79" t="s">
        <v>139</v>
      </c>
      <c r="E300" s="79"/>
      <c r="F300" s="79" t="s">
        <v>399</v>
      </c>
      <c r="G300" s="79"/>
      <c r="H300" s="80">
        <v>119</v>
      </c>
      <c r="I300" s="79" t="s">
        <v>54</v>
      </c>
      <c r="J300" s="101" t="str">
        <f t="shared" si="65"/>
        <v>R&amp;D Fuel Use Reductions</v>
      </c>
      <c r="K300" s="90" t="str">
        <f t="shared" si="65"/>
        <v>RnD building fuel use reduction</v>
      </c>
      <c r="L300" s="90">
        <f t="shared" si="65"/>
        <v>0</v>
      </c>
      <c r="M300" s="90">
        <f t="shared" si="65"/>
        <v>0.4</v>
      </c>
      <c r="N300" s="90">
        <f t="shared" si="65"/>
        <v>0.01</v>
      </c>
      <c r="O300" s="81" t="str">
        <f t="shared" si="65"/>
        <v>% reduction in fuel use</v>
      </c>
      <c r="P300" s="79" t="s">
        <v>781</v>
      </c>
      <c r="Q300" s="79" t="s">
        <v>303</v>
      </c>
      <c r="R300" s="210" t="s">
        <v>304</v>
      </c>
      <c r="S300" s="79" t="s">
        <v>88</v>
      </c>
      <c r="T300" s="79"/>
    </row>
    <row r="301" spans="1:20" ht="105">
      <c r="A301" s="79" t="s">
        <v>33</v>
      </c>
      <c r="B301" s="81" t="str">
        <f t="shared" si="64"/>
        <v>Fuel Use Reduction</v>
      </c>
      <c r="C301" s="79" t="s">
        <v>360</v>
      </c>
      <c r="D301" s="79"/>
      <c r="E301" s="79"/>
      <c r="F301" s="79" t="s">
        <v>32</v>
      </c>
      <c r="G301" s="79"/>
      <c r="H301" s="80">
        <v>120</v>
      </c>
      <c r="I301" s="79" t="s">
        <v>54</v>
      </c>
      <c r="J301" s="101" t="str">
        <f t="shared" si="65"/>
        <v>R&amp;D Fuel Use Reductions</v>
      </c>
      <c r="K301" s="103" t="s">
        <v>656</v>
      </c>
      <c r="L301" s="86">
        <v>0</v>
      </c>
      <c r="M301" s="86">
        <v>0.4</v>
      </c>
      <c r="N301" s="85">
        <v>0.01</v>
      </c>
      <c r="O301" s="79" t="s">
        <v>41</v>
      </c>
      <c r="P301" s="79" t="s">
        <v>782</v>
      </c>
      <c r="Q301" s="79" t="s">
        <v>303</v>
      </c>
      <c r="R301" s="210" t="s">
        <v>304</v>
      </c>
      <c r="S301" s="79" t="s">
        <v>88</v>
      </c>
      <c r="T301" s="79"/>
    </row>
    <row r="302" spans="1:20" ht="105">
      <c r="A302" s="79" t="s">
        <v>33</v>
      </c>
      <c r="B302" s="81" t="str">
        <f t="shared" si="64"/>
        <v>Fuel Use Reduction</v>
      </c>
      <c r="C302" s="79" t="s">
        <v>361</v>
      </c>
      <c r="D302" s="79" t="s">
        <v>556</v>
      </c>
      <c r="E302" s="79"/>
      <c r="F302" s="70" t="s">
        <v>562</v>
      </c>
      <c r="G302" s="79"/>
      <c r="H302" s="80">
        <v>121</v>
      </c>
      <c r="I302" s="79" t="s">
        <v>54</v>
      </c>
      <c r="J302" s="101" t="str">
        <f t="shared" si="65"/>
        <v>R&amp;D Fuel Use Reductions</v>
      </c>
      <c r="K302" s="103" t="s">
        <v>655</v>
      </c>
      <c r="L302" s="86">
        <v>0</v>
      </c>
      <c r="M302" s="86">
        <v>0.4</v>
      </c>
      <c r="N302" s="85">
        <v>0.01</v>
      </c>
      <c r="O302" s="79" t="s">
        <v>41</v>
      </c>
      <c r="P302" s="79" t="s">
        <v>783</v>
      </c>
      <c r="Q302" s="79" t="s">
        <v>303</v>
      </c>
      <c r="R302" s="210" t="s">
        <v>304</v>
      </c>
      <c r="S302" s="79" t="s">
        <v>88</v>
      </c>
      <c r="T302" s="79"/>
    </row>
    <row r="303" spans="1:20" ht="105">
      <c r="A303" s="81" t="str">
        <f>A$302</f>
        <v>R&amp;D</v>
      </c>
      <c r="B303" s="81" t="str">
        <f t="shared" ref="B303:C313" si="66">B$302</f>
        <v>Fuel Use Reduction</v>
      </c>
      <c r="C303" s="81" t="str">
        <f t="shared" si="66"/>
        <v>RnD Electricity Fuel Use Perc Reduction</v>
      </c>
      <c r="D303" s="70" t="s">
        <v>377</v>
      </c>
      <c r="E303" s="81"/>
      <c r="F303" s="70" t="s">
        <v>643</v>
      </c>
      <c r="G303" s="79"/>
      <c r="H303" s="80">
        <v>122</v>
      </c>
      <c r="I303" s="79" t="s">
        <v>54</v>
      </c>
      <c r="J303" s="101" t="str">
        <f t="shared" si="65"/>
        <v>R&amp;D Fuel Use Reductions</v>
      </c>
      <c r="K303" s="90" t="str">
        <f t="shared" ref="K303:O312" si="67">K$302</f>
        <v>RnD electricity fuel use reduction</v>
      </c>
      <c r="L303" s="90">
        <f t="shared" si="67"/>
        <v>0</v>
      </c>
      <c r="M303" s="90">
        <f t="shared" si="67"/>
        <v>0.4</v>
      </c>
      <c r="N303" s="90">
        <f t="shared" si="67"/>
        <v>0.01</v>
      </c>
      <c r="O303" s="81" t="str">
        <f t="shared" si="67"/>
        <v>% reduction in fuel use</v>
      </c>
      <c r="P303" s="79" t="s">
        <v>784</v>
      </c>
      <c r="Q303" s="79" t="s">
        <v>303</v>
      </c>
      <c r="R303" s="210" t="s">
        <v>304</v>
      </c>
      <c r="S303" s="79" t="s">
        <v>88</v>
      </c>
      <c r="T303" s="79"/>
    </row>
    <row r="304" spans="1:20" ht="105">
      <c r="A304" s="81" t="str">
        <f t="shared" ref="A304:C312" si="68">A$302</f>
        <v>R&amp;D</v>
      </c>
      <c r="B304" s="81" t="str">
        <f t="shared" si="66"/>
        <v>Fuel Use Reduction</v>
      </c>
      <c r="C304" s="81" t="str">
        <f t="shared" si="66"/>
        <v>RnD Electricity Fuel Use Perc Reduction</v>
      </c>
      <c r="D304" s="70" t="s">
        <v>91</v>
      </c>
      <c r="E304" s="81"/>
      <c r="F304" s="70" t="s">
        <v>400</v>
      </c>
      <c r="G304" s="79"/>
      <c r="H304" s="80">
        <v>123</v>
      </c>
      <c r="I304" s="79" t="s">
        <v>54</v>
      </c>
      <c r="J304" s="101" t="str">
        <f t="shared" si="65"/>
        <v>R&amp;D Fuel Use Reductions</v>
      </c>
      <c r="K304" s="90" t="str">
        <f t="shared" si="67"/>
        <v>RnD electricity fuel use reduction</v>
      </c>
      <c r="L304" s="90">
        <f t="shared" si="67"/>
        <v>0</v>
      </c>
      <c r="M304" s="90">
        <f t="shared" si="67"/>
        <v>0.4</v>
      </c>
      <c r="N304" s="90">
        <f t="shared" si="67"/>
        <v>0.01</v>
      </c>
      <c r="O304" s="81" t="str">
        <f t="shared" si="67"/>
        <v>% reduction in fuel use</v>
      </c>
      <c r="P304" s="79" t="s">
        <v>785</v>
      </c>
      <c r="Q304" s="79" t="s">
        <v>303</v>
      </c>
      <c r="R304" s="210" t="s">
        <v>304</v>
      </c>
      <c r="S304" s="79" t="s">
        <v>88</v>
      </c>
      <c r="T304" s="79"/>
    </row>
    <row r="305" spans="1:20" ht="45">
      <c r="A305" s="81" t="str">
        <f t="shared" si="68"/>
        <v>R&amp;D</v>
      </c>
      <c r="B305" s="81" t="str">
        <f t="shared" si="66"/>
        <v>Fuel Use Reduction</v>
      </c>
      <c r="C305" s="81" t="str">
        <f t="shared" si="66"/>
        <v>RnD Electricity Fuel Use Perc Reduction</v>
      </c>
      <c r="D305" s="70" t="s">
        <v>92</v>
      </c>
      <c r="E305" s="81"/>
      <c r="F305" s="70" t="s">
        <v>401</v>
      </c>
      <c r="G305" s="79"/>
      <c r="H305" s="80" t="s">
        <v>230</v>
      </c>
      <c r="I305" s="79" t="s">
        <v>55</v>
      </c>
      <c r="J305" s="101" t="str">
        <f t="shared" si="65"/>
        <v>R&amp;D Fuel Use Reductions</v>
      </c>
      <c r="K305" s="90" t="str">
        <f t="shared" si="67"/>
        <v>RnD electricity fuel use reduction</v>
      </c>
      <c r="L305" s="90"/>
      <c r="M305" s="90"/>
      <c r="N305" s="90"/>
      <c r="O305" s="81"/>
      <c r="P305" s="79"/>
      <c r="Q305" s="79"/>
      <c r="R305" s="210"/>
      <c r="S305" s="79"/>
      <c r="T305" s="79"/>
    </row>
    <row r="306" spans="1:20" ht="45">
      <c r="A306" s="81" t="str">
        <f t="shared" si="68"/>
        <v>R&amp;D</v>
      </c>
      <c r="B306" s="81" t="str">
        <f t="shared" si="66"/>
        <v>Fuel Use Reduction</v>
      </c>
      <c r="C306" s="81" t="str">
        <f t="shared" si="66"/>
        <v>RnD Electricity Fuel Use Perc Reduction</v>
      </c>
      <c r="D306" s="70" t="s">
        <v>557</v>
      </c>
      <c r="E306" s="81"/>
      <c r="F306" s="70" t="s">
        <v>564</v>
      </c>
      <c r="G306" s="79"/>
      <c r="H306" s="80" t="s">
        <v>230</v>
      </c>
      <c r="I306" s="79" t="s">
        <v>55</v>
      </c>
      <c r="J306" s="101" t="str">
        <f t="shared" si="65"/>
        <v>R&amp;D Fuel Use Reductions</v>
      </c>
      <c r="K306" s="90" t="str">
        <f t="shared" si="67"/>
        <v>RnD electricity fuel use reduction</v>
      </c>
      <c r="L306" s="90"/>
      <c r="M306" s="90"/>
      <c r="N306" s="90"/>
      <c r="O306" s="81"/>
      <c r="P306" s="79"/>
      <c r="Q306" s="79"/>
      <c r="R306" s="210"/>
      <c r="S306" s="79"/>
      <c r="T306" s="79"/>
    </row>
    <row r="307" spans="1:20" ht="45">
      <c r="A307" s="81" t="str">
        <f t="shared" si="68"/>
        <v>R&amp;D</v>
      </c>
      <c r="B307" s="81" t="str">
        <f t="shared" si="66"/>
        <v>Fuel Use Reduction</v>
      </c>
      <c r="C307" s="81" t="str">
        <f t="shared" si="66"/>
        <v>RnD Electricity Fuel Use Perc Reduction</v>
      </c>
      <c r="D307" s="70" t="s">
        <v>93</v>
      </c>
      <c r="E307" s="81"/>
      <c r="F307" s="70" t="s">
        <v>402</v>
      </c>
      <c r="G307" s="79"/>
      <c r="H307" s="80" t="s">
        <v>230</v>
      </c>
      <c r="I307" s="79" t="s">
        <v>55</v>
      </c>
      <c r="J307" s="101" t="str">
        <f t="shared" si="65"/>
        <v>R&amp;D Fuel Use Reductions</v>
      </c>
      <c r="K307" s="90" t="str">
        <f t="shared" si="67"/>
        <v>RnD electricity fuel use reduction</v>
      </c>
      <c r="L307" s="90"/>
      <c r="M307" s="90"/>
      <c r="N307" s="90"/>
      <c r="O307" s="81"/>
      <c r="P307" s="79"/>
      <c r="Q307" s="79"/>
      <c r="R307" s="210"/>
      <c r="S307" s="79"/>
      <c r="T307" s="79"/>
    </row>
    <row r="308" spans="1:20" ht="45">
      <c r="A308" s="81" t="str">
        <f t="shared" si="68"/>
        <v>R&amp;D</v>
      </c>
      <c r="B308" s="81" t="str">
        <f t="shared" si="66"/>
        <v>Fuel Use Reduction</v>
      </c>
      <c r="C308" s="81" t="str">
        <f t="shared" si="66"/>
        <v>RnD Electricity Fuel Use Perc Reduction</v>
      </c>
      <c r="D308" s="70" t="s">
        <v>94</v>
      </c>
      <c r="E308" s="81"/>
      <c r="F308" s="70" t="s">
        <v>403</v>
      </c>
      <c r="G308" s="79"/>
      <c r="H308" s="80" t="s">
        <v>230</v>
      </c>
      <c r="I308" s="79" t="s">
        <v>55</v>
      </c>
      <c r="J308" s="101" t="str">
        <f t="shared" si="65"/>
        <v>R&amp;D Fuel Use Reductions</v>
      </c>
      <c r="K308" s="90" t="str">
        <f t="shared" si="67"/>
        <v>RnD electricity fuel use reduction</v>
      </c>
      <c r="L308" s="90"/>
      <c r="M308" s="90"/>
      <c r="N308" s="90"/>
      <c r="O308" s="81"/>
      <c r="P308" s="79"/>
      <c r="Q308" s="79"/>
      <c r="R308" s="210"/>
      <c r="S308" s="79"/>
      <c r="T308" s="79"/>
    </row>
    <row r="309" spans="1:20" ht="105">
      <c r="A309" s="81" t="str">
        <f t="shared" si="68"/>
        <v>R&amp;D</v>
      </c>
      <c r="B309" s="81" t="str">
        <f t="shared" si="66"/>
        <v>Fuel Use Reduction</v>
      </c>
      <c r="C309" s="81" t="str">
        <f t="shared" si="66"/>
        <v>RnD Electricity Fuel Use Perc Reduction</v>
      </c>
      <c r="D309" s="70" t="s">
        <v>95</v>
      </c>
      <c r="E309" s="81"/>
      <c r="F309" s="70" t="s">
        <v>404</v>
      </c>
      <c r="G309" s="79"/>
      <c r="H309" s="80">
        <v>124</v>
      </c>
      <c r="I309" s="79" t="s">
        <v>54</v>
      </c>
      <c r="J309" s="101" t="str">
        <f t="shared" si="65"/>
        <v>R&amp;D Fuel Use Reductions</v>
      </c>
      <c r="K309" s="90" t="str">
        <f t="shared" si="67"/>
        <v>RnD electricity fuel use reduction</v>
      </c>
      <c r="L309" s="90">
        <f t="shared" si="67"/>
        <v>0</v>
      </c>
      <c r="M309" s="90">
        <f t="shared" si="67"/>
        <v>0.4</v>
      </c>
      <c r="N309" s="90">
        <f t="shared" si="67"/>
        <v>0.01</v>
      </c>
      <c r="O309" s="81" t="str">
        <f t="shared" si="67"/>
        <v>% reduction in fuel use</v>
      </c>
      <c r="P309" s="79" t="s">
        <v>786</v>
      </c>
      <c r="Q309" s="79" t="s">
        <v>303</v>
      </c>
      <c r="R309" s="210" t="s">
        <v>304</v>
      </c>
      <c r="S309" s="79" t="s">
        <v>88</v>
      </c>
      <c r="T309" s="79"/>
    </row>
    <row r="310" spans="1:20" ht="105">
      <c r="A310" s="81" t="str">
        <f>A$302</f>
        <v>R&amp;D</v>
      </c>
      <c r="B310" s="81" t="str">
        <f t="shared" si="66"/>
        <v>Fuel Use Reduction</v>
      </c>
      <c r="C310" s="81" t="str">
        <f t="shared" si="66"/>
        <v>RnD Electricity Fuel Use Perc Reduction</v>
      </c>
      <c r="D310" s="70" t="s">
        <v>380</v>
      </c>
      <c r="E310" s="81"/>
      <c r="F310" s="70" t="s">
        <v>644</v>
      </c>
      <c r="G310" s="79"/>
      <c r="H310" s="80">
        <v>193</v>
      </c>
      <c r="I310" s="79" t="s">
        <v>54</v>
      </c>
      <c r="J310" s="101" t="str">
        <f t="shared" si="65"/>
        <v>R&amp;D Fuel Use Reductions</v>
      </c>
      <c r="K310" s="90" t="str">
        <f t="shared" si="67"/>
        <v>RnD electricity fuel use reduction</v>
      </c>
      <c r="L310" s="90">
        <f t="shared" si="67"/>
        <v>0</v>
      </c>
      <c r="M310" s="90">
        <f t="shared" si="67"/>
        <v>0.4</v>
      </c>
      <c r="N310" s="90">
        <f t="shared" si="67"/>
        <v>0.01</v>
      </c>
      <c r="O310" s="81" t="str">
        <f t="shared" si="67"/>
        <v>% reduction in fuel use</v>
      </c>
      <c r="P310" s="79" t="s">
        <v>787</v>
      </c>
      <c r="Q310" s="79" t="s">
        <v>303</v>
      </c>
      <c r="R310" s="210" t="s">
        <v>304</v>
      </c>
      <c r="S310" s="79" t="s">
        <v>88</v>
      </c>
      <c r="T310" s="79"/>
    </row>
    <row r="311" spans="1:20" ht="105">
      <c r="A311" s="81" t="str">
        <f t="shared" si="68"/>
        <v>R&amp;D</v>
      </c>
      <c r="B311" s="81" t="str">
        <f t="shared" si="68"/>
        <v>Fuel Use Reduction</v>
      </c>
      <c r="C311" s="81" t="str">
        <f t="shared" si="68"/>
        <v>RnD Electricity Fuel Use Perc Reduction</v>
      </c>
      <c r="D311" s="70" t="s">
        <v>553</v>
      </c>
      <c r="E311" s="81"/>
      <c r="F311" s="70" t="s">
        <v>554</v>
      </c>
      <c r="G311" s="79"/>
      <c r="H311" s="80">
        <v>181</v>
      </c>
      <c r="I311" s="79" t="s">
        <v>54</v>
      </c>
      <c r="J311" s="101" t="str">
        <f t="shared" si="65"/>
        <v>R&amp;D Fuel Use Reductions</v>
      </c>
      <c r="K311" s="90" t="str">
        <f t="shared" si="67"/>
        <v>RnD electricity fuel use reduction</v>
      </c>
      <c r="L311" s="90">
        <f t="shared" si="67"/>
        <v>0</v>
      </c>
      <c r="M311" s="90">
        <f t="shared" si="67"/>
        <v>0.4</v>
      </c>
      <c r="N311" s="90">
        <f t="shared" si="67"/>
        <v>0.01</v>
      </c>
      <c r="O311" s="81" t="str">
        <f t="shared" si="67"/>
        <v>% reduction in fuel use</v>
      </c>
      <c r="P311" s="79" t="s">
        <v>788</v>
      </c>
      <c r="Q311" s="79" t="s">
        <v>303</v>
      </c>
      <c r="R311" s="210" t="s">
        <v>304</v>
      </c>
      <c r="S311" s="79" t="s">
        <v>88</v>
      </c>
      <c r="T311" s="79"/>
    </row>
    <row r="312" spans="1:20" ht="45">
      <c r="A312" s="81" t="str">
        <f t="shared" si="68"/>
        <v>R&amp;D</v>
      </c>
      <c r="B312" s="81" t="str">
        <f t="shared" si="68"/>
        <v>Fuel Use Reduction</v>
      </c>
      <c r="C312" s="81" t="str">
        <f t="shared" si="68"/>
        <v>RnD Electricity Fuel Use Perc Reduction</v>
      </c>
      <c r="D312" s="70" t="s">
        <v>565</v>
      </c>
      <c r="E312" s="81"/>
      <c r="F312" s="70" t="s">
        <v>567</v>
      </c>
      <c r="G312" s="79"/>
      <c r="H312" s="80"/>
      <c r="I312" s="79" t="s">
        <v>55</v>
      </c>
      <c r="J312" s="101" t="str">
        <f t="shared" si="65"/>
        <v>R&amp;D Fuel Use Reductions</v>
      </c>
      <c r="K312" s="90" t="str">
        <f t="shared" si="67"/>
        <v>RnD electricity fuel use reduction</v>
      </c>
      <c r="L312" s="90"/>
      <c r="M312" s="90"/>
      <c r="N312" s="90"/>
      <c r="O312" s="81"/>
      <c r="P312" s="79"/>
      <c r="Q312" s="79"/>
      <c r="R312" s="210"/>
      <c r="S312" s="79"/>
      <c r="T312" s="79"/>
    </row>
    <row r="313" spans="1:20" ht="105">
      <c r="A313" s="79" t="s">
        <v>33</v>
      </c>
      <c r="B313" s="81" t="str">
        <f t="shared" si="66"/>
        <v>Fuel Use Reduction</v>
      </c>
      <c r="C313" s="79" t="s">
        <v>362</v>
      </c>
      <c r="D313" s="79" t="s">
        <v>154</v>
      </c>
      <c r="E313" s="79"/>
      <c r="F313" s="70" t="s">
        <v>405</v>
      </c>
      <c r="G313" s="79"/>
      <c r="H313" s="80">
        <v>125</v>
      </c>
      <c r="I313" s="79" t="s">
        <v>54</v>
      </c>
      <c r="J313" s="101" t="str">
        <f t="shared" si="65"/>
        <v>R&amp;D Fuel Use Reductions</v>
      </c>
      <c r="K313" s="103" t="s">
        <v>654</v>
      </c>
      <c r="L313" s="86">
        <v>0</v>
      </c>
      <c r="M313" s="86">
        <v>0.4</v>
      </c>
      <c r="N313" s="85">
        <v>0.01</v>
      </c>
      <c r="O313" s="79" t="s">
        <v>41</v>
      </c>
      <c r="P313" s="79" t="s">
        <v>789</v>
      </c>
      <c r="Q313" s="79" t="s">
        <v>303</v>
      </c>
      <c r="R313" s="210" t="s">
        <v>304</v>
      </c>
      <c r="S313" s="79" t="s">
        <v>88</v>
      </c>
      <c r="T313" s="79"/>
    </row>
    <row r="314" spans="1:20" ht="120">
      <c r="A314" s="81" t="str">
        <f>A$313</f>
        <v>R&amp;D</v>
      </c>
      <c r="B314" s="81" t="str">
        <f t="shared" ref="B314:C321" si="69">B$313</f>
        <v>Fuel Use Reduction</v>
      </c>
      <c r="C314" s="81" t="str">
        <f t="shared" si="69"/>
        <v>RnD Industry Fuel Use Perc Reduction</v>
      </c>
      <c r="D314" s="70" t="s">
        <v>155</v>
      </c>
      <c r="E314" s="79"/>
      <c r="F314" s="70" t="s">
        <v>406</v>
      </c>
      <c r="G314" s="79"/>
      <c r="H314" s="80">
        <v>126</v>
      </c>
      <c r="I314" s="79" t="s">
        <v>54</v>
      </c>
      <c r="J314" s="101" t="str">
        <f t="shared" si="65"/>
        <v>R&amp;D Fuel Use Reductions</v>
      </c>
      <c r="K314" s="90" t="str">
        <f t="shared" ref="K314:O320" si="70">K$313</f>
        <v>RnD industry fuel use reduction</v>
      </c>
      <c r="L314" s="90">
        <f t="shared" si="70"/>
        <v>0</v>
      </c>
      <c r="M314" s="90">
        <f t="shared" si="70"/>
        <v>0.4</v>
      </c>
      <c r="N314" s="90">
        <f t="shared" si="70"/>
        <v>0.01</v>
      </c>
      <c r="O314" s="81" t="str">
        <f t="shared" si="70"/>
        <v>% reduction in fuel use</v>
      </c>
      <c r="P314" s="79" t="s">
        <v>790</v>
      </c>
      <c r="Q314" s="79" t="s">
        <v>303</v>
      </c>
      <c r="R314" s="210" t="s">
        <v>304</v>
      </c>
      <c r="S314" s="79" t="s">
        <v>88</v>
      </c>
      <c r="T314" s="79"/>
    </row>
    <row r="315" spans="1:20" ht="105">
      <c r="A315" s="81" t="str">
        <f t="shared" ref="A315:A320" si="71">A$313</f>
        <v>R&amp;D</v>
      </c>
      <c r="B315" s="81" t="str">
        <f t="shared" si="69"/>
        <v>Fuel Use Reduction</v>
      </c>
      <c r="C315" s="81" t="str">
        <f t="shared" si="69"/>
        <v>RnD Industry Fuel Use Perc Reduction</v>
      </c>
      <c r="D315" s="70" t="s">
        <v>156</v>
      </c>
      <c r="E315" s="79"/>
      <c r="F315" s="70" t="s">
        <v>407</v>
      </c>
      <c r="G315" s="79"/>
      <c r="H315" s="80">
        <v>127</v>
      </c>
      <c r="I315" s="79" t="s">
        <v>54</v>
      </c>
      <c r="J315" s="101" t="str">
        <f t="shared" si="65"/>
        <v>R&amp;D Fuel Use Reductions</v>
      </c>
      <c r="K315" s="90" t="str">
        <f t="shared" si="70"/>
        <v>RnD industry fuel use reduction</v>
      </c>
      <c r="L315" s="90">
        <f t="shared" si="70"/>
        <v>0</v>
      </c>
      <c r="M315" s="90">
        <f t="shared" si="70"/>
        <v>0.4</v>
      </c>
      <c r="N315" s="90">
        <f t="shared" si="70"/>
        <v>0.01</v>
      </c>
      <c r="O315" s="81" t="str">
        <f t="shared" si="70"/>
        <v>% reduction in fuel use</v>
      </c>
      <c r="P315" s="79" t="s">
        <v>791</v>
      </c>
      <c r="Q315" s="79" t="s">
        <v>303</v>
      </c>
      <c r="R315" s="210" t="s">
        <v>304</v>
      </c>
      <c r="S315" s="79" t="s">
        <v>88</v>
      </c>
      <c r="T315" s="79"/>
    </row>
    <row r="316" spans="1:20" ht="105">
      <c r="A316" s="81" t="str">
        <f t="shared" si="71"/>
        <v>R&amp;D</v>
      </c>
      <c r="B316" s="81" t="str">
        <f t="shared" si="69"/>
        <v>Fuel Use Reduction</v>
      </c>
      <c r="C316" s="81" t="str">
        <f t="shared" si="69"/>
        <v>RnD Industry Fuel Use Perc Reduction</v>
      </c>
      <c r="D316" s="70" t="s">
        <v>157</v>
      </c>
      <c r="E316" s="79"/>
      <c r="F316" s="70" t="s">
        <v>408</v>
      </c>
      <c r="G316" s="79"/>
      <c r="H316" s="80">
        <v>128</v>
      </c>
      <c r="I316" s="79" t="s">
        <v>54</v>
      </c>
      <c r="J316" s="101" t="str">
        <f t="shared" si="65"/>
        <v>R&amp;D Fuel Use Reductions</v>
      </c>
      <c r="K316" s="90" t="str">
        <f t="shared" si="70"/>
        <v>RnD industry fuel use reduction</v>
      </c>
      <c r="L316" s="90">
        <f t="shared" si="70"/>
        <v>0</v>
      </c>
      <c r="M316" s="90">
        <f t="shared" si="70"/>
        <v>0.4</v>
      </c>
      <c r="N316" s="90">
        <f t="shared" si="70"/>
        <v>0.01</v>
      </c>
      <c r="O316" s="81" t="str">
        <f t="shared" si="70"/>
        <v>% reduction in fuel use</v>
      </c>
      <c r="P316" s="79" t="s">
        <v>792</v>
      </c>
      <c r="Q316" s="79" t="s">
        <v>303</v>
      </c>
      <c r="R316" s="210" t="s">
        <v>304</v>
      </c>
      <c r="S316" s="79" t="s">
        <v>88</v>
      </c>
      <c r="T316" s="79"/>
    </row>
    <row r="317" spans="1:20" ht="105">
      <c r="A317" s="81" t="str">
        <f t="shared" si="71"/>
        <v>R&amp;D</v>
      </c>
      <c r="B317" s="81" t="str">
        <f t="shared" si="69"/>
        <v>Fuel Use Reduction</v>
      </c>
      <c r="C317" s="81" t="str">
        <f t="shared" si="69"/>
        <v>RnD Industry Fuel Use Perc Reduction</v>
      </c>
      <c r="D317" s="70" t="s">
        <v>158</v>
      </c>
      <c r="E317" s="79"/>
      <c r="F317" s="70" t="s">
        <v>409</v>
      </c>
      <c r="G317" s="79"/>
      <c r="H317" s="80">
        <v>129</v>
      </c>
      <c r="I317" s="79" t="s">
        <v>54</v>
      </c>
      <c r="J317" s="101" t="str">
        <f t="shared" si="65"/>
        <v>R&amp;D Fuel Use Reductions</v>
      </c>
      <c r="K317" s="90" t="str">
        <f t="shared" si="70"/>
        <v>RnD industry fuel use reduction</v>
      </c>
      <c r="L317" s="90">
        <f t="shared" si="70"/>
        <v>0</v>
      </c>
      <c r="M317" s="90">
        <f t="shared" si="70"/>
        <v>0.4</v>
      </c>
      <c r="N317" s="90">
        <f t="shared" si="70"/>
        <v>0.01</v>
      </c>
      <c r="O317" s="81" t="str">
        <f t="shared" si="70"/>
        <v>% reduction in fuel use</v>
      </c>
      <c r="P317" s="79" t="s">
        <v>793</v>
      </c>
      <c r="Q317" s="79" t="s">
        <v>303</v>
      </c>
      <c r="R317" s="210" t="s">
        <v>304</v>
      </c>
      <c r="S317" s="79" t="s">
        <v>88</v>
      </c>
      <c r="T317" s="79"/>
    </row>
    <row r="318" spans="1:20" ht="105">
      <c r="A318" s="81" t="str">
        <f t="shared" si="71"/>
        <v>R&amp;D</v>
      </c>
      <c r="B318" s="81" t="str">
        <f t="shared" si="69"/>
        <v>Fuel Use Reduction</v>
      </c>
      <c r="C318" s="81" t="str">
        <f t="shared" si="69"/>
        <v>RnD Industry Fuel Use Perc Reduction</v>
      </c>
      <c r="D318" s="70" t="s">
        <v>159</v>
      </c>
      <c r="E318" s="79"/>
      <c r="F318" s="70" t="s">
        <v>410</v>
      </c>
      <c r="G318" s="79"/>
      <c r="H318" s="80">
        <v>130</v>
      </c>
      <c r="I318" s="79" t="s">
        <v>54</v>
      </c>
      <c r="J318" s="101" t="str">
        <f t="shared" si="65"/>
        <v>R&amp;D Fuel Use Reductions</v>
      </c>
      <c r="K318" s="90" t="str">
        <f t="shared" si="70"/>
        <v>RnD industry fuel use reduction</v>
      </c>
      <c r="L318" s="90">
        <f t="shared" si="70"/>
        <v>0</v>
      </c>
      <c r="M318" s="90">
        <f t="shared" si="70"/>
        <v>0.4</v>
      </c>
      <c r="N318" s="90">
        <f t="shared" si="70"/>
        <v>0.01</v>
      </c>
      <c r="O318" s="81" t="str">
        <f t="shared" si="70"/>
        <v>% reduction in fuel use</v>
      </c>
      <c r="P318" s="79" t="s">
        <v>794</v>
      </c>
      <c r="Q318" s="79" t="s">
        <v>303</v>
      </c>
      <c r="R318" s="210" t="s">
        <v>304</v>
      </c>
      <c r="S318" s="79" t="s">
        <v>88</v>
      </c>
      <c r="T318" s="79"/>
    </row>
    <row r="319" spans="1:20" ht="105">
      <c r="A319" s="81" t="str">
        <f t="shared" si="71"/>
        <v>R&amp;D</v>
      </c>
      <c r="B319" s="81" t="str">
        <f t="shared" si="69"/>
        <v>Fuel Use Reduction</v>
      </c>
      <c r="C319" s="81" t="str">
        <f t="shared" si="69"/>
        <v>RnD Industry Fuel Use Perc Reduction</v>
      </c>
      <c r="D319" s="70" t="s">
        <v>160</v>
      </c>
      <c r="E319" s="79"/>
      <c r="F319" s="70" t="s">
        <v>411</v>
      </c>
      <c r="G319" s="79"/>
      <c r="H319" s="80">
        <v>131</v>
      </c>
      <c r="I319" s="79" t="s">
        <v>54</v>
      </c>
      <c r="J319" s="101" t="str">
        <f t="shared" si="65"/>
        <v>R&amp;D Fuel Use Reductions</v>
      </c>
      <c r="K319" s="90" t="str">
        <f t="shared" si="70"/>
        <v>RnD industry fuel use reduction</v>
      </c>
      <c r="L319" s="90">
        <f t="shared" si="70"/>
        <v>0</v>
      </c>
      <c r="M319" s="90">
        <f t="shared" si="70"/>
        <v>0.4</v>
      </c>
      <c r="N319" s="90">
        <f t="shared" si="70"/>
        <v>0.01</v>
      </c>
      <c r="O319" s="81" t="str">
        <f t="shared" si="70"/>
        <v>% reduction in fuel use</v>
      </c>
      <c r="P319" s="79" t="s">
        <v>795</v>
      </c>
      <c r="Q319" s="79" t="s">
        <v>303</v>
      </c>
      <c r="R319" s="210" t="s">
        <v>304</v>
      </c>
      <c r="S319" s="79" t="s">
        <v>88</v>
      </c>
      <c r="T319" s="79"/>
    </row>
    <row r="320" spans="1:20" ht="105">
      <c r="A320" s="81" t="str">
        <f t="shared" si="71"/>
        <v>R&amp;D</v>
      </c>
      <c r="B320" s="81" t="str">
        <f t="shared" si="69"/>
        <v>Fuel Use Reduction</v>
      </c>
      <c r="C320" s="81" t="str">
        <f t="shared" si="69"/>
        <v>RnD Industry Fuel Use Perc Reduction</v>
      </c>
      <c r="D320" s="70" t="s">
        <v>161</v>
      </c>
      <c r="E320" s="79"/>
      <c r="F320" s="70" t="s">
        <v>412</v>
      </c>
      <c r="G320" s="79"/>
      <c r="H320" s="80">
        <v>132</v>
      </c>
      <c r="I320" s="79" t="s">
        <v>54</v>
      </c>
      <c r="J320" s="101" t="str">
        <f t="shared" si="65"/>
        <v>R&amp;D Fuel Use Reductions</v>
      </c>
      <c r="K320" s="90" t="str">
        <f t="shared" si="70"/>
        <v>RnD industry fuel use reduction</v>
      </c>
      <c r="L320" s="90">
        <f t="shared" si="70"/>
        <v>0</v>
      </c>
      <c r="M320" s="90">
        <f t="shared" si="70"/>
        <v>0.4</v>
      </c>
      <c r="N320" s="90">
        <f t="shared" si="70"/>
        <v>0.01</v>
      </c>
      <c r="O320" s="81" t="str">
        <f t="shared" si="70"/>
        <v>% reduction in fuel use</v>
      </c>
      <c r="P320" s="79" t="s">
        <v>796</v>
      </c>
      <c r="Q320" s="79" t="s">
        <v>303</v>
      </c>
      <c r="R320" s="210" t="s">
        <v>304</v>
      </c>
      <c r="S320" s="79" t="s">
        <v>88</v>
      </c>
      <c r="T320" s="79"/>
    </row>
    <row r="321" spans="1:20" ht="105">
      <c r="A321" s="79" t="s">
        <v>33</v>
      </c>
      <c r="B321" s="81" t="str">
        <f t="shared" si="69"/>
        <v>Fuel Use Reduction</v>
      </c>
      <c r="C321" s="79" t="s">
        <v>363</v>
      </c>
      <c r="D321" s="79" t="s">
        <v>624</v>
      </c>
      <c r="E321" s="79"/>
      <c r="F321" s="79" t="s">
        <v>598</v>
      </c>
      <c r="G321" s="79"/>
      <c r="H321" s="80">
        <v>133</v>
      </c>
      <c r="I321" s="79" t="s">
        <v>54</v>
      </c>
      <c r="J321" s="101" t="str">
        <f t="shared" si="65"/>
        <v>R&amp;D Fuel Use Reductions</v>
      </c>
      <c r="K321" s="103" t="s">
        <v>653</v>
      </c>
      <c r="L321" s="86">
        <v>0</v>
      </c>
      <c r="M321" s="86">
        <v>0.4</v>
      </c>
      <c r="N321" s="85">
        <v>0.01</v>
      </c>
      <c r="O321" s="79" t="s">
        <v>41</v>
      </c>
      <c r="P321" s="79" t="s">
        <v>797</v>
      </c>
      <c r="Q321" s="79" t="s">
        <v>303</v>
      </c>
      <c r="R321" s="210" t="s">
        <v>304</v>
      </c>
      <c r="S321" s="79" t="s">
        <v>88</v>
      </c>
      <c r="T321" s="79"/>
    </row>
    <row r="322" spans="1:20" ht="105">
      <c r="A322" s="81" t="str">
        <f>A$321</f>
        <v>R&amp;D</v>
      </c>
      <c r="B322" s="81" t="str">
        <f t="shared" ref="B322:C326" si="72">B$321</f>
        <v>Fuel Use Reduction</v>
      </c>
      <c r="C322" s="81" t="str">
        <f t="shared" si="72"/>
        <v>RnD Transportation Fuel Use Perc Reduction</v>
      </c>
      <c r="D322" s="79" t="s">
        <v>625</v>
      </c>
      <c r="E322" s="79"/>
      <c r="F322" s="79" t="s">
        <v>599</v>
      </c>
      <c r="G322" s="79"/>
      <c r="H322" s="80">
        <v>134</v>
      </c>
      <c r="I322" s="79" t="s">
        <v>54</v>
      </c>
      <c r="J322" s="101" t="str">
        <f t="shared" si="65"/>
        <v>R&amp;D Fuel Use Reductions</v>
      </c>
      <c r="K322" s="90" t="str">
        <f t="shared" ref="K322:O326" si="73">K$321</f>
        <v>RnD transportation fuel use reduction</v>
      </c>
      <c r="L322" s="90">
        <f t="shared" si="73"/>
        <v>0</v>
      </c>
      <c r="M322" s="90">
        <f t="shared" si="73"/>
        <v>0.4</v>
      </c>
      <c r="N322" s="90">
        <f t="shared" si="73"/>
        <v>0.01</v>
      </c>
      <c r="O322" s="81" t="str">
        <f t="shared" si="73"/>
        <v>% reduction in fuel use</v>
      </c>
      <c r="P322" s="79" t="s">
        <v>798</v>
      </c>
      <c r="Q322" s="79" t="s">
        <v>303</v>
      </c>
      <c r="R322" s="210" t="s">
        <v>304</v>
      </c>
      <c r="S322" s="79" t="s">
        <v>88</v>
      </c>
      <c r="T322" s="79"/>
    </row>
    <row r="323" spans="1:20" ht="120">
      <c r="A323" s="81" t="str">
        <f>A$321</f>
        <v>R&amp;D</v>
      </c>
      <c r="B323" s="81" t="str">
        <f t="shared" si="72"/>
        <v>Fuel Use Reduction</v>
      </c>
      <c r="C323" s="81" t="str">
        <f t="shared" si="72"/>
        <v>RnD Transportation Fuel Use Perc Reduction</v>
      </c>
      <c r="D323" s="79" t="s">
        <v>626</v>
      </c>
      <c r="E323" s="79"/>
      <c r="F323" s="79" t="s">
        <v>600</v>
      </c>
      <c r="G323" s="79"/>
      <c r="H323" s="80">
        <v>135</v>
      </c>
      <c r="I323" s="79" t="s">
        <v>54</v>
      </c>
      <c r="J323" s="101" t="str">
        <f t="shared" si="65"/>
        <v>R&amp;D Fuel Use Reductions</v>
      </c>
      <c r="K323" s="90" t="str">
        <f t="shared" si="73"/>
        <v>RnD transportation fuel use reduction</v>
      </c>
      <c r="L323" s="90">
        <f t="shared" si="73"/>
        <v>0</v>
      </c>
      <c r="M323" s="90">
        <f t="shared" si="73"/>
        <v>0.4</v>
      </c>
      <c r="N323" s="90">
        <f t="shared" si="73"/>
        <v>0.01</v>
      </c>
      <c r="O323" s="81" t="str">
        <f t="shared" si="73"/>
        <v>% reduction in fuel use</v>
      </c>
      <c r="P323" s="79" t="s">
        <v>799</v>
      </c>
      <c r="Q323" s="79" t="s">
        <v>303</v>
      </c>
      <c r="R323" s="210" t="s">
        <v>304</v>
      </c>
      <c r="S323" s="79" t="s">
        <v>88</v>
      </c>
      <c r="T323" s="79"/>
    </row>
    <row r="324" spans="1:20" ht="120">
      <c r="A324" s="81" t="str">
        <f>A$321</f>
        <v>R&amp;D</v>
      </c>
      <c r="B324" s="81" t="str">
        <f t="shared" si="72"/>
        <v>Fuel Use Reduction</v>
      </c>
      <c r="C324" s="81" t="str">
        <f t="shared" si="72"/>
        <v>RnD Transportation Fuel Use Perc Reduction</v>
      </c>
      <c r="D324" s="79" t="s">
        <v>627</v>
      </c>
      <c r="E324" s="79"/>
      <c r="F324" s="79" t="s">
        <v>601</v>
      </c>
      <c r="G324" s="79"/>
      <c r="H324" s="80">
        <v>136</v>
      </c>
      <c r="I324" s="79" t="s">
        <v>54</v>
      </c>
      <c r="J324" s="101" t="str">
        <f t="shared" si="65"/>
        <v>R&amp;D Fuel Use Reductions</v>
      </c>
      <c r="K324" s="90" t="str">
        <f t="shared" si="73"/>
        <v>RnD transportation fuel use reduction</v>
      </c>
      <c r="L324" s="90">
        <f t="shared" si="73"/>
        <v>0</v>
      </c>
      <c r="M324" s="90">
        <f t="shared" si="73"/>
        <v>0.4</v>
      </c>
      <c r="N324" s="90">
        <f t="shared" si="73"/>
        <v>0.01</v>
      </c>
      <c r="O324" s="81" t="str">
        <f t="shared" si="73"/>
        <v>% reduction in fuel use</v>
      </c>
      <c r="P324" s="79" t="s">
        <v>800</v>
      </c>
      <c r="Q324" s="79" t="s">
        <v>303</v>
      </c>
      <c r="R324" s="210" t="s">
        <v>304</v>
      </c>
      <c r="S324" s="79" t="s">
        <v>88</v>
      </c>
      <c r="T324" s="79"/>
    </row>
    <row r="325" spans="1:20" ht="105">
      <c r="A325" s="81" t="str">
        <f>A$321</f>
        <v>R&amp;D</v>
      </c>
      <c r="B325" s="81" t="str">
        <f t="shared" si="72"/>
        <v>Fuel Use Reduction</v>
      </c>
      <c r="C325" s="81" t="str">
        <f t="shared" si="72"/>
        <v>RnD Transportation Fuel Use Perc Reduction</v>
      </c>
      <c r="D325" s="79" t="s">
        <v>628</v>
      </c>
      <c r="E325" s="79"/>
      <c r="F325" s="79" t="s">
        <v>602</v>
      </c>
      <c r="G325" s="79"/>
      <c r="H325" s="80">
        <v>137</v>
      </c>
      <c r="I325" s="79" t="s">
        <v>54</v>
      </c>
      <c r="J325" s="101" t="str">
        <f t="shared" si="65"/>
        <v>R&amp;D Fuel Use Reductions</v>
      </c>
      <c r="K325" s="90" t="str">
        <f t="shared" si="73"/>
        <v>RnD transportation fuel use reduction</v>
      </c>
      <c r="L325" s="90">
        <f t="shared" si="73"/>
        <v>0</v>
      </c>
      <c r="M325" s="90">
        <f t="shared" si="73"/>
        <v>0.4</v>
      </c>
      <c r="N325" s="90">
        <f t="shared" si="73"/>
        <v>0.01</v>
      </c>
      <c r="O325" s="81" t="str">
        <f t="shared" si="73"/>
        <v>% reduction in fuel use</v>
      </c>
      <c r="P325" s="79" t="s">
        <v>801</v>
      </c>
      <c r="Q325" s="79" t="s">
        <v>303</v>
      </c>
      <c r="R325" s="210" t="s">
        <v>304</v>
      </c>
      <c r="S325" s="79" t="s">
        <v>88</v>
      </c>
      <c r="T325" s="79"/>
    </row>
    <row r="326" spans="1:20" ht="105">
      <c r="A326" s="81" t="str">
        <f>A$321</f>
        <v>R&amp;D</v>
      </c>
      <c r="B326" s="81" t="str">
        <f t="shared" si="72"/>
        <v>Fuel Use Reduction</v>
      </c>
      <c r="C326" s="81" t="str">
        <f t="shared" si="72"/>
        <v>RnD Transportation Fuel Use Perc Reduction</v>
      </c>
      <c r="D326" s="79" t="s">
        <v>629</v>
      </c>
      <c r="E326" s="79"/>
      <c r="F326" s="79" t="s">
        <v>603</v>
      </c>
      <c r="G326" s="79"/>
      <c r="H326" s="80">
        <v>138</v>
      </c>
      <c r="I326" s="79" t="s">
        <v>54</v>
      </c>
      <c r="J326" s="101" t="str">
        <f t="shared" si="65"/>
        <v>R&amp;D Fuel Use Reductions</v>
      </c>
      <c r="K326" s="90" t="str">
        <f t="shared" si="73"/>
        <v>RnD transportation fuel use reduction</v>
      </c>
      <c r="L326" s="90">
        <f t="shared" si="73"/>
        <v>0</v>
      </c>
      <c r="M326" s="90">
        <f t="shared" si="73"/>
        <v>0.4</v>
      </c>
      <c r="N326" s="90">
        <f t="shared" si="73"/>
        <v>0.01</v>
      </c>
      <c r="O326" s="81" t="str">
        <f t="shared" si="73"/>
        <v>% reduction in fuel use</v>
      </c>
      <c r="P326" s="79" t="s">
        <v>802</v>
      </c>
      <c r="Q326" s="79" t="s">
        <v>303</v>
      </c>
      <c r="R326" s="210" t="s">
        <v>304</v>
      </c>
      <c r="S326" s="79" t="s">
        <v>88</v>
      </c>
      <c r="T326" s="79"/>
    </row>
    <row r="333" spans="1:20">
      <c r="C333" s="64"/>
      <c r="H333" s="64"/>
      <c r="I333" s="76"/>
      <c r="J333" s="64"/>
      <c r="M333" s="64"/>
      <c r="N333" s="64"/>
      <c r="R333" s="211"/>
      <c r="S333" s="64"/>
      <c r="T333" s="64"/>
    </row>
  </sheetData>
  <sortState ref="A119:I139">
    <sortCondition ref="B119:B139"/>
  </sortState>
  <conditionalFormatting sqref="I1 I35:I39 I43 I51 I57 I63 I279:I309 I311 I313:I332 I334:I1048576 I21:I33 I66:I277">
    <cfRule type="containsText" dxfId="16" priority="17" operator="containsText" text="No">
      <formula>NOT(ISERROR(SEARCH("No",I1)))</formula>
    </cfRule>
  </conditionalFormatting>
  <conditionalFormatting sqref="I312">
    <cfRule type="containsText" dxfId="15" priority="16" operator="containsText" text="No">
      <formula>NOT(ISERROR(SEARCH("No",I312)))</formula>
    </cfRule>
  </conditionalFormatting>
  <conditionalFormatting sqref="I11 I19 I8:I9">
    <cfRule type="containsText" dxfId="14" priority="15" operator="containsText" text="No">
      <formula>NOT(ISERROR(SEARCH("No",I8)))</formula>
    </cfRule>
  </conditionalFormatting>
  <conditionalFormatting sqref="I20">
    <cfRule type="containsText" dxfId="13" priority="14" operator="containsText" text="No">
      <formula>NOT(ISERROR(SEARCH("No",I20)))</formula>
    </cfRule>
  </conditionalFormatting>
  <conditionalFormatting sqref="I13:I18">
    <cfRule type="containsText" dxfId="12" priority="13" operator="containsText" text="No">
      <formula>NOT(ISERROR(SEARCH("No",I13)))</formula>
    </cfRule>
  </conditionalFormatting>
  <conditionalFormatting sqref="I12">
    <cfRule type="containsText" dxfId="11" priority="11" operator="containsText" text="No">
      <formula>NOT(ISERROR(SEARCH("No",I12)))</formula>
    </cfRule>
  </conditionalFormatting>
  <conditionalFormatting sqref="I34">
    <cfRule type="containsText" dxfId="10" priority="10" operator="containsText" text="No">
      <formula>NOT(ISERROR(SEARCH("No",I34)))</formula>
    </cfRule>
  </conditionalFormatting>
  <conditionalFormatting sqref="I40:I42">
    <cfRule type="containsText" dxfId="9" priority="9" operator="containsText" text="No">
      <formula>NOT(ISERROR(SEARCH("No",I40)))</formula>
    </cfRule>
  </conditionalFormatting>
  <conditionalFormatting sqref="I44:I50">
    <cfRule type="containsText" dxfId="8" priority="8" operator="containsText" text="No">
      <formula>NOT(ISERROR(SEARCH("No",I44)))</formula>
    </cfRule>
  </conditionalFormatting>
  <conditionalFormatting sqref="I52:I56">
    <cfRule type="containsText" dxfId="7" priority="7" operator="containsText" text="No">
      <formula>NOT(ISERROR(SEARCH("No",I52)))</formula>
    </cfRule>
  </conditionalFormatting>
  <conditionalFormatting sqref="I58:I62">
    <cfRule type="containsText" dxfId="6" priority="6" operator="containsText" text="No">
      <formula>NOT(ISERROR(SEARCH("No",I58)))</formula>
    </cfRule>
  </conditionalFormatting>
  <conditionalFormatting sqref="I64:I65">
    <cfRule type="containsText" dxfId="5" priority="5" operator="containsText" text="No">
      <formula>NOT(ISERROR(SEARCH("No",I64)))</formula>
    </cfRule>
  </conditionalFormatting>
  <conditionalFormatting sqref="I278">
    <cfRule type="containsText" dxfId="4" priority="4" operator="containsText" text="No">
      <formula>NOT(ISERROR(SEARCH("No",I278)))</formula>
    </cfRule>
  </conditionalFormatting>
  <conditionalFormatting sqref="I310">
    <cfRule type="containsText" dxfId="3" priority="3" operator="containsText" text="No">
      <formula>NOT(ISERROR(SEARCH("No",I310)))</formula>
    </cfRule>
  </conditionalFormatting>
  <conditionalFormatting sqref="I10">
    <cfRule type="containsText" dxfId="2" priority="12" operator="containsText" text="No">
      <formula>NOT(ISERROR(SEARCH("No",I10)))</formula>
    </cfRule>
  </conditionalFormatting>
  <conditionalFormatting sqref="I1 I8:I1048576">
    <cfRule type="cellIs" dxfId="1" priority="2" operator="equal">
      <formula>"No"</formula>
    </cfRule>
  </conditionalFormatting>
  <conditionalFormatting sqref="I2:I7">
    <cfRule type="containsText" dxfId="0" priority="1" operator="containsText" text="No">
      <formula>NOT(ISERROR(SEARCH("No",I2)))</formula>
    </cfRule>
  </conditionalFormatting>
  <hyperlinks>
    <hyperlink ref="T212" r:id="rId1" display="https://www.fas.org/sgp/crs/misc/R40562.pdf, p.3, paragraph 1"/>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3"/>
  <sheetViews>
    <sheetView tabSelected="1" workbookViewId="0">
      <pane ySplit="1" topLeftCell="A2" activePane="bottomLeft" state="frozen"/>
      <selection pane="bottomLeft"/>
    </sheetView>
  </sheetViews>
  <sheetFormatPr defaultColWidth="9.140625" defaultRowHeight="15"/>
  <cols>
    <col min="1" max="1" width="37.28515625" style="44" customWidth="1"/>
    <col min="2" max="2" width="27.5703125" style="44" customWidth="1"/>
    <col min="3" max="3" width="18.7109375" style="44" customWidth="1"/>
    <col min="4" max="4" width="16.42578125" style="44" customWidth="1"/>
    <col min="5" max="5" width="30.140625" style="44" customWidth="1"/>
    <col min="6" max="6" width="95" style="44" customWidth="1"/>
    <col min="7" max="7" width="37.42578125" style="44" customWidth="1"/>
    <col min="8" max="8" width="34.28515625" style="44" customWidth="1"/>
    <col min="9" max="16384" width="9.140625" style="44"/>
  </cols>
  <sheetData>
    <row r="1" spans="1:8" s="49" customFormat="1" ht="30">
      <c r="A1" s="46" t="s">
        <v>810</v>
      </c>
      <c r="B1" s="47" t="s">
        <v>811</v>
      </c>
      <c r="C1" s="47" t="s">
        <v>74</v>
      </c>
      <c r="D1" s="47" t="s">
        <v>76</v>
      </c>
      <c r="E1" s="47" t="s">
        <v>548</v>
      </c>
      <c r="F1" s="47" t="s">
        <v>75</v>
      </c>
      <c r="G1" s="47" t="s">
        <v>837</v>
      </c>
      <c r="H1" s="48" t="s">
        <v>372</v>
      </c>
    </row>
    <row r="2" spans="1:8">
      <c r="A2" s="52" t="s">
        <v>845</v>
      </c>
      <c r="B2" s="50" t="s">
        <v>846</v>
      </c>
      <c r="C2" s="50" t="s">
        <v>77</v>
      </c>
      <c r="D2" s="50" t="s">
        <v>78</v>
      </c>
      <c r="E2" s="50" t="s">
        <v>450</v>
      </c>
      <c r="F2" s="50" t="s">
        <v>215</v>
      </c>
    </row>
    <row r="3" spans="1:8">
      <c r="A3" s="52" t="s">
        <v>845</v>
      </c>
      <c r="B3" s="50" t="s">
        <v>847</v>
      </c>
      <c r="C3" s="51" t="s">
        <v>77</v>
      </c>
      <c r="D3" s="51" t="s">
        <v>78</v>
      </c>
      <c r="E3" s="51" t="s">
        <v>450</v>
      </c>
      <c r="F3" s="50" t="s">
        <v>807</v>
      </c>
      <c r="H3" s="50"/>
    </row>
    <row r="4" spans="1:8" ht="60">
      <c r="A4" s="52" t="s">
        <v>845</v>
      </c>
      <c r="B4" s="51" t="s">
        <v>848</v>
      </c>
      <c r="C4" s="50" t="s">
        <v>79</v>
      </c>
      <c r="D4" s="50" t="s">
        <v>78</v>
      </c>
      <c r="E4" s="51" t="s">
        <v>450</v>
      </c>
      <c r="F4" s="103" t="s">
        <v>1300</v>
      </c>
      <c r="G4" s="103" t="s">
        <v>1301</v>
      </c>
      <c r="H4" s="103" t="s">
        <v>1302</v>
      </c>
    </row>
    <row r="5" spans="1:8" ht="30">
      <c r="A5" s="52" t="s">
        <v>845</v>
      </c>
      <c r="B5" s="51" t="s">
        <v>849</v>
      </c>
      <c r="C5" s="50" t="s">
        <v>79</v>
      </c>
      <c r="D5" s="50" t="s">
        <v>78</v>
      </c>
      <c r="E5" s="51" t="s">
        <v>450</v>
      </c>
      <c r="F5" s="50" t="s">
        <v>940</v>
      </c>
      <c r="G5" s="50" t="s">
        <v>941</v>
      </c>
      <c r="H5" s="50" t="s">
        <v>942</v>
      </c>
    </row>
    <row r="6" spans="1:8" ht="30">
      <c r="A6" s="52" t="s">
        <v>845</v>
      </c>
      <c r="B6" s="51" t="s">
        <v>850</v>
      </c>
      <c r="C6" s="50" t="s">
        <v>79</v>
      </c>
      <c r="D6" s="50" t="s">
        <v>80</v>
      </c>
      <c r="E6" s="51" t="s">
        <v>450</v>
      </c>
      <c r="F6" s="50" t="s">
        <v>904</v>
      </c>
      <c r="G6" s="44" t="s">
        <v>905</v>
      </c>
      <c r="H6" s="50" t="s">
        <v>906</v>
      </c>
    </row>
    <row r="7" spans="1:8">
      <c r="A7" s="51" t="s">
        <v>851</v>
      </c>
      <c r="B7" s="51" t="s">
        <v>608</v>
      </c>
      <c r="C7" s="50" t="s">
        <v>77</v>
      </c>
      <c r="D7" s="50" t="s">
        <v>78</v>
      </c>
      <c r="E7" s="50" t="s">
        <v>450</v>
      </c>
      <c r="F7" s="50" t="s">
        <v>836</v>
      </c>
      <c r="H7" s="50"/>
    </row>
    <row r="8" spans="1:8">
      <c r="A8" s="51" t="s">
        <v>851</v>
      </c>
      <c r="B8" s="52" t="s">
        <v>616</v>
      </c>
      <c r="C8" s="50" t="s">
        <v>77</v>
      </c>
      <c r="D8" s="50" t="s">
        <v>78</v>
      </c>
      <c r="E8" s="50" t="s">
        <v>450</v>
      </c>
      <c r="F8" s="50" t="s">
        <v>827</v>
      </c>
      <c r="H8" s="50"/>
    </row>
    <row r="9" spans="1:8">
      <c r="A9" s="51" t="s">
        <v>851</v>
      </c>
      <c r="B9" s="52" t="s">
        <v>617</v>
      </c>
      <c r="C9" s="50" t="s">
        <v>77</v>
      </c>
      <c r="D9" s="50" t="s">
        <v>78</v>
      </c>
      <c r="E9" s="50" t="s">
        <v>450</v>
      </c>
      <c r="F9" s="50" t="s">
        <v>826</v>
      </c>
      <c r="H9" s="50"/>
    </row>
    <row r="10" spans="1:8">
      <c r="A10" s="51" t="s">
        <v>851</v>
      </c>
      <c r="B10" s="52" t="s">
        <v>823</v>
      </c>
      <c r="C10" s="50" t="s">
        <v>77</v>
      </c>
      <c r="D10" s="50" t="s">
        <v>78</v>
      </c>
      <c r="E10" s="50" t="s">
        <v>450</v>
      </c>
      <c r="F10" s="50" t="s">
        <v>825</v>
      </c>
      <c r="H10" s="50"/>
    </row>
    <row r="11" spans="1:8">
      <c r="A11" s="51" t="s">
        <v>851</v>
      </c>
      <c r="B11" s="52" t="s">
        <v>822</v>
      </c>
      <c r="C11" s="50" t="s">
        <v>77</v>
      </c>
      <c r="D11" s="50" t="s">
        <v>78</v>
      </c>
      <c r="E11" s="50" t="s">
        <v>824</v>
      </c>
      <c r="F11" s="50" t="s">
        <v>831</v>
      </c>
      <c r="H11" s="50"/>
    </row>
    <row r="12" spans="1:8">
      <c r="A12" s="51" t="s">
        <v>851</v>
      </c>
      <c r="B12" s="52" t="s">
        <v>611</v>
      </c>
      <c r="C12" s="50" t="s">
        <v>77</v>
      </c>
      <c r="D12" s="50" t="s">
        <v>78</v>
      </c>
      <c r="E12" s="50" t="s">
        <v>824</v>
      </c>
      <c r="F12" s="50" t="s">
        <v>832</v>
      </c>
      <c r="H12" s="50"/>
    </row>
    <row r="13" spans="1:8">
      <c r="A13" s="51" t="s">
        <v>851</v>
      </c>
      <c r="B13" s="52" t="s">
        <v>614</v>
      </c>
      <c r="C13" s="50" t="s">
        <v>77</v>
      </c>
      <c r="D13" s="50" t="s">
        <v>78</v>
      </c>
      <c r="E13" s="50" t="s">
        <v>824</v>
      </c>
      <c r="F13" s="50" t="s">
        <v>829</v>
      </c>
      <c r="H13" s="50"/>
    </row>
    <row r="14" spans="1:8">
      <c r="A14" s="51" t="s">
        <v>851</v>
      </c>
      <c r="B14" s="52" t="s">
        <v>615</v>
      </c>
      <c r="C14" s="50" t="s">
        <v>77</v>
      </c>
      <c r="D14" s="50" t="s">
        <v>78</v>
      </c>
      <c r="E14" s="50" t="s">
        <v>824</v>
      </c>
      <c r="F14" s="50" t="s">
        <v>828</v>
      </c>
      <c r="H14" s="50"/>
    </row>
    <row r="15" spans="1:8">
      <c r="A15" s="51" t="s">
        <v>851</v>
      </c>
      <c r="B15" s="52" t="s">
        <v>610</v>
      </c>
      <c r="C15" s="50" t="s">
        <v>77</v>
      </c>
      <c r="D15" s="50" t="s">
        <v>78</v>
      </c>
      <c r="E15" s="50" t="s">
        <v>450</v>
      </c>
      <c r="F15" s="50" t="s">
        <v>833</v>
      </c>
      <c r="H15" s="50"/>
    </row>
    <row r="16" spans="1:8">
      <c r="A16" s="51" t="s">
        <v>851</v>
      </c>
      <c r="B16" s="52" t="s">
        <v>609</v>
      </c>
      <c r="C16" s="50" t="s">
        <v>77</v>
      </c>
      <c r="D16" s="50" t="s">
        <v>78</v>
      </c>
      <c r="E16" s="50" t="s">
        <v>824</v>
      </c>
      <c r="F16" s="50" t="s">
        <v>835</v>
      </c>
      <c r="H16" s="50"/>
    </row>
    <row r="17" spans="1:8">
      <c r="A17" s="51" t="s">
        <v>851</v>
      </c>
      <c r="B17" s="52" t="s">
        <v>613</v>
      </c>
      <c r="C17" s="50" t="s">
        <v>77</v>
      </c>
      <c r="D17" s="50" t="s">
        <v>78</v>
      </c>
      <c r="E17" s="50" t="s">
        <v>450</v>
      </c>
      <c r="F17" s="50" t="s">
        <v>830</v>
      </c>
      <c r="H17" s="50"/>
    </row>
    <row r="18" spans="1:8">
      <c r="A18" s="51" t="s">
        <v>851</v>
      </c>
      <c r="B18" s="52" t="s">
        <v>607</v>
      </c>
      <c r="C18" s="50" t="s">
        <v>77</v>
      </c>
      <c r="D18" s="50" t="s">
        <v>78</v>
      </c>
      <c r="E18" s="50" t="s">
        <v>450</v>
      </c>
      <c r="F18" s="50" t="s">
        <v>834</v>
      </c>
      <c r="H18" s="50"/>
    </row>
    <row r="19" spans="1:8" ht="60">
      <c r="A19" s="51" t="s">
        <v>852</v>
      </c>
      <c r="B19" s="51" t="s">
        <v>848</v>
      </c>
      <c r="C19" s="50" t="s">
        <v>79</v>
      </c>
      <c r="D19" s="50" t="s">
        <v>80</v>
      </c>
      <c r="E19" s="50" t="s">
        <v>450</v>
      </c>
      <c r="F19" s="103" t="s">
        <v>1303</v>
      </c>
      <c r="G19" s="105" t="s">
        <v>1304</v>
      </c>
      <c r="H19" s="103" t="s">
        <v>1305</v>
      </c>
    </row>
    <row r="20" spans="1:8" ht="90">
      <c r="A20" s="51" t="s">
        <v>852</v>
      </c>
      <c r="B20" s="51" t="s">
        <v>853</v>
      </c>
      <c r="C20" s="50" t="s">
        <v>79</v>
      </c>
      <c r="D20" s="50" t="s">
        <v>80</v>
      </c>
      <c r="E20" s="50" t="s">
        <v>450</v>
      </c>
      <c r="F20" s="103" t="s">
        <v>1306</v>
      </c>
      <c r="G20" s="105" t="s">
        <v>1307</v>
      </c>
      <c r="H20" s="103" t="s">
        <v>1308</v>
      </c>
    </row>
    <row r="21" spans="1:8" ht="30">
      <c r="A21" s="51" t="s">
        <v>852</v>
      </c>
      <c r="B21" s="51" t="s">
        <v>854</v>
      </c>
      <c r="C21" s="50" t="s">
        <v>79</v>
      </c>
      <c r="D21" s="50" t="s">
        <v>80</v>
      </c>
      <c r="E21" s="50" t="s">
        <v>450</v>
      </c>
      <c r="F21" s="44" t="s">
        <v>909</v>
      </c>
      <c r="G21" s="55" t="s">
        <v>1281</v>
      </c>
      <c r="H21" s="50" t="s">
        <v>906</v>
      </c>
    </row>
    <row r="22" spans="1:8">
      <c r="A22" s="51" t="s">
        <v>454</v>
      </c>
      <c r="B22" s="51"/>
      <c r="C22" s="50" t="s">
        <v>77</v>
      </c>
      <c r="D22" s="50" t="s">
        <v>543</v>
      </c>
      <c r="E22" s="44" t="s">
        <v>450</v>
      </c>
      <c r="F22" s="44" t="s">
        <v>215</v>
      </c>
      <c r="H22" s="50"/>
    </row>
    <row r="23" spans="1:8" ht="45">
      <c r="A23" s="51" t="s">
        <v>455</v>
      </c>
      <c r="B23" s="51" t="s">
        <v>809</v>
      </c>
      <c r="C23" s="50" t="s">
        <v>79</v>
      </c>
      <c r="D23" s="50" t="s">
        <v>544</v>
      </c>
      <c r="E23" s="55" t="s">
        <v>1241</v>
      </c>
      <c r="F23" s="44" t="s">
        <v>619</v>
      </c>
      <c r="H23" s="50"/>
    </row>
    <row r="24" spans="1:8" ht="45">
      <c r="A24" s="51" t="s">
        <v>455</v>
      </c>
      <c r="B24" s="51" t="s">
        <v>808</v>
      </c>
      <c r="C24" s="50" t="s">
        <v>79</v>
      </c>
      <c r="D24" s="50" t="s">
        <v>544</v>
      </c>
      <c r="E24" s="55" t="s">
        <v>1241</v>
      </c>
      <c r="F24" s="44" t="s">
        <v>619</v>
      </c>
      <c r="H24" s="50"/>
    </row>
    <row r="25" spans="1:8" ht="45">
      <c r="A25" s="51" t="s">
        <v>455</v>
      </c>
      <c r="B25" s="51" t="s">
        <v>855</v>
      </c>
      <c r="C25" s="50" t="s">
        <v>79</v>
      </c>
      <c r="D25" s="50" t="s">
        <v>544</v>
      </c>
      <c r="E25" s="55" t="s">
        <v>1241</v>
      </c>
      <c r="F25" s="44" t="s">
        <v>910</v>
      </c>
      <c r="H25" s="50"/>
    </row>
    <row r="26" spans="1:8" ht="45">
      <c r="A26" s="51" t="s">
        <v>455</v>
      </c>
      <c r="B26" s="51" t="s">
        <v>856</v>
      </c>
      <c r="C26" s="50" t="s">
        <v>79</v>
      </c>
      <c r="D26" s="50" t="s">
        <v>544</v>
      </c>
      <c r="E26" s="55" t="s">
        <v>1241</v>
      </c>
      <c r="F26" s="44" t="s">
        <v>910</v>
      </c>
      <c r="H26" s="50"/>
    </row>
    <row r="27" spans="1:8">
      <c r="A27" s="51" t="s">
        <v>857</v>
      </c>
      <c r="B27" s="51" t="s">
        <v>858</v>
      </c>
      <c r="C27" s="50" t="s">
        <v>77</v>
      </c>
      <c r="D27" s="50" t="s">
        <v>78</v>
      </c>
      <c r="E27" s="55" t="s">
        <v>1242</v>
      </c>
      <c r="F27" s="44" t="s">
        <v>812</v>
      </c>
      <c r="H27" s="50"/>
    </row>
    <row r="28" spans="1:8">
      <c r="A28" s="51" t="s">
        <v>857</v>
      </c>
      <c r="B28" s="51" t="s">
        <v>859</v>
      </c>
      <c r="C28" s="50" t="s">
        <v>77</v>
      </c>
      <c r="D28" s="50" t="s">
        <v>78</v>
      </c>
      <c r="E28" s="55" t="s">
        <v>1242</v>
      </c>
      <c r="F28" s="44" t="s">
        <v>814</v>
      </c>
      <c r="H28" s="50"/>
    </row>
    <row r="29" spans="1:8" ht="30">
      <c r="A29" s="51" t="s">
        <v>857</v>
      </c>
      <c r="B29" s="51" t="s">
        <v>860</v>
      </c>
      <c r="C29" s="50" t="s">
        <v>77</v>
      </c>
      <c r="D29" s="50" t="s">
        <v>78</v>
      </c>
      <c r="E29" s="55" t="s">
        <v>1242</v>
      </c>
      <c r="F29" s="44" t="s">
        <v>813</v>
      </c>
      <c r="H29" s="50"/>
    </row>
    <row r="30" spans="1:8" ht="30">
      <c r="A30" s="51" t="s">
        <v>857</v>
      </c>
      <c r="B30" s="51" t="s">
        <v>861</v>
      </c>
      <c r="C30" s="50" t="s">
        <v>77</v>
      </c>
      <c r="D30" s="50" t="s">
        <v>78</v>
      </c>
      <c r="E30" s="55" t="s">
        <v>1242</v>
      </c>
      <c r="F30" s="44" t="s">
        <v>815</v>
      </c>
      <c r="H30" s="50"/>
    </row>
    <row r="31" spans="1:8" ht="90">
      <c r="A31" s="51" t="s">
        <v>857</v>
      </c>
      <c r="B31" s="51" t="s">
        <v>862</v>
      </c>
      <c r="C31" s="50" t="s">
        <v>79</v>
      </c>
      <c r="D31" s="50" t="s">
        <v>78</v>
      </c>
      <c r="E31" s="55" t="s">
        <v>1242</v>
      </c>
      <c r="F31" s="44" t="s">
        <v>1413</v>
      </c>
      <c r="G31" s="44" t="s">
        <v>943</v>
      </c>
      <c r="H31" s="50" t="s">
        <v>944</v>
      </c>
    </row>
    <row r="32" spans="1:8" ht="30">
      <c r="A32" s="51" t="s">
        <v>863</v>
      </c>
      <c r="B32" s="51" t="s">
        <v>864</v>
      </c>
      <c r="C32" s="50" t="s">
        <v>77</v>
      </c>
      <c r="D32" s="50" t="s">
        <v>78</v>
      </c>
      <c r="E32" s="50" t="s">
        <v>451</v>
      </c>
      <c r="F32" s="50" t="s">
        <v>316</v>
      </c>
      <c r="H32" s="50"/>
    </row>
    <row r="33" spans="1:8" ht="30">
      <c r="A33" s="51" t="s">
        <v>863</v>
      </c>
      <c r="B33" s="51" t="s">
        <v>865</v>
      </c>
      <c r="C33" s="50" t="s">
        <v>77</v>
      </c>
      <c r="D33" s="50" t="s">
        <v>78</v>
      </c>
      <c r="E33" s="55" t="s">
        <v>1242</v>
      </c>
      <c r="F33" s="50" t="s">
        <v>81</v>
      </c>
      <c r="H33" s="50"/>
    </row>
    <row r="34" spans="1:8" ht="135">
      <c r="A34" s="51" t="s">
        <v>866</v>
      </c>
      <c r="B34" s="51" t="s">
        <v>867</v>
      </c>
      <c r="C34" s="50" t="s">
        <v>79</v>
      </c>
      <c r="D34" s="50" t="s">
        <v>80</v>
      </c>
      <c r="E34" s="50" t="s">
        <v>452</v>
      </c>
      <c r="F34" s="50" t="s">
        <v>911</v>
      </c>
      <c r="G34" s="44" t="s">
        <v>803</v>
      </c>
      <c r="H34" s="50" t="s">
        <v>804</v>
      </c>
    </row>
    <row r="35" spans="1:8" ht="150">
      <c r="A35" s="51" t="s">
        <v>866</v>
      </c>
      <c r="B35" s="51" t="s">
        <v>868</v>
      </c>
      <c r="C35" s="50" t="s">
        <v>79</v>
      </c>
      <c r="D35" s="50" t="s">
        <v>78</v>
      </c>
      <c r="E35" s="50" t="s">
        <v>452</v>
      </c>
      <c r="F35" s="50" t="s">
        <v>912</v>
      </c>
      <c r="G35" s="44" t="s">
        <v>805</v>
      </c>
      <c r="H35" s="50" t="s">
        <v>806</v>
      </c>
    </row>
    <row r="36" spans="1:8" ht="120">
      <c r="A36" s="51" t="s">
        <v>866</v>
      </c>
      <c r="B36" s="51" t="s">
        <v>869</v>
      </c>
      <c r="C36" s="50" t="s">
        <v>79</v>
      </c>
      <c r="D36" s="50" t="s">
        <v>80</v>
      </c>
      <c r="E36" s="50" t="s">
        <v>453</v>
      </c>
      <c r="F36" s="50" t="s">
        <v>913</v>
      </c>
      <c r="G36" s="44" t="s">
        <v>569</v>
      </c>
      <c r="H36" s="50" t="s">
        <v>570</v>
      </c>
    </row>
    <row r="37" spans="1:8" ht="150">
      <c r="A37" s="51" t="s">
        <v>866</v>
      </c>
      <c r="B37" s="51" t="s">
        <v>870</v>
      </c>
      <c r="C37" s="50" t="s">
        <v>79</v>
      </c>
      <c r="D37" s="50" t="s">
        <v>78</v>
      </c>
      <c r="E37" s="50" t="s">
        <v>453</v>
      </c>
      <c r="F37" s="50" t="s">
        <v>914</v>
      </c>
      <c r="G37" s="44" t="s">
        <v>571</v>
      </c>
      <c r="H37" s="50" t="s">
        <v>572</v>
      </c>
    </row>
    <row r="38" spans="1:8" ht="120">
      <c r="A38" s="51" t="s">
        <v>871</v>
      </c>
      <c r="B38" s="51" t="s">
        <v>872</v>
      </c>
      <c r="C38" s="50" t="s">
        <v>79</v>
      </c>
      <c r="D38" s="50" t="s">
        <v>915</v>
      </c>
      <c r="E38" s="56" t="s">
        <v>1243</v>
      </c>
      <c r="F38" s="50" t="s">
        <v>918</v>
      </c>
      <c r="G38" s="44" t="s">
        <v>916</v>
      </c>
      <c r="H38" s="50" t="s">
        <v>917</v>
      </c>
    </row>
    <row r="39" spans="1:8" ht="30">
      <c r="A39" s="51" t="s">
        <v>871</v>
      </c>
      <c r="B39" s="51" t="s">
        <v>873</v>
      </c>
      <c r="C39" s="50" t="s">
        <v>79</v>
      </c>
      <c r="D39" s="50" t="s">
        <v>78</v>
      </c>
      <c r="E39" s="50" t="s">
        <v>452</v>
      </c>
      <c r="F39" s="50" t="s">
        <v>919</v>
      </c>
      <c r="G39" s="44" t="s">
        <v>921</v>
      </c>
      <c r="H39" s="50" t="s">
        <v>920</v>
      </c>
    </row>
    <row r="40" spans="1:8" ht="45">
      <c r="A40" s="51" t="s">
        <v>874</v>
      </c>
      <c r="B40" s="51" t="s">
        <v>875</v>
      </c>
      <c r="C40" s="50" t="s">
        <v>79</v>
      </c>
      <c r="D40" s="50" t="s">
        <v>80</v>
      </c>
      <c r="E40" s="56" t="s">
        <v>1244</v>
      </c>
      <c r="F40" s="50" t="s">
        <v>922</v>
      </c>
      <c r="G40" s="55" t="s">
        <v>1282</v>
      </c>
      <c r="H40" s="50" t="s">
        <v>923</v>
      </c>
    </row>
    <row r="41" spans="1:8" ht="45">
      <c r="A41" s="51" t="s">
        <v>874</v>
      </c>
      <c r="B41" s="51" t="s">
        <v>876</v>
      </c>
      <c r="C41" s="50" t="s">
        <v>79</v>
      </c>
      <c r="D41" s="50" t="s">
        <v>80</v>
      </c>
      <c r="E41" s="56" t="s">
        <v>1245</v>
      </c>
      <c r="F41" s="56" t="s">
        <v>1283</v>
      </c>
      <c r="G41" s="55" t="s">
        <v>1284</v>
      </c>
      <c r="H41" s="56" t="s">
        <v>1285</v>
      </c>
    </row>
    <row r="42" spans="1:8" ht="60">
      <c r="A42" s="51" t="s">
        <v>877</v>
      </c>
      <c r="B42" s="51" t="s">
        <v>878</v>
      </c>
      <c r="C42" s="50" t="s">
        <v>79</v>
      </c>
      <c r="D42" s="50" t="s">
        <v>80</v>
      </c>
      <c r="E42" s="50" t="s">
        <v>604</v>
      </c>
      <c r="F42" s="50" t="s">
        <v>925</v>
      </c>
      <c r="G42" s="56" t="s">
        <v>1267</v>
      </c>
      <c r="H42" s="50" t="s">
        <v>605</v>
      </c>
    </row>
    <row r="43" spans="1:8" ht="60">
      <c r="A43" s="51" t="s">
        <v>877</v>
      </c>
      <c r="B43" s="51" t="s">
        <v>879</v>
      </c>
      <c r="C43" s="50" t="s">
        <v>79</v>
      </c>
      <c r="D43" s="50" t="s">
        <v>80</v>
      </c>
      <c r="E43" s="50" t="s">
        <v>927</v>
      </c>
      <c r="F43" s="56" t="s">
        <v>1275</v>
      </c>
      <c r="G43" s="56" t="s">
        <v>1276</v>
      </c>
      <c r="H43" s="56" t="s">
        <v>1277</v>
      </c>
    </row>
    <row r="44" spans="1:8" ht="45">
      <c r="A44" s="51" t="s">
        <v>877</v>
      </c>
      <c r="B44" s="51" t="s">
        <v>880</v>
      </c>
      <c r="C44" s="50" t="s">
        <v>79</v>
      </c>
      <c r="D44" s="50" t="s">
        <v>80</v>
      </c>
      <c r="E44" s="50" t="s">
        <v>927</v>
      </c>
      <c r="F44" s="56" t="s">
        <v>1274</v>
      </c>
      <c r="G44" s="56" t="s">
        <v>1272</v>
      </c>
      <c r="H44" s="56" t="s">
        <v>1273</v>
      </c>
    </row>
    <row r="45" spans="1:8" ht="45">
      <c r="A45" s="51" t="s">
        <v>877</v>
      </c>
      <c r="B45" s="51" t="s">
        <v>881</v>
      </c>
      <c r="C45" s="50" t="s">
        <v>79</v>
      </c>
      <c r="D45" s="50" t="s">
        <v>80</v>
      </c>
      <c r="E45" s="50" t="s">
        <v>927</v>
      </c>
      <c r="F45" s="56" t="s">
        <v>1280</v>
      </c>
      <c r="G45" s="56" t="s">
        <v>1272</v>
      </c>
      <c r="H45" s="56" t="s">
        <v>1273</v>
      </c>
    </row>
    <row r="46" spans="1:8" ht="45">
      <c r="A46" s="51" t="s">
        <v>877</v>
      </c>
      <c r="B46" s="54" t="s">
        <v>1255</v>
      </c>
      <c r="C46" s="50" t="s">
        <v>79</v>
      </c>
      <c r="D46" s="50" t="s">
        <v>80</v>
      </c>
      <c r="E46" s="50" t="s">
        <v>927</v>
      </c>
      <c r="F46" s="56" t="s">
        <v>1258</v>
      </c>
      <c r="G46" s="56" t="s">
        <v>1259</v>
      </c>
      <c r="H46" s="56" t="s">
        <v>1260</v>
      </c>
    </row>
    <row r="47" spans="1:8" s="105" customFormat="1" ht="75">
      <c r="A47" s="54" t="s">
        <v>877</v>
      </c>
      <c r="B47" s="54" t="s">
        <v>1256</v>
      </c>
      <c r="C47" s="56" t="s">
        <v>79</v>
      </c>
      <c r="D47" s="56" t="s">
        <v>80</v>
      </c>
      <c r="E47" s="56" t="s">
        <v>927</v>
      </c>
      <c r="F47" s="56" t="s">
        <v>1257</v>
      </c>
      <c r="G47" s="56" t="s">
        <v>1267</v>
      </c>
      <c r="H47" s="56" t="s">
        <v>605</v>
      </c>
    </row>
    <row r="48" spans="1:8" ht="60">
      <c r="A48" s="53" t="s">
        <v>882</v>
      </c>
      <c r="B48" s="51" t="s">
        <v>878</v>
      </c>
      <c r="C48" s="50" t="s">
        <v>79</v>
      </c>
      <c r="D48" s="50" t="s">
        <v>80</v>
      </c>
      <c r="E48" s="50" t="s">
        <v>924</v>
      </c>
      <c r="F48" s="50" t="s">
        <v>926</v>
      </c>
      <c r="G48" s="56" t="s">
        <v>1267</v>
      </c>
      <c r="H48" s="50" t="s">
        <v>605</v>
      </c>
    </row>
    <row r="49" spans="1:8" ht="45">
      <c r="A49" s="53" t="s">
        <v>882</v>
      </c>
      <c r="B49" s="51" t="s">
        <v>879</v>
      </c>
      <c r="C49" s="50" t="s">
        <v>79</v>
      </c>
      <c r="D49" s="50" t="s">
        <v>80</v>
      </c>
      <c r="E49" s="50" t="s">
        <v>927</v>
      </c>
      <c r="F49" s="56" t="s">
        <v>1278</v>
      </c>
      <c r="G49" s="56" t="s">
        <v>1276</v>
      </c>
      <c r="H49" s="56" t="s">
        <v>1277</v>
      </c>
    </row>
    <row r="50" spans="1:8" ht="30">
      <c r="A50" s="53" t="s">
        <v>882</v>
      </c>
      <c r="B50" s="51" t="s">
        <v>880</v>
      </c>
      <c r="C50" s="50" t="s">
        <v>79</v>
      </c>
      <c r="D50" s="50" t="s">
        <v>80</v>
      </c>
      <c r="E50" s="50" t="s">
        <v>927</v>
      </c>
      <c r="F50" s="56" t="s">
        <v>1271</v>
      </c>
      <c r="G50" s="56" t="s">
        <v>1272</v>
      </c>
      <c r="H50" s="56" t="s">
        <v>1273</v>
      </c>
    </row>
    <row r="51" spans="1:8" ht="45">
      <c r="A51" s="53" t="s">
        <v>882</v>
      </c>
      <c r="B51" s="51" t="s">
        <v>881</v>
      </c>
      <c r="C51" s="50" t="s">
        <v>79</v>
      </c>
      <c r="D51" s="50" t="s">
        <v>80</v>
      </c>
      <c r="E51" s="50" t="s">
        <v>927</v>
      </c>
      <c r="F51" s="56" t="s">
        <v>1279</v>
      </c>
      <c r="G51" s="56" t="s">
        <v>1272</v>
      </c>
      <c r="H51" s="56" t="s">
        <v>1273</v>
      </c>
    </row>
    <row r="52" spans="1:8" ht="45">
      <c r="A52" s="53" t="s">
        <v>882</v>
      </c>
      <c r="B52" s="54" t="s">
        <v>1255</v>
      </c>
      <c r="C52" s="50" t="s">
        <v>79</v>
      </c>
      <c r="D52" s="50" t="s">
        <v>80</v>
      </c>
      <c r="E52" s="50" t="s">
        <v>927</v>
      </c>
      <c r="F52" s="56" t="s">
        <v>1261</v>
      </c>
      <c r="G52" s="56" t="s">
        <v>1259</v>
      </c>
      <c r="H52" s="56" t="s">
        <v>1260</v>
      </c>
    </row>
    <row r="53" spans="1:8" s="105" customFormat="1" ht="60">
      <c r="A53" s="58" t="s">
        <v>882</v>
      </c>
      <c r="B53" s="54" t="s">
        <v>1256</v>
      </c>
      <c r="C53" s="56" t="s">
        <v>79</v>
      </c>
      <c r="D53" s="56" t="s">
        <v>80</v>
      </c>
      <c r="E53" s="56" t="s">
        <v>927</v>
      </c>
      <c r="F53" s="56" t="s">
        <v>1262</v>
      </c>
      <c r="G53" s="56" t="s">
        <v>1267</v>
      </c>
      <c r="H53" s="56" t="s">
        <v>605</v>
      </c>
    </row>
    <row r="54" spans="1:8" ht="165">
      <c r="A54" s="51" t="s">
        <v>903</v>
      </c>
      <c r="B54" s="51" t="s">
        <v>883</v>
      </c>
      <c r="C54" s="50" t="s">
        <v>79</v>
      </c>
      <c r="D54" s="50" t="s">
        <v>80</v>
      </c>
      <c r="E54" s="50" t="s">
        <v>450</v>
      </c>
      <c r="F54" s="56" t="s">
        <v>1263</v>
      </c>
      <c r="G54" s="195" t="s">
        <v>1265</v>
      </c>
      <c r="H54" s="195" t="s">
        <v>1264</v>
      </c>
    </row>
    <row r="55" spans="1:8" ht="75">
      <c r="A55" s="51" t="s">
        <v>903</v>
      </c>
      <c r="B55" s="51" t="s">
        <v>884</v>
      </c>
      <c r="C55" s="50" t="s">
        <v>79</v>
      </c>
      <c r="D55" s="50" t="s">
        <v>80</v>
      </c>
      <c r="E55" s="56" t="s">
        <v>1246</v>
      </c>
      <c r="F55" s="50" t="s">
        <v>620</v>
      </c>
      <c r="G55" s="56" t="s">
        <v>1266</v>
      </c>
      <c r="H55" s="50" t="s">
        <v>606</v>
      </c>
    </row>
    <row r="56" spans="1:8" ht="75">
      <c r="A56" s="53" t="s">
        <v>885</v>
      </c>
      <c r="B56" s="51" t="s">
        <v>886</v>
      </c>
      <c r="C56" s="50" t="s">
        <v>79</v>
      </c>
      <c r="D56" s="50" t="s">
        <v>80</v>
      </c>
      <c r="E56" s="56" t="s">
        <v>1246</v>
      </c>
      <c r="F56" s="50" t="s">
        <v>928</v>
      </c>
      <c r="G56" s="44" t="s">
        <v>929</v>
      </c>
      <c r="H56" s="50" t="s">
        <v>930</v>
      </c>
    </row>
    <row r="57" spans="1:8" ht="45">
      <c r="A57" s="53" t="s">
        <v>885</v>
      </c>
      <c r="B57" s="51" t="s">
        <v>887</v>
      </c>
      <c r="C57" s="50" t="s">
        <v>79</v>
      </c>
      <c r="D57" s="50" t="s">
        <v>80</v>
      </c>
      <c r="E57" s="56" t="s">
        <v>1246</v>
      </c>
      <c r="F57" s="50" t="s">
        <v>967</v>
      </c>
      <c r="G57" s="44" t="s">
        <v>931</v>
      </c>
      <c r="H57" s="50" t="s">
        <v>932</v>
      </c>
    </row>
    <row r="58" spans="1:8" ht="90">
      <c r="A58" s="53" t="s">
        <v>888</v>
      </c>
      <c r="B58" s="51" t="s">
        <v>886</v>
      </c>
      <c r="C58" s="50" t="s">
        <v>79</v>
      </c>
      <c r="D58" s="50" t="s">
        <v>80</v>
      </c>
      <c r="E58" s="50" t="s">
        <v>450</v>
      </c>
      <c r="F58" s="50" t="s">
        <v>933</v>
      </c>
      <c r="G58" s="44" t="s">
        <v>929</v>
      </c>
      <c r="H58" s="50" t="s">
        <v>930</v>
      </c>
    </row>
    <row r="59" spans="1:8" ht="45">
      <c r="A59" s="53" t="s">
        <v>888</v>
      </c>
      <c r="B59" s="51" t="s">
        <v>850</v>
      </c>
      <c r="C59" s="50" t="s">
        <v>79</v>
      </c>
      <c r="D59" s="50" t="s">
        <v>80</v>
      </c>
      <c r="E59" s="50" t="s">
        <v>450</v>
      </c>
      <c r="F59" s="50" t="s">
        <v>934</v>
      </c>
      <c r="G59" s="44" t="s">
        <v>905</v>
      </c>
      <c r="H59" s="50" t="s">
        <v>906</v>
      </c>
    </row>
    <row r="60" spans="1:8" ht="60">
      <c r="A60" s="53" t="s">
        <v>889</v>
      </c>
      <c r="B60" s="51" t="s">
        <v>890</v>
      </c>
      <c r="C60" s="50" t="s">
        <v>79</v>
      </c>
      <c r="D60" s="50" t="s">
        <v>80</v>
      </c>
      <c r="E60" s="56" t="s">
        <v>1246</v>
      </c>
      <c r="F60" s="50" t="s">
        <v>935</v>
      </c>
      <c r="G60" s="44" t="s">
        <v>936</v>
      </c>
      <c r="H60" s="50" t="s">
        <v>937</v>
      </c>
    </row>
    <row r="61" spans="1:8" ht="30">
      <c r="A61" s="53" t="s">
        <v>889</v>
      </c>
      <c r="B61" s="51" t="s">
        <v>891</v>
      </c>
      <c r="C61" s="50" t="s">
        <v>79</v>
      </c>
      <c r="D61" s="50" t="s">
        <v>80</v>
      </c>
      <c r="E61" s="56" t="s">
        <v>1246</v>
      </c>
      <c r="F61" s="50" t="s">
        <v>968</v>
      </c>
      <c r="G61" s="44" t="s">
        <v>938</v>
      </c>
      <c r="H61" s="50" t="s">
        <v>939</v>
      </c>
    </row>
    <row r="62" spans="1:8" ht="60">
      <c r="A62" s="53" t="s">
        <v>889</v>
      </c>
      <c r="B62" s="51" t="s">
        <v>892</v>
      </c>
      <c r="C62" s="50" t="s">
        <v>79</v>
      </c>
      <c r="D62" s="50" t="s">
        <v>80</v>
      </c>
      <c r="E62" s="56" t="s">
        <v>1246</v>
      </c>
      <c r="F62" s="50" t="s">
        <v>969</v>
      </c>
      <c r="G62" s="44" t="s">
        <v>931</v>
      </c>
      <c r="H62" s="50" t="s">
        <v>932</v>
      </c>
    </row>
    <row r="63" spans="1:8" ht="90">
      <c r="A63" s="51" t="s">
        <v>893</v>
      </c>
      <c r="B63" s="51" t="s">
        <v>892</v>
      </c>
      <c r="C63" s="50" t="s">
        <v>79</v>
      </c>
      <c r="D63" s="50" t="s">
        <v>80</v>
      </c>
      <c r="E63" s="56" t="s">
        <v>1246</v>
      </c>
      <c r="F63" s="50" t="s">
        <v>621</v>
      </c>
      <c r="G63" s="56" t="s">
        <v>1268</v>
      </c>
      <c r="H63" s="50" t="s">
        <v>574</v>
      </c>
    </row>
    <row r="64" spans="1:8" ht="45">
      <c r="A64" s="51" t="s">
        <v>893</v>
      </c>
      <c r="B64" s="51" t="s">
        <v>894</v>
      </c>
      <c r="C64" s="50" t="s">
        <v>79</v>
      </c>
      <c r="D64" s="50" t="s">
        <v>80</v>
      </c>
      <c r="E64" s="56" t="s">
        <v>1246</v>
      </c>
      <c r="F64" s="50" t="s">
        <v>945</v>
      </c>
      <c r="G64" s="50" t="s">
        <v>907</v>
      </c>
      <c r="H64" s="50" t="s">
        <v>908</v>
      </c>
    </row>
    <row r="65" spans="1:8">
      <c r="A65" s="51" t="s">
        <v>547</v>
      </c>
      <c r="B65" s="51" t="s">
        <v>110</v>
      </c>
      <c r="C65" s="50" t="s">
        <v>77</v>
      </c>
      <c r="D65" s="50" t="s">
        <v>78</v>
      </c>
      <c r="E65" s="50" t="s">
        <v>452</v>
      </c>
      <c r="F65" s="50" t="s">
        <v>821</v>
      </c>
      <c r="H65" s="50"/>
    </row>
    <row r="66" spans="1:8">
      <c r="A66" s="51" t="s">
        <v>547</v>
      </c>
      <c r="B66" s="51" t="s">
        <v>555</v>
      </c>
      <c r="C66" s="50" t="s">
        <v>77</v>
      </c>
      <c r="D66" s="50" t="s">
        <v>78</v>
      </c>
      <c r="E66" s="57" t="s">
        <v>1247</v>
      </c>
      <c r="F66" s="50" t="s">
        <v>820</v>
      </c>
      <c r="H66" s="50"/>
    </row>
    <row r="67" spans="1:8">
      <c r="A67" s="51" t="s">
        <v>547</v>
      </c>
      <c r="B67" s="51" t="s">
        <v>552</v>
      </c>
      <c r="C67" s="50" t="s">
        <v>77</v>
      </c>
      <c r="D67" s="50" t="s">
        <v>78</v>
      </c>
      <c r="E67" s="57" t="s">
        <v>1247</v>
      </c>
      <c r="F67" s="50" t="s">
        <v>819</v>
      </c>
      <c r="H67" s="50"/>
    </row>
    <row r="68" spans="1:8">
      <c r="A68" s="51" t="s">
        <v>547</v>
      </c>
      <c r="B68" s="54" t="s">
        <v>1269</v>
      </c>
      <c r="C68" s="50" t="s">
        <v>77</v>
      </c>
      <c r="D68" s="50" t="s">
        <v>78</v>
      </c>
      <c r="E68" s="57" t="s">
        <v>1248</v>
      </c>
      <c r="F68" s="50" t="s">
        <v>818</v>
      </c>
      <c r="H68" s="50"/>
    </row>
    <row r="69" spans="1:8">
      <c r="A69" s="51" t="s">
        <v>547</v>
      </c>
      <c r="B69" s="51" t="s">
        <v>816</v>
      </c>
      <c r="C69" s="50" t="s">
        <v>77</v>
      </c>
      <c r="D69" s="50" t="s">
        <v>78</v>
      </c>
      <c r="E69" s="57" t="s">
        <v>1247</v>
      </c>
      <c r="F69" s="50" t="s">
        <v>817</v>
      </c>
      <c r="H69" s="50"/>
    </row>
    <row r="70" spans="1:8">
      <c r="A70" s="51" t="s">
        <v>547</v>
      </c>
      <c r="B70" s="51" t="s">
        <v>895</v>
      </c>
      <c r="C70" s="50" t="s">
        <v>77</v>
      </c>
      <c r="D70" s="50" t="s">
        <v>78</v>
      </c>
      <c r="E70" s="57" t="s">
        <v>1247</v>
      </c>
      <c r="F70" s="50" t="s">
        <v>946</v>
      </c>
      <c r="H70" s="50"/>
    </row>
    <row r="71" spans="1:8">
      <c r="A71" s="51" t="s">
        <v>547</v>
      </c>
      <c r="B71" s="51" t="s">
        <v>109</v>
      </c>
      <c r="C71" s="50" t="s">
        <v>77</v>
      </c>
      <c r="D71" s="50" t="s">
        <v>78</v>
      </c>
      <c r="E71" s="57" t="s">
        <v>1247</v>
      </c>
      <c r="F71" s="50" t="s">
        <v>947</v>
      </c>
      <c r="H71" s="50"/>
    </row>
    <row r="72" spans="1:8" ht="60">
      <c r="A72" s="53" t="s">
        <v>896</v>
      </c>
      <c r="B72" s="51" t="s">
        <v>110</v>
      </c>
      <c r="C72" s="50" t="s">
        <v>79</v>
      </c>
      <c r="D72" s="50" t="s">
        <v>915</v>
      </c>
      <c r="E72" s="56" t="s">
        <v>1243</v>
      </c>
      <c r="F72" s="50" t="s">
        <v>948</v>
      </c>
      <c r="G72" s="44" t="s">
        <v>949</v>
      </c>
      <c r="H72" s="50" t="s">
        <v>950</v>
      </c>
    </row>
    <row r="73" spans="1:8" ht="45">
      <c r="A73" s="53" t="s">
        <v>896</v>
      </c>
      <c r="B73" s="51" t="s">
        <v>555</v>
      </c>
      <c r="C73" s="50" t="s">
        <v>79</v>
      </c>
      <c r="D73" s="50" t="s">
        <v>915</v>
      </c>
      <c r="E73" s="56" t="s">
        <v>1249</v>
      </c>
      <c r="F73" s="50" t="s">
        <v>973</v>
      </c>
      <c r="G73" s="44" t="s">
        <v>974</v>
      </c>
      <c r="H73" s="50" t="s">
        <v>975</v>
      </c>
    </row>
    <row r="74" spans="1:8">
      <c r="A74" s="53" t="s">
        <v>896</v>
      </c>
      <c r="B74" s="51" t="s">
        <v>552</v>
      </c>
      <c r="C74" s="50" t="s">
        <v>79</v>
      </c>
      <c r="D74" s="50" t="s">
        <v>915</v>
      </c>
      <c r="E74" s="56" t="s">
        <v>1249</v>
      </c>
      <c r="F74" s="50" t="s">
        <v>954</v>
      </c>
      <c r="G74" s="44" t="s">
        <v>434</v>
      </c>
      <c r="H74" s="50" t="s">
        <v>955</v>
      </c>
    </row>
    <row r="75" spans="1:8" ht="75">
      <c r="A75" s="53" t="s">
        <v>896</v>
      </c>
      <c r="B75" s="54" t="s">
        <v>1270</v>
      </c>
      <c r="C75" s="50" t="s">
        <v>79</v>
      </c>
      <c r="D75" s="50" t="s">
        <v>915</v>
      </c>
      <c r="E75" s="56" t="s">
        <v>1251</v>
      </c>
      <c r="F75" s="50" t="s">
        <v>952</v>
      </c>
      <c r="G75" s="44" t="s">
        <v>951</v>
      </c>
      <c r="H75" s="50" t="s">
        <v>953</v>
      </c>
    </row>
    <row r="76" spans="1:8">
      <c r="A76" s="53" t="s">
        <v>896</v>
      </c>
      <c r="B76" s="51" t="s">
        <v>112</v>
      </c>
      <c r="C76" s="50" t="s">
        <v>79</v>
      </c>
      <c r="D76" s="50" t="s">
        <v>915</v>
      </c>
      <c r="E76" s="56" t="s">
        <v>1250</v>
      </c>
      <c r="F76" s="50" t="s">
        <v>958</v>
      </c>
      <c r="G76" s="44" t="s">
        <v>429</v>
      </c>
      <c r="H76" s="43">
        <v>969696</v>
      </c>
    </row>
    <row r="77" spans="1:8" ht="90">
      <c r="A77" s="53" t="s">
        <v>896</v>
      </c>
      <c r="B77" s="51" t="s">
        <v>113</v>
      </c>
      <c r="C77" s="50" t="s">
        <v>79</v>
      </c>
      <c r="D77" s="50" t="s">
        <v>915</v>
      </c>
      <c r="E77" s="56" t="s">
        <v>1250</v>
      </c>
      <c r="F77" s="50" t="s">
        <v>959</v>
      </c>
      <c r="G77" s="44" t="s">
        <v>951</v>
      </c>
      <c r="H77" s="50" t="s">
        <v>953</v>
      </c>
    </row>
    <row r="78" spans="1:8" ht="75">
      <c r="A78" s="53" t="s">
        <v>896</v>
      </c>
      <c r="B78" s="51" t="s">
        <v>109</v>
      </c>
      <c r="C78" s="50" t="s">
        <v>79</v>
      </c>
      <c r="D78" s="50" t="s">
        <v>915</v>
      </c>
      <c r="E78" s="56" t="s">
        <v>1249</v>
      </c>
      <c r="F78" s="50" t="s">
        <v>970</v>
      </c>
      <c r="G78" s="44" t="s">
        <v>956</v>
      </c>
      <c r="H78" s="50" t="s">
        <v>957</v>
      </c>
    </row>
    <row r="79" spans="1:8">
      <c r="A79" s="53" t="s">
        <v>897</v>
      </c>
      <c r="B79" s="51" t="s">
        <v>898</v>
      </c>
      <c r="C79" s="50" t="s">
        <v>77</v>
      </c>
      <c r="D79" s="50" t="s">
        <v>78</v>
      </c>
      <c r="E79" s="56" t="s">
        <v>1252</v>
      </c>
      <c r="F79" s="50" t="s">
        <v>960</v>
      </c>
      <c r="H79" s="50"/>
    </row>
    <row r="80" spans="1:8" ht="30">
      <c r="A80" s="53" t="s">
        <v>897</v>
      </c>
      <c r="B80" s="51" t="s">
        <v>899</v>
      </c>
      <c r="C80" s="50" t="s">
        <v>79</v>
      </c>
      <c r="D80" s="50" t="s">
        <v>78</v>
      </c>
      <c r="E80" s="56" t="s">
        <v>1253</v>
      </c>
      <c r="F80" s="50" t="s">
        <v>964</v>
      </c>
      <c r="G80" s="44" t="s">
        <v>965</v>
      </c>
      <c r="H80" s="50" t="s">
        <v>966</v>
      </c>
    </row>
    <row r="81" spans="1:8">
      <c r="A81" s="53" t="s">
        <v>897</v>
      </c>
      <c r="B81" s="51" t="s">
        <v>900</v>
      </c>
      <c r="C81" s="50" t="s">
        <v>77</v>
      </c>
      <c r="D81" s="50" t="s">
        <v>78</v>
      </c>
      <c r="E81" s="56" t="s">
        <v>1254</v>
      </c>
      <c r="F81" s="50" t="s">
        <v>961</v>
      </c>
      <c r="H81" s="50"/>
    </row>
    <row r="82" spans="1:8">
      <c r="A82" s="53" t="s">
        <v>897</v>
      </c>
      <c r="B82" s="51" t="s">
        <v>901</v>
      </c>
      <c r="C82" s="50" t="s">
        <v>77</v>
      </c>
      <c r="D82" s="50" t="s">
        <v>78</v>
      </c>
      <c r="E82" s="56" t="s">
        <v>1254</v>
      </c>
      <c r="F82" s="50" t="s">
        <v>962</v>
      </c>
      <c r="H82" s="50"/>
    </row>
    <row r="83" spans="1:8">
      <c r="A83" s="53" t="s">
        <v>897</v>
      </c>
      <c r="B83" s="51" t="s">
        <v>902</v>
      </c>
      <c r="C83" s="50" t="s">
        <v>77</v>
      </c>
      <c r="D83" s="50" t="s">
        <v>78</v>
      </c>
      <c r="E83" s="56" t="s">
        <v>1254</v>
      </c>
      <c r="F83" s="50" t="s">
        <v>963</v>
      </c>
      <c r="H83" s="50"/>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85546875" defaultRowHeight="15"/>
  <cols>
    <col min="1" max="1" width="36" style="2" customWidth="1"/>
    <col min="2" max="2" width="34.140625" style="2" customWidth="1"/>
    <col min="3" max="16384" width="8.85546875" style="2"/>
  </cols>
  <sheetData>
    <row r="1" spans="1:2">
      <c r="A1" s="42" t="s">
        <v>86</v>
      </c>
      <c r="B1" s="42" t="s">
        <v>87</v>
      </c>
    </row>
    <row r="2" spans="1:2">
      <c r="A2" s="2" t="s">
        <v>1408</v>
      </c>
      <c r="B2" s="2" t="s">
        <v>88</v>
      </c>
    </row>
    <row r="3" spans="1:2">
      <c r="A3" s="69" t="s">
        <v>1409</v>
      </c>
      <c r="B3" s="69" t="s">
        <v>1411</v>
      </c>
    </row>
    <row r="4" spans="1:2">
      <c r="A4" s="2" t="s">
        <v>1410</v>
      </c>
      <c r="B4" s="2" t="s">
        <v>1412</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8"/>
  <sheetViews>
    <sheetView workbookViewId="0"/>
  </sheetViews>
  <sheetFormatPr defaultColWidth="11.42578125" defaultRowHeight="15"/>
  <cols>
    <col min="1" max="1" width="66.85546875" style="59" customWidth="1"/>
    <col min="2" max="3" width="14.28515625" style="59" customWidth="1"/>
    <col min="4" max="4" width="13.7109375" style="59" customWidth="1"/>
    <col min="5" max="5" width="73.42578125" style="59" customWidth="1"/>
    <col min="6" max="6" width="13.85546875" style="59" customWidth="1"/>
    <col min="7" max="7" width="18.28515625" style="59" customWidth="1"/>
    <col min="8" max="10" width="11" style="59" bestFit="1" customWidth="1"/>
    <col min="11" max="11" width="14" style="59" bestFit="1" customWidth="1"/>
    <col min="12" max="16384" width="11.42578125" style="59"/>
  </cols>
  <sheetData>
    <row r="1" spans="1:5" ht="45">
      <c r="A1" s="60" t="s">
        <v>418</v>
      </c>
      <c r="B1" s="68" t="s">
        <v>419</v>
      </c>
      <c r="C1" s="68" t="s">
        <v>421</v>
      </c>
      <c r="D1" s="68" t="s">
        <v>422</v>
      </c>
      <c r="E1" s="60" t="s">
        <v>420</v>
      </c>
    </row>
    <row r="2" spans="1:5" ht="45">
      <c r="A2" s="63" t="s">
        <v>983</v>
      </c>
      <c r="B2" s="64">
        <v>2030</v>
      </c>
      <c r="C2" s="66">
        <f>B278</f>
        <v>5222.274990759357</v>
      </c>
      <c r="D2" s="66">
        <f>B277</f>
        <v>5382.9603750904134</v>
      </c>
      <c r="E2" s="64" t="s">
        <v>984</v>
      </c>
    </row>
    <row r="3" spans="1:5">
      <c r="A3" s="63"/>
      <c r="B3" s="64"/>
      <c r="C3" s="66"/>
      <c r="D3" s="66"/>
      <c r="E3" s="64"/>
    </row>
    <row r="4" spans="1:5">
      <c r="A4" s="60" t="s">
        <v>985</v>
      </c>
      <c r="B4" s="174"/>
      <c r="C4" s="175"/>
      <c r="D4" s="66"/>
      <c r="E4" s="64"/>
    </row>
    <row r="5" spans="1:5">
      <c r="A5" s="72" t="s">
        <v>986</v>
      </c>
      <c r="B5" s="64"/>
      <c r="C5" s="66"/>
      <c r="D5" s="66"/>
      <c r="E5" s="64"/>
    </row>
    <row r="6" spans="1:5">
      <c r="A6" s="72" t="s">
        <v>987</v>
      </c>
      <c r="B6" s="64"/>
      <c r="C6" s="66"/>
      <c r="D6" s="66"/>
      <c r="E6" s="64"/>
    </row>
    <row r="7" spans="1:5">
      <c r="A7" s="72" t="s">
        <v>988</v>
      </c>
      <c r="B7" s="64"/>
      <c r="C7" s="66"/>
      <c r="D7" s="66"/>
      <c r="E7" s="64"/>
    </row>
    <row r="8" spans="1:5">
      <c r="A8" s="72"/>
      <c r="B8" s="64"/>
      <c r="C8" s="66"/>
      <c r="D8" s="66"/>
      <c r="E8" s="64"/>
    </row>
    <row r="9" spans="1:5">
      <c r="A9" s="72" t="s">
        <v>989</v>
      </c>
      <c r="B9" s="64"/>
      <c r="C9" s="66"/>
      <c r="D9" s="66"/>
      <c r="E9" s="64"/>
    </row>
    <row r="10" spans="1:5">
      <c r="A10" s="72" t="s">
        <v>990</v>
      </c>
      <c r="B10" s="64"/>
      <c r="C10" s="66"/>
      <c r="D10" s="66"/>
      <c r="E10" s="64"/>
    </row>
    <row r="11" spans="1:5">
      <c r="A11" s="72"/>
      <c r="B11" s="64"/>
      <c r="C11" s="66"/>
      <c r="D11" s="66"/>
      <c r="E11" s="64"/>
    </row>
    <row r="12" spans="1:5">
      <c r="A12" s="72" t="s">
        <v>991</v>
      </c>
      <c r="B12" s="64"/>
      <c r="C12" s="66"/>
      <c r="D12" s="66"/>
      <c r="E12" s="64"/>
    </row>
    <row r="13" spans="1:5">
      <c r="A13" s="72" t="s">
        <v>992</v>
      </c>
      <c r="B13" s="64"/>
      <c r="C13" s="66"/>
      <c r="D13" s="66"/>
      <c r="E13" s="64"/>
    </row>
    <row r="14" spans="1:5">
      <c r="A14" s="72" t="s">
        <v>993</v>
      </c>
      <c r="B14" s="64"/>
      <c r="C14" s="66"/>
      <c r="D14" s="66"/>
      <c r="E14" s="64"/>
    </row>
    <row r="15" spans="1:5">
      <c r="A15" s="72" t="s">
        <v>994</v>
      </c>
      <c r="B15" s="64"/>
      <c r="C15" s="66"/>
      <c r="D15" s="66"/>
      <c r="E15" s="64"/>
    </row>
    <row r="16" spans="1:5">
      <c r="A16" s="73" t="s">
        <v>995</v>
      </c>
      <c r="B16" s="64"/>
      <c r="C16" s="66"/>
      <c r="D16" s="66"/>
      <c r="E16" s="64"/>
    </row>
    <row r="17" spans="1:5">
      <c r="A17" s="72"/>
      <c r="B17" s="64"/>
      <c r="C17" s="66"/>
      <c r="D17" s="66"/>
      <c r="E17" s="64"/>
    </row>
    <row r="18" spans="1:5">
      <c r="A18" s="72" t="s">
        <v>996</v>
      </c>
      <c r="B18" s="64"/>
      <c r="C18" s="66"/>
      <c r="D18" s="66"/>
      <c r="E18" s="64"/>
    </row>
    <row r="19" spans="1:5">
      <c r="A19" s="72" t="s">
        <v>997</v>
      </c>
      <c r="B19" s="64"/>
      <c r="C19" s="66"/>
      <c r="D19" s="66"/>
      <c r="E19" s="64"/>
    </row>
    <row r="20" spans="1:5">
      <c r="A20" s="72" t="s">
        <v>998</v>
      </c>
      <c r="B20" s="64"/>
      <c r="C20" s="66"/>
      <c r="D20" s="66"/>
      <c r="E20" s="64"/>
    </row>
    <row r="21" spans="1:5">
      <c r="A21" s="72" t="s">
        <v>999</v>
      </c>
      <c r="B21" s="64"/>
      <c r="C21" s="66"/>
      <c r="D21" s="66"/>
      <c r="E21" s="64"/>
    </row>
    <row r="22" spans="1:5">
      <c r="A22" s="72" t="s">
        <v>1000</v>
      </c>
      <c r="B22" s="64"/>
      <c r="C22" s="66"/>
      <c r="D22" s="66"/>
      <c r="E22" s="64"/>
    </row>
    <row r="23" spans="1:5">
      <c r="A23" s="72"/>
      <c r="B23" s="64"/>
      <c r="C23" s="66"/>
      <c r="D23" s="66"/>
      <c r="E23" s="64"/>
    </row>
    <row r="24" spans="1:5">
      <c r="A24" s="71" t="s">
        <v>1001</v>
      </c>
      <c r="B24" s="64"/>
      <c r="C24" s="66"/>
      <c r="D24" s="66"/>
      <c r="E24" s="64"/>
    </row>
    <row r="25" spans="1:5">
      <c r="A25" s="72" t="s">
        <v>1002</v>
      </c>
      <c r="B25" s="64"/>
      <c r="C25" s="66"/>
      <c r="D25" s="66"/>
      <c r="E25" s="64"/>
    </row>
    <row r="26" spans="1:5">
      <c r="A26" s="72" t="s">
        <v>1003</v>
      </c>
      <c r="B26" s="64"/>
      <c r="C26" s="66"/>
      <c r="D26" s="66"/>
      <c r="E26" s="64"/>
    </row>
    <row r="27" spans="1:5">
      <c r="A27" s="72"/>
      <c r="B27" s="64"/>
      <c r="C27" s="66"/>
      <c r="D27" s="66"/>
      <c r="E27" s="64"/>
    </row>
    <row r="28" spans="1:5">
      <c r="A28" s="72"/>
      <c r="B28" s="64"/>
      <c r="C28" s="66"/>
      <c r="D28" s="66"/>
      <c r="E28" s="64"/>
    </row>
    <row r="29" spans="1:5">
      <c r="A29" s="74" t="s">
        <v>1004</v>
      </c>
      <c r="B29" s="64"/>
      <c r="C29" s="66"/>
      <c r="D29" s="66"/>
      <c r="E29" s="64"/>
    </row>
    <row r="30" spans="1:5">
      <c r="A30" s="72" t="s">
        <v>1005</v>
      </c>
      <c r="B30" s="64"/>
      <c r="C30" s="66"/>
      <c r="D30" s="66"/>
      <c r="E30" s="64"/>
    </row>
    <row r="31" spans="1:5">
      <c r="A31" s="176">
        <v>2012</v>
      </c>
      <c r="B31" s="64"/>
      <c r="C31" s="66"/>
      <c r="D31" s="66"/>
      <c r="E31" s="64"/>
    </row>
    <row r="32" spans="1:5">
      <c r="A32" s="59" t="s">
        <v>1006</v>
      </c>
      <c r="B32" s="64"/>
      <c r="C32" s="66"/>
      <c r="D32" s="66"/>
      <c r="E32" s="64"/>
    </row>
    <row r="33" spans="1:5">
      <c r="A33" s="73" t="s">
        <v>1007</v>
      </c>
      <c r="B33" s="64"/>
      <c r="C33" s="66"/>
      <c r="D33" s="66"/>
      <c r="E33" s="64"/>
    </row>
    <row r="34" spans="1:5">
      <c r="A34" s="72" t="s">
        <v>1008</v>
      </c>
      <c r="B34" s="64"/>
      <c r="C34" s="66"/>
      <c r="D34" s="66"/>
      <c r="E34" s="64"/>
    </row>
    <row r="35" spans="1:5">
      <c r="A35" s="72"/>
      <c r="B35" s="64"/>
      <c r="C35" s="66"/>
      <c r="D35" s="66"/>
      <c r="E35" s="64"/>
    </row>
    <row r="36" spans="1:5">
      <c r="A36" s="74" t="s">
        <v>1009</v>
      </c>
      <c r="B36" s="64"/>
      <c r="C36" s="66"/>
      <c r="D36" s="66"/>
      <c r="E36" s="64"/>
    </row>
    <row r="37" spans="1:5">
      <c r="A37" s="72" t="s">
        <v>1005</v>
      </c>
      <c r="B37" s="64"/>
      <c r="C37" s="66"/>
      <c r="D37" s="66"/>
      <c r="E37" s="64"/>
    </row>
    <row r="38" spans="1:5">
      <c r="A38" s="176">
        <v>2010</v>
      </c>
      <c r="B38" s="64"/>
      <c r="C38" s="66"/>
      <c r="D38" s="66"/>
      <c r="E38" s="64"/>
    </row>
    <row r="39" spans="1:5">
      <c r="A39" s="59" t="s">
        <v>1010</v>
      </c>
      <c r="B39" s="64"/>
      <c r="C39" s="66"/>
      <c r="D39" s="66"/>
      <c r="E39" s="64"/>
    </row>
    <row r="40" spans="1:5">
      <c r="A40" s="73" t="s">
        <v>1011</v>
      </c>
      <c r="B40" s="64"/>
      <c r="C40" s="66"/>
      <c r="D40" s="66"/>
      <c r="E40" s="64"/>
    </row>
    <row r="41" spans="1:5">
      <c r="A41" s="72" t="s">
        <v>1012</v>
      </c>
      <c r="B41" s="64"/>
      <c r="C41" s="66"/>
      <c r="D41" s="66"/>
      <c r="E41" s="64"/>
    </row>
    <row r="42" spans="1:5">
      <c r="A42" s="72"/>
      <c r="B42" s="64"/>
      <c r="C42" s="66"/>
      <c r="D42" s="66"/>
      <c r="E42" s="64"/>
    </row>
    <row r="43" spans="1:5">
      <c r="A43" s="74" t="s">
        <v>1013</v>
      </c>
      <c r="B43" s="64"/>
      <c r="C43" s="66"/>
      <c r="D43" s="66"/>
      <c r="E43" s="64"/>
    </row>
    <row r="44" spans="1:5">
      <c r="A44" s="59" t="s">
        <v>1014</v>
      </c>
      <c r="B44" s="64"/>
      <c r="C44" s="66"/>
      <c r="D44" s="66"/>
      <c r="E44" s="64"/>
    </row>
    <row r="45" spans="1:5">
      <c r="A45" s="187">
        <v>2017</v>
      </c>
      <c r="B45" s="64"/>
      <c r="C45" s="66"/>
      <c r="D45" s="66"/>
      <c r="E45" s="64"/>
    </row>
    <row r="46" spans="1:5">
      <c r="A46" s="59" t="s">
        <v>1015</v>
      </c>
      <c r="B46" s="64"/>
      <c r="C46" s="66"/>
      <c r="D46" s="66"/>
      <c r="E46" s="64"/>
    </row>
    <row r="47" spans="1:5">
      <c r="A47" s="73" t="s">
        <v>1016</v>
      </c>
      <c r="B47" s="64"/>
      <c r="C47" s="66"/>
      <c r="D47" s="66"/>
      <c r="E47" s="64"/>
    </row>
    <row r="48" spans="1:5">
      <c r="A48" s="72" t="s">
        <v>1017</v>
      </c>
      <c r="B48" s="64"/>
      <c r="C48" s="66"/>
      <c r="D48" s="66"/>
      <c r="E48" s="64"/>
    </row>
    <row r="49" spans="1:5">
      <c r="A49" s="72"/>
      <c r="B49" s="64"/>
      <c r="C49" s="66"/>
      <c r="D49" s="66"/>
      <c r="E49" s="64"/>
    </row>
    <row r="50" spans="1:5">
      <c r="A50" s="74" t="s">
        <v>1018</v>
      </c>
      <c r="B50" s="64"/>
      <c r="C50" s="66"/>
      <c r="D50" s="66"/>
      <c r="E50" s="64"/>
    </row>
    <row r="51" spans="1:5">
      <c r="A51" s="72" t="s">
        <v>1019</v>
      </c>
      <c r="B51" s="64"/>
      <c r="C51" s="66"/>
      <c r="D51" s="66"/>
      <c r="E51" s="64"/>
    </row>
    <row r="52" spans="1:5">
      <c r="A52" s="176">
        <v>2013</v>
      </c>
      <c r="B52" s="64"/>
      <c r="C52" s="66"/>
      <c r="D52" s="66"/>
      <c r="E52" s="64"/>
    </row>
    <row r="53" spans="1:5">
      <c r="A53" s="72" t="s">
        <v>1020</v>
      </c>
      <c r="B53" s="64"/>
      <c r="C53" s="66"/>
      <c r="D53" s="66"/>
      <c r="E53" s="64"/>
    </row>
    <row r="54" spans="1:5">
      <c r="A54" s="73" t="s">
        <v>1021</v>
      </c>
      <c r="B54" s="64"/>
      <c r="C54" s="66"/>
      <c r="D54" s="66"/>
      <c r="E54" s="64"/>
    </row>
    <row r="55" spans="1:5">
      <c r="A55" s="72" t="s">
        <v>1022</v>
      </c>
      <c r="B55" s="64"/>
      <c r="C55" s="66"/>
      <c r="D55" s="66"/>
      <c r="E55" s="64"/>
    </row>
    <row r="56" spans="1:5">
      <c r="A56" s="72"/>
      <c r="B56" s="64"/>
      <c r="C56" s="66"/>
      <c r="D56" s="66"/>
      <c r="E56" s="64"/>
    </row>
    <row r="57" spans="1:5">
      <c r="A57" s="72"/>
      <c r="B57" s="64"/>
      <c r="C57" s="66"/>
      <c r="D57" s="66"/>
      <c r="E57" s="64"/>
    </row>
    <row r="58" spans="1:5">
      <c r="A58" s="74" t="s">
        <v>1023</v>
      </c>
      <c r="B58" s="174"/>
      <c r="C58" s="175"/>
      <c r="D58" s="66"/>
      <c r="E58" s="64"/>
    </row>
    <row r="59" spans="1:5" ht="30">
      <c r="A59" s="152" t="s">
        <v>1024</v>
      </c>
      <c r="B59" s="178" t="s">
        <v>1025</v>
      </c>
      <c r="C59" s="178" t="s">
        <v>1026</v>
      </c>
      <c r="D59" s="66"/>
      <c r="E59" s="64"/>
    </row>
    <row r="60" spans="1:5">
      <c r="A60" s="152" t="s">
        <v>608</v>
      </c>
      <c r="B60" s="177">
        <v>1</v>
      </c>
      <c r="C60" s="177">
        <v>1</v>
      </c>
      <c r="D60" s="66"/>
      <c r="E60" s="64"/>
    </row>
    <row r="61" spans="1:5">
      <c r="A61" s="152" t="s">
        <v>609</v>
      </c>
      <c r="B61" s="177">
        <v>16.2</v>
      </c>
      <c r="C61" s="177">
        <v>5</v>
      </c>
      <c r="D61" s="66"/>
      <c r="E61" s="64"/>
    </row>
    <row r="62" spans="1:5">
      <c r="A62" s="152" t="s">
        <v>607</v>
      </c>
      <c r="B62" s="177">
        <v>5.6</v>
      </c>
      <c r="C62" s="177">
        <v>1.8</v>
      </c>
      <c r="D62" s="66"/>
      <c r="E62" s="64"/>
    </row>
    <row r="63" spans="1:5">
      <c r="A63" s="152" t="s">
        <v>610</v>
      </c>
      <c r="B63" s="177">
        <v>-2.4</v>
      </c>
      <c r="C63" s="177">
        <v>-8.1999999999999993</v>
      </c>
      <c r="D63" s="66"/>
      <c r="E63" s="64"/>
    </row>
    <row r="64" spans="1:5">
      <c r="A64" s="152" t="s">
        <v>611</v>
      </c>
      <c r="B64" s="177">
        <v>0</v>
      </c>
      <c r="C64" s="177">
        <v>0</v>
      </c>
      <c r="D64" s="66"/>
      <c r="E64" s="64"/>
    </row>
    <row r="65" spans="1:7">
      <c r="A65" s="152" t="s">
        <v>612</v>
      </c>
      <c r="B65" s="177">
        <v>0</v>
      </c>
      <c r="C65" s="177">
        <v>0</v>
      </c>
      <c r="D65" s="66"/>
      <c r="E65" s="64"/>
    </row>
    <row r="66" spans="1:7">
      <c r="A66" s="152" t="s">
        <v>613</v>
      </c>
      <c r="B66" s="177">
        <v>0</v>
      </c>
      <c r="C66" s="177">
        <v>0</v>
      </c>
      <c r="D66" s="66"/>
      <c r="E66" s="64"/>
    </row>
    <row r="67" spans="1:7">
      <c r="A67" s="152" t="s">
        <v>614</v>
      </c>
      <c r="B67" s="177">
        <v>1200</v>
      </c>
      <c r="C67" s="177">
        <v>345</v>
      </c>
      <c r="D67" s="66"/>
      <c r="E67" s="64"/>
    </row>
    <row r="68" spans="1:7">
      <c r="A68" s="152" t="s">
        <v>615</v>
      </c>
      <c r="B68" s="177">
        <v>-160</v>
      </c>
      <c r="C68" s="177">
        <v>-46</v>
      </c>
      <c r="D68" s="66"/>
      <c r="E68" s="64"/>
    </row>
    <row r="69" spans="1:7">
      <c r="A69" s="152" t="s">
        <v>616</v>
      </c>
      <c r="B69" s="177">
        <v>84</v>
      </c>
      <c r="C69" s="177">
        <v>28</v>
      </c>
      <c r="D69" s="66"/>
      <c r="E69" s="64"/>
    </row>
    <row r="70" spans="1:7">
      <c r="A70" s="152" t="s">
        <v>617</v>
      </c>
      <c r="B70" s="177">
        <v>264</v>
      </c>
      <c r="C70" s="177">
        <v>265</v>
      </c>
      <c r="D70" s="66"/>
      <c r="E70" s="64"/>
    </row>
    <row r="71" spans="1:7">
      <c r="A71" s="152" t="s">
        <v>618</v>
      </c>
      <c r="B71" s="177">
        <v>1</v>
      </c>
      <c r="C71" s="177">
        <v>1</v>
      </c>
      <c r="D71" s="66"/>
      <c r="E71" s="64"/>
    </row>
    <row r="72" spans="1:7">
      <c r="A72" s="72"/>
      <c r="B72" s="64"/>
      <c r="C72" s="66"/>
      <c r="D72" s="66"/>
      <c r="E72" s="64"/>
    </row>
    <row r="74" spans="1:7" ht="15.75">
      <c r="A74" s="190" t="s">
        <v>1027</v>
      </c>
      <c r="B74" s="191"/>
      <c r="C74" s="191"/>
      <c r="D74" s="191"/>
      <c r="E74" s="191"/>
      <c r="F74" s="191"/>
    </row>
    <row r="75" spans="1:7" ht="30">
      <c r="A75" s="111"/>
      <c r="B75" s="112" t="s">
        <v>1028</v>
      </c>
      <c r="C75" s="112" t="s">
        <v>1029</v>
      </c>
      <c r="D75" s="112" t="s">
        <v>1030</v>
      </c>
      <c r="E75" s="112" t="s">
        <v>1031</v>
      </c>
      <c r="F75" s="113" t="s">
        <v>1032</v>
      </c>
      <c r="G75" s="189"/>
    </row>
    <row r="76" spans="1:7">
      <c r="A76" s="169" t="s">
        <v>1033</v>
      </c>
      <c r="B76" s="114">
        <v>1497029.2</v>
      </c>
      <c r="C76" s="114">
        <v>275358</v>
      </c>
      <c r="D76" s="114">
        <v>20564.2</v>
      </c>
      <c r="E76" s="114">
        <v>239.31</v>
      </c>
      <c r="F76" s="114">
        <v>1727706.1</v>
      </c>
    </row>
    <row r="77" spans="1:7">
      <c r="A77" s="164" t="s">
        <v>1034</v>
      </c>
      <c r="B77" s="115">
        <v>992836.3</v>
      </c>
      <c r="C77" s="116"/>
      <c r="D77" s="115">
        <v>4266.05</v>
      </c>
      <c r="E77" s="115">
        <v>56.88</v>
      </c>
      <c r="F77" s="115">
        <v>1100056.8899999999</v>
      </c>
    </row>
    <row r="78" spans="1:7">
      <c r="A78" s="163" t="s">
        <v>1035</v>
      </c>
      <c r="B78" s="117">
        <v>715829.8</v>
      </c>
      <c r="C78" s="118"/>
      <c r="D78" s="117">
        <v>8.14</v>
      </c>
      <c r="E78" s="117">
        <v>10.66</v>
      </c>
      <c r="F78" s="117">
        <v>719305.34</v>
      </c>
    </row>
    <row r="79" spans="1:7">
      <c r="A79" s="163" t="s">
        <v>1036</v>
      </c>
      <c r="B79" s="117">
        <v>33787.5</v>
      </c>
      <c r="C79" s="118"/>
      <c r="D79" s="117">
        <v>1.72</v>
      </c>
      <c r="E79" s="117">
        <v>7.0000000000000007E-2</v>
      </c>
      <c r="F79" s="117">
        <v>33845.32</v>
      </c>
    </row>
    <row r="80" spans="1:7">
      <c r="A80" s="163" t="s">
        <v>1037</v>
      </c>
      <c r="B80" s="117">
        <v>138858</v>
      </c>
      <c r="C80" s="118"/>
      <c r="D80" s="117">
        <v>23.47</v>
      </c>
      <c r="E80" s="117">
        <v>8.67</v>
      </c>
      <c r="F80" s="117">
        <v>142038.57</v>
      </c>
    </row>
    <row r="81" spans="1:7">
      <c r="A81" s="168" t="s">
        <v>1038</v>
      </c>
      <c r="B81" s="119">
        <v>121211</v>
      </c>
      <c r="C81" s="118"/>
      <c r="D81" s="119">
        <v>23</v>
      </c>
      <c r="E81" s="119">
        <v>6</v>
      </c>
      <c r="F81" s="119">
        <v>123554</v>
      </c>
    </row>
    <row r="82" spans="1:7">
      <c r="A82" s="168" t="s">
        <v>1039</v>
      </c>
      <c r="B82" s="119">
        <v>6109</v>
      </c>
      <c r="C82" s="118"/>
      <c r="D82" s="119">
        <v>0.34</v>
      </c>
      <c r="E82" s="119">
        <v>2.35</v>
      </c>
      <c r="F82" s="119">
        <v>6844.64</v>
      </c>
    </row>
    <row r="83" spans="1:7">
      <c r="A83" s="168" t="s">
        <v>1040</v>
      </c>
      <c r="B83" s="119">
        <v>10122</v>
      </c>
      <c r="C83" s="118"/>
      <c r="D83" s="119">
        <v>0.1</v>
      </c>
      <c r="E83" s="119">
        <v>0.28000000000000003</v>
      </c>
      <c r="F83" s="119">
        <v>10210.9</v>
      </c>
    </row>
    <row r="84" spans="1:7">
      <c r="A84" s="168" t="s">
        <v>1041</v>
      </c>
      <c r="B84" s="119">
        <v>1416</v>
      </c>
      <c r="C84" s="118"/>
      <c r="D84" s="119">
        <v>0.13</v>
      </c>
      <c r="E84" s="119">
        <v>0.04</v>
      </c>
      <c r="F84" s="119">
        <v>1431.13</v>
      </c>
    </row>
    <row r="85" spans="1:7">
      <c r="A85" s="163" t="s">
        <v>1042</v>
      </c>
      <c r="B85" s="117">
        <v>69427</v>
      </c>
      <c r="C85" s="118"/>
      <c r="D85" s="117">
        <v>2721.94</v>
      </c>
      <c r="E85" s="117">
        <v>36.29</v>
      </c>
      <c r="F85" s="117">
        <v>137838.49</v>
      </c>
    </row>
    <row r="86" spans="1:7">
      <c r="A86" s="163" t="s">
        <v>1043</v>
      </c>
      <c r="B86" s="117">
        <v>1657</v>
      </c>
      <c r="C86" s="118"/>
      <c r="D86" s="117">
        <v>0.18</v>
      </c>
      <c r="E86" s="117">
        <v>0.04</v>
      </c>
      <c r="F86" s="117">
        <v>1673.18</v>
      </c>
    </row>
    <row r="87" spans="1:7">
      <c r="A87" s="163" t="s">
        <v>1044</v>
      </c>
      <c r="B87" s="117">
        <v>33277</v>
      </c>
      <c r="C87" s="118"/>
      <c r="D87" s="117">
        <v>1.2</v>
      </c>
      <c r="E87" s="117">
        <v>1.1499999999999999</v>
      </c>
      <c r="F87" s="117">
        <v>33658.699999999997</v>
      </c>
    </row>
    <row r="88" spans="1:7">
      <c r="A88" s="163" t="s">
        <v>1045</v>
      </c>
      <c r="B88" s="118"/>
      <c r="C88" s="118"/>
      <c r="D88" s="117">
        <v>1509.4</v>
      </c>
      <c r="E88" s="118"/>
      <c r="F88" s="117">
        <v>31697.3</v>
      </c>
    </row>
    <row r="89" spans="1:7">
      <c r="A89" s="164" t="s">
        <v>1046</v>
      </c>
      <c r="B89" s="115">
        <v>405862.9</v>
      </c>
      <c r="C89" s="116"/>
      <c r="D89" s="115">
        <v>14.77</v>
      </c>
      <c r="E89" s="115">
        <v>20.56</v>
      </c>
      <c r="F89" s="115">
        <v>412546.53</v>
      </c>
      <c r="G89" s="189"/>
    </row>
    <row r="90" spans="1:7">
      <c r="A90" s="167" t="s">
        <v>1047</v>
      </c>
      <c r="B90" s="120">
        <v>130783.95</v>
      </c>
      <c r="C90" s="121"/>
      <c r="D90" s="120">
        <v>0.32</v>
      </c>
      <c r="E90" s="120">
        <v>0.46</v>
      </c>
      <c r="F90" s="120">
        <v>130933.27</v>
      </c>
    </row>
    <row r="91" spans="1:7">
      <c r="A91" s="163" t="s">
        <v>1048</v>
      </c>
      <c r="B91" s="117">
        <v>129920</v>
      </c>
      <c r="C91" s="118"/>
      <c r="D91" s="118"/>
      <c r="E91" s="118"/>
      <c r="F91" s="117">
        <v>129920</v>
      </c>
    </row>
    <row r="92" spans="1:7">
      <c r="A92" s="163" t="s">
        <v>1049</v>
      </c>
      <c r="B92" s="117">
        <v>277.82</v>
      </c>
      <c r="C92" s="118"/>
      <c r="D92" s="117">
        <v>0.32</v>
      </c>
      <c r="E92" s="117">
        <v>0.46</v>
      </c>
      <c r="F92" s="117">
        <v>427.14</v>
      </c>
    </row>
    <row r="93" spans="1:7">
      <c r="A93" s="163" t="s">
        <v>1050</v>
      </c>
      <c r="B93" s="117">
        <v>586.12</v>
      </c>
      <c r="C93" s="118"/>
      <c r="D93" s="118"/>
      <c r="E93" s="118"/>
      <c r="F93" s="117">
        <v>586.12</v>
      </c>
    </row>
    <row r="94" spans="1:7">
      <c r="A94" s="167" t="s">
        <v>1051</v>
      </c>
      <c r="B94" s="120">
        <v>27888.86</v>
      </c>
      <c r="C94" s="121"/>
      <c r="D94" s="120">
        <v>11.14</v>
      </c>
      <c r="E94" s="120">
        <v>17.329999999999998</v>
      </c>
      <c r="F94" s="120">
        <v>33496.42</v>
      </c>
    </row>
    <row r="95" spans="1:7">
      <c r="A95" s="163" t="s">
        <v>1052</v>
      </c>
      <c r="B95" s="117">
        <v>10056.43</v>
      </c>
      <c r="C95" s="118"/>
      <c r="D95" s="118"/>
      <c r="E95" s="118"/>
      <c r="F95" s="117">
        <v>10056.43</v>
      </c>
    </row>
    <row r="96" spans="1:7">
      <c r="A96" s="163" t="s">
        <v>1053</v>
      </c>
      <c r="B96" s="118"/>
      <c r="C96" s="118"/>
      <c r="D96" s="118"/>
      <c r="E96" s="117">
        <v>16.05</v>
      </c>
      <c r="F96" s="117">
        <v>4975.5</v>
      </c>
    </row>
    <row r="97" spans="1:6">
      <c r="A97" s="163" t="s">
        <v>1054</v>
      </c>
      <c r="B97" s="117">
        <v>119.58</v>
      </c>
      <c r="C97" s="118"/>
      <c r="D97" s="118"/>
      <c r="E97" s="118"/>
      <c r="F97" s="117">
        <v>119.58</v>
      </c>
    </row>
    <row r="98" spans="1:6">
      <c r="A98" s="163" t="s">
        <v>1055</v>
      </c>
      <c r="B98" s="117">
        <v>88.04</v>
      </c>
      <c r="C98" s="118"/>
      <c r="D98" s="118"/>
      <c r="E98" s="118"/>
      <c r="F98" s="117">
        <v>88.04</v>
      </c>
    </row>
    <row r="99" spans="1:6">
      <c r="A99" s="163" t="s">
        <v>1056</v>
      </c>
      <c r="B99" s="117">
        <v>266.18</v>
      </c>
      <c r="C99" s="118"/>
      <c r="D99" s="117">
        <v>0.91</v>
      </c>
      <c r="E99" s="118"/>
      <c r="F99" s="117">
        <v>285.37</v>
      </c>
    </row>
    <row r="100" spans="1:6">
      <c r="A100" s="163" t="s">
        <v>1057</v>
      </c>
      <c r="B100" s="117">
        <v>7072.52</v>
      </c>
      <c r="C100" s="118"/>
      <c r="D100" s="117">
        <v>9.43</v>
      </c>
      <c r="E100" s="118"/>
      <c r="F100" s="117">
        <v>7270.64</v>
      </c>
    </row>
    <row r="101" spans="1:6">
      <c r="A101" s="163" t="s">
        <v>1058</v>
      </c>
      <c r="B101" s="117">
        <v>198.91</v>
      </c>
      <c r="C101" s="118"/>
      <c r="D101" s="118"/>
      <c r="E101" s="118"/>
      <c r="F101" s="117">
        <v>198.91</v>
      </c>
    </row>
    <row r="102" spans="1:6">
      <c r="A102" s="163" t="s">
        <v>1059</v>
      </c>
      <c r="B102" s="117">
        <v>93.64</v>
      </c>
      <c r="C102" s="118"/>
      <c r="D102" s="117">
        <v>0.19</v>
      </c>
      <c r="E102" s="118"/>
      <c r="F102" s="117">
        <v>97.71</v>
      </c>
    </row>
    <row r="103" spans="1:6">
      <c r="A103" s="163" t="s">
        <v>1060</v>
      </c>
      <c r="B103" s="117">
        <v>37.840000000000003</v>
      </c>
      <c r="C103" s="118"/>
      <c r="D103" s="117">
        <v>0.01</v>
      </c>
      <c r="E103" s="118"/>
      <c r="F103" s="117">
        <v>37.979999999999997</v>
      </c>
    </row>
    <row r="104" spans="1:6">
      <c r="A104" s="163" t="s">
        <v>1061</v>
      </c>
      <c r="B104" s="117">
        <v>1155.52</v>
      </c>
      <c r="C104" s="118"/>
      <c r="D104" s="117">
        <v>0.03</v>
      </c>
      <c r="E104" s="118"/>
      <c r="F104" s="117">
        <v>1156.07</v>
      </c>
    </row>
    <row r="105" spans="1:6">
      <c r="A105" s="163" t="s">
        <v>1062</v>
      </c>
      <c r="B105" s="118"/>
      <c r="C105" s="118"/>
      <c r="D105" s="118"/>
      <c r="E105" s="117">
        <v>1.08</v>
      </c>
      <c r="F105" s="117">
        <v>336.22</v>
      </c>
    </row>
    <row r="106" spans="1:6">
      <c r="A106" s="163" t="s">
        <v>1063</v>
      </c>
      <c r="B106" s="117">
        <v>8800.2099999999991</v>
      </c>
      <c r="C106" s="118"/>
      <c r="D106" s="117">
        <v>0.56000000000000005</v>
      </c>
      <c r="E106" s="117">
        <v>0.2</v>
      </c>
      <c r="F106" s="117">
        <v>8873.9699999999993</v>
      </c>
    </row>
    <row r="107" spans="1:6">
      <c r="A107" s="167" t="s">
        <v>1064</v>
      </c>
      <c r="B107" s="120">
        <v>122371.43</v>
      </c>
      <c r="C107" s="121"/>
      <c r="D107" s="120">
        <v>0.95</v>
      </c>
      <c r="E107" s="120">
        <v>1.1100000000000001</v>
      </c>
      <c r="F107" s="120">
        <v>122736.91</v>
      </c>
    </row>
    <row r="108" spans="1:6">
      <c r="A108" s="163" t="s">
        <v>1065</v>
      </c>
      <c r="B108" s="117">
        <v>116958.37</v>
      </c>
      <c r="C108" s="118"/>
      <c r="D108" s="117">
        <v>0.85</v>
      </c>
      <c r="E108" s="117">
        <v>1.0900000000000001</v>
      </c>
      <c r="F108" s="117">
        <v>117315.63</v>
      </c>
    </row>
    <row r="109" spans="1:6">
      <c r="A109" s="163" t="s">
        <v>1066</v>
      </c>
      <c r="B109" s="117">
        <v>2460.6999999999998</v>
      </c>
      <c r="C109" s="118"/>
      <c r="D109" s="117">
        <v>0.08</v>
      </c>
      <c r="E109" s="118"/>
      <c r="F109" s="117">
        <v>2462.29</v>
      </c>
    </row>
    <row r="110" spans="1:6">
      <c r="A110" s="163" t="s">
        <v>1067</v>
      </c>
      <c r="B110" s="117">
        <v>2728.87</v>
      </c>
      <c r="C110" s="118"/>
      <c r="D110" s="117">
        <v>0.01</v>
      </c>
      <c r="E110" s="117">
        <v>0</v>
      </c>
      <c r="F110" s="117">
        <v>2729.91</v>
      </c>
    </row>
    <row r="111" spans="1:6">
      <c r="A111" s="163" t="s">
        <v>1068</v>
      </c>
      <c r="B111" s="117">
        <v>84.13</v>
      </c>
      <c r="C111" s="118"/>
      <c r="D111" s="117">
        <v>0</v>
      </c>
      <c r="E111" s="117">
        <v>0.01</v>
      </c>
      <c r="F111" s="117">
        <v>86.38</v>
      </c>
    </row>
    <row r="112" spans="1:6">
      <c r="A112" s="163" t="s">
        <v>1069</v>
      </c>
      <c r="B112" s="117">
        <v>76.11</v>
      </c>
      <c r="C112" s="118"/>
      <c r="D112" s="117">
        <v>0</v>
      </c>
      <c r="E112" s="117">
        <v>0.01</v>
      </c>
      <c r="F112" s="117">
        <v>77.989999999999995</v>
      </c>
    </row>
    <row r="113" spans="1:6">
      <c r="A113" s="163" t="s">
        <v>1070</v>
      </c>
      <c r="B113" s="117">
        <v>63.25</v>
      </c>
      <c r="C113" s="118"/>
      <c r="D113" s="117">
        <v>0.01</v>
      </c>
      <c r="E113" s="117">
        <v>0</v>
      </c>
      <c r="F113" s="117">
        <v>64.7</v>
      </c>
    </row>
    <row r="114" spans="1:6">
      <c r="A114" s="167" t="s">
        <v>1071</v>
      </c>
      <c r="B114" s="120">
        <v>123969.17</v>
      </c>
      <c r="C114" s="121"/>
      <c r="D114" s="120">
        <v>2.37</v>
      </c>
      <c r="E114" s="120">
        <v>1.65</v>
      </c>
      <c r="F114" s="120">
        <v>124530.44</v>
      </c>
    </row>
    <row r="115" spans="1:6">
      <c r="A115" s="163" t="s">
        <v>1072</v>
      </c>
      <c r="B115" s="117">
        <v>5222.5</v>
      </c>
      <c r="C115" s="118"/>
      <c r="D115" s="117">
        <v>0.05</v>
      </c>
      <c r="E115" s="117">
        <v>0.08</v>
      </c>
      <c r="F115" s="117">
        <v>5248.35</v>
      </c>
    </row>
    <row r="116" spans="1:6">
      <c r="A116" s="163" t="s">
        <v>1073</v>
      </c>
      <c r="B116" s="117">
        <v>27625.53</v>
      </c>
      <c r="C116" s="118"/>
      <c r="D116" s="117">
        <v>1.1200000000000001</v>
      </c>
      <c r="E116" s="117">
        <v>0.22</v>
      </c>
      <c r="F116" s="117">
        <v>27717.25</v>
      </c>
    </row>
    <row r="117" spans="1:6">
      <c r="A117" s="163" t="s">
        <v>1074</v>
      </c>
      <c r="B117" s="117">
        <v>1861.11</v>
      </c>
      <c r="C117" s="118"/>
      <c r="D117" s="117">
        <v>0.03</v>
      </c>
      <c r="E117" s="117">
        <v>0.02</v>
      </c>
      <c r="F117" s="117">
        <v>1867.94</v>
      </c>
    </row>
    <row r="118" spans="1:6">
      <c r="A118" s="163" t="s">
        <v>1075</v>
      </c>
      <c r="B118" s="117">
        <v>1460.26</v>
      </c>
      <c r="C118" s="118"/>
      <c r="D118" s="117">
        <v>0.06</v>
      </c>
      <c r="E118" s="117">
        <v>0.01</v>
      </c>
      <c r="F118" s="117">
        <v>1464.62</v>
      </c>
    </row>
    <row r="119" spans="1:6">
      <c r="A119" s="163" t="s">
        <v>1076</v>
      </c>
      <c r="B119" s="117">
        <v>87799.77</v>
      </c>
      <c r="C119" s="118"/>
      <c r="D119" s="117">
        <v>1.1100000000000001</v>
      </c>
      <c r="E119" s="117">
        <v>1.32</v>
      </c>
      <c r="F119" s="117">
        <v>88232.28</v>
      </c>
    </row>
    <row r="120" spans="1:6">
      <c r="A120" s="166" t="s">
        <v>1077</v>
      </c>
      <c r="B120" s="122">
        <v>849.49</v>
      </c>
      <c r="C120" s="123"/>
      <c r="D120" s="123"/>
      <c r="E120" s="123"/>
      <c r="F120" s="124">
        <v>849.49</v>
      </c>
    </row>
    <row r="121" spans="1:6">
      <c r="A121" s="163" t="s">
        <v>1078</v>
      </c>
      <c r="B121" s="117">
        <v>776.75</v>
      </c>
      <c r="C121" s="118"/>
      <c r="D121" s="118"/>
      <c r="E121" s="118"/>
      <c r="F121" s="117">
        <v>776.75</v>
      </c>
    </row>
    <row r="122" spans="1:6">
      <c r="A122" s="163" t="s">
        <v>1079</v>
      </c>
      <c r="B122" s="117">
        <v>72.75</v>
      </c>
      <c r="C122" s="118"/>
      <c r="D122" s="118"/>
      <c r="E122" s="118"/>
      <c r="F122" s="117">
        <v>72.75</v>
      </c>
    </row>
    <row r="123" spans="1:6">
      <c r="A123" s="164" t="s">
        <v>1080</v>
      </c>
      <c r="B123" s="116"/>
      <c r="C123" s="116"/>
      <c r="D123" s="115">
        <v>13767.8</v>
      </c>
      <c r="E123" s="115">
        <v>146.07</v>
      </c>
      <c r="F123" s="115">
        <v>334405.5</v>
      </c>
    </row>
    <row r="124" spans="1:6">
      <c r="A124" s="163" t="s">
        <v>1081</v>
      </c>
      <c r="B124" s="118"/>
      <c r="C124" s="118"/>
      <c r="D124" s="117">
        <v>10099.799999999999</v>
      </c>
      <c r="E124" s="118"/>
      <c r="F124" s="117">
        <v>212095.8</v>
      </c>
    </row>
    <row r="125" spans="1:6">
      <c r="A125" s="163" t="s">
        <v>1082</v>
      </c>
      <c r="B125" s="118"/>
      <c r="C125" s="118"/>
      <c r="D125" s="117">
        <v>115</v>
      </c>
      <c r="E125" s="117">
        <v>7.0000000000000007E-2</v>
      </c>
      <c r="F125" s="117">
        <v>2436.6999999999998</v>
      </c>
    </row>
    <row r="126" spans="1:6">
      <c r="A126" s="163" t="s">
        <v>1083</v>
      </c>
      <c r="B126" s="118"/>
      <c r="C126" s="118"/>
      <c r="D126" s="117">
        <v>3327</v>
      </c>
      <c r="E126" s="118"/>
      <c r="F126" s="117">
        <v>69867</v>
      </c>
    </row>
    <row r="127" spans="1:6">
      <c r="A127" s="163" t="s">
        <v>1084</v>
      </c>
      <c r="B127" s="118"/>
      <c r="C127" s="118"/>
      <c r="D127" s="118"/>
      <c r="E127" s="117">
        <v>140</v>
      </c>
      <c r="F127" s="117">
        <v>43400</v>
      </c>
    </row>
    <row r="128" spans="1:6">
      <c r="A128" s="163" t="s">
        <v>1085</v>
      </c>
      <c r="B128" s="118"/>
      <c r="C128" s="118"/>
      <c r="D128" s="117">
        <v>226</v>
      </c>
      <c r="E128" s="117">
        <v>6</v>
      </c>
      <c r="F128" s="117">
        <v>6606</v>
      </c>
    </row>
    <row r="129" spans="1:6">
      <c r="A129" s="164" t="s">
        <v>1086</v>
      </c>
      <c r="B129" s="115">
        <v>98330</v>
      </c>
      <c r="C129" s="115">
        <v>275358</v>
      </c>
      <c r="D129" s="116"/>
      <c r="E129" s="116"/>
      <c r="F129" s="125">
        <v>-177028</v>
      </c>
    </row>
    <row r="130" spans="1:6">
      <c r="A130" s="163" t="s">
        <v>1087</v>
      </c>
      <c r="B130" s="118"/>
      <c r="C130" s="117">
        <v>67800</v>
      </c>
      <c r="D130" s="118"/>
      <c r="E130" s="118"/>
      <c r="F130" s="126">
        <v>-67800</v>
      </c>
    </row>
    <row r="131" spans="1:6">
      <c r="A131" s="163" t="s">
        <v>1088</v>
      </c>
      <c r="B131" s="118"/>
      <c r="C131" s="117">
        <v>207520</v>
      </c>
      <c r="D131" s="118"/>
      <c r="E131" s="118"/>
      <c r="F131" s="126">
        <v>-207520</v>
      </c>
    </row>
    <row r="132" spans="1:6">
      <c r="A132" s="163" t="s">
        <v>1089</v>
      </c>
      <c r="B132" s="117">
        <v>10490</v>
      </c>
      <c r="C132" s="118"/>
      <c r="D132" s="118"/>
      <c r="E132" s="118"/>
      <c r="F132" s="117">
        <v>10490</v>
      </c>
    </row>
    <row r="133" spans="1:6">
      <c r="A133" s="163" t="s">
        <v>1090</v>
      </c>
      <c r="B133" s="118"/>
      <c r="C133" s="117">
        <v>38</v>
      </c>
      <c r="D133" s="118"/>
      <c r="E133" s="118"/>
      <c r="F133" s="126">
        <v>-38</v>
      </c>
    </row>
    <row r="134" spans="1:6">
      <c r="A134" s="163" t="s">
        <v>1091</v>
      </c>
      <c r="B134" s="165" t="s">
        <v>1092</v>
      </c>
      <c r="C134" s="118"/>
      <c r="D134" s="118"/>
      <c r="E134" s="118"/>
      <c r="F134" s="165" t="s">
        <v>1092</v>
      </c>
    </row>
    <row r="135" spans="1:6">
      <c r="A135" s="163" t="s">
        <v>1093</v>
      </c>
      <c r="B135" s="163" t="s">
        <v>1094</v>
      </c>
      <c r="C135" s="118"/>
      <c r="D135" s="118"/>
      <c r="E135" s="118"/>
      <c r="F135" s="163" t="s">
        <v>1094</v>
      </c>
    </row>
    <row r="136" spans="1:6">
      <c r="A136" s="163" t="s">
        <v>1095</v>
      </c>
      <c r="B136" s="117">
        <v>87840</v>
      </c>
      <c r="C136" s="118"/>
      <c r="D136" s="118"/>
      <c r="E136" s="118"/>
      <c r="F136" s="117">
        <v>87840</v>
      </c>
    </row>
    <row r="137" spans="1:6">
      <c r="A137" s="164" t="s">
        <v>1096</v>
      </c>
      <c r="B137" s="116"/>
      <c r="C137" s="116"/>
      <c r="D137" s="115">
        <v>2515.58</v>
      </c>
      <c r="E137" s="115">
        <v>15.8</v>
      </c>
      <c r="F137" s="115">
        <v>57725.18</v>
      </c>
    </row>
    <row r="138" spans="1:6">
      <c r="A138" s="163" t="s">
        <v>1097</v>
      </c>
      <c r="B138" s="118"/>
      <c r="C138" s="118"/>
      <c r="D138" s="117">
        <v>604.51</v>
      </c>
      <c r="E138" s="118"/>
      <c r="F138" s="117">
        <v>12694.71</v>
      </c>
    </row>
    <row r="139" spans="1:6">
      <c r="A139" s="163" t="s">
        <v>1098</v>
      </c>
      <c r="B139" s="118"/>
      <c r="C139" s="118"/>
      <c r="D139" s="117">
        <v>861.07</v>
      </c>
      <c r="E139" s="117">
        <v>15.8</v>
      </c>
      <c r="F139" s="117">
        <v>22980.47</v>
      </c>
    </row>
    <row r="140" spans="1:6">
      <c r="A140" s="163" t="s">
        <v>1099</v>
      </c>
      <c r="B140" s="118"/>
      <c r="C140" s="118"/>
      <c r="D140" s="117">
        <v>1050</v>
      </c>
      <c r="E140" s="118"/>
      <c r="F140" s="117">
        <v>22050</v>
      </c>
    </row>
    <row r="141" spans="1:6">
      <c r="A141" s="164" t="s">
        <v>1100</v>
      </c>
      <c r="B141" s="127">
        <v>3454</v>
      </c>
      <c r="C141" s="116"/>
      <c r="D141" s="115">
        <v>0.03</v>
      </c>
      <c r="E141" s="115">
        <v>0.1</v>
      </c>
      <c r="F141" s="115">
        <v>3484.45</v>
      </c>
    </row>
    <row r="142" spans="1:6">
      <c r="A142" s="163" t="s">
        <v>1101</v>
      </c>
      <c r="B142" s="128">
        <v>3326</v>
      </c>
      <c r="C142" s="118"/>
      <c r="D142" s="117">
        <v>0.02</v>
      </c>
      <c r="E142" s="117">
        <v>0.09</v>
      </c>
      <c r="F142" s="117">
        <v>3355.31</v>
      </c>
    </row>
    <row r="143" spans="1:6">
      <c r="A143" s="163" t="s">
        <v>1102</v>
      </c>
      <c r="B143" s="128">
        <v>128</v>
      </c>
      <c r="C143" s="118"/>
      <c r="D143" s="117">
        <v>0.01</v>
      </c>
      <c r="E143" s="129">
        <v>3.0000000000000001E-3</v>
      </c>
      <c r="F143" s="117">
        <v>129.13999999999999</v>
      </c>
    </row>
    <row r="144" spans="1:6">
      <c r="A144" s="162" t="s">
        <v>1103</v>
      </c>
      <c r="B144" s="107"/>
      <c r="C144" s="107"/>
      <c r="D144" s="107"/>
      <c r="E144" s="107"/>
      <c r="F144" s="107"/>
    </row>
    <row r="145" spans="1:11">
      <c r="A145" s="162" t="s">
        <v>1104</v>
      </c>
      <c r="B145" s="107"/>
      <c r="C145" s="107"/>
      <c r="D145" s="107"/>
      <c r="E145" s="107"/>
      <c r="F145" s="107"/>
    </row>
    <row r="146" spans="1:11">
      <c r="A146" s="179"/>
      <c r="B146" s="182" t="s">
        <v>608</v>
      </c>
      <c r="C146" s="182"/>
      <c r="D146" s="182" t="s">
        <v>616</v>
      </c>
      <c r="E146" s="182" t="s">
        <v>617</v>
      </c>
      <c r="F146" s="107"/>
    </row>
    <row r="147" spans="1:11">
      <c r="A147" s="180" t="s">
        <v>1105</v>
      </c>
      <c r="B147" s="181">
        <f>B76-C76</f>
        <v>1221671.2</v>
      </c>
      <c r="C147" s="107"/>
      <c r="D147" s="153">
        <f>D76</f>
        <v>20564.2</v>
      </c>
      <c r="E147" s="153">
        <f>E76</f>
        <v>239.31</v>
      </c>
      <c r="F147" s="107"/>
    </row>
    <row r="148" spans="1:11">
      <c r="A148" s="180" t="s">
        <v>1106</v>
      </c>
      <c r="B148" s="107">
        <f>B147*$C$60</f>
        <v>1221671.2</v>
      </c>
      <c r="C148" s="107"/>
      <c r="D148" s="107">
        <f>D147*$C$69</f>
        <v>575797.6</v>
      </c>
      <c r="E148" s="107">
        <f>E147*$C$70</f>
        <v>63417.15</v>
      </c>
      <c r="F148" s="107"/>
    </row>
    <row r="149" spans="1:11">
      <c r="A149" s="180" t="s">
        <v>1107</v>
      </c>
      <c r="B149" s="107">
        <f>SUM(B148:E148)</f>
        <v>1860885.9499999997</v>
      </c>
      <c r="C149" s="107"/>
      <c r="D149" s="107"/>
      <c r="E149" s="107"/>
      <c r="F149" s="107"/>
    </row>
    <row r="150" spans="1:11">
      <c r="A150" s="179"/>
      <c r="B150" s="107"/>
      <c r="C150" s="107"/>
      <c r="D150" s="107"/>
      <c r="E150" s="107"/>
      <c r="F150" s="107"/>
    </row>
    <row r="152" spans="1:11" ht="15" customHeight="1">
      <c r="A152" s="192" t="s">
        <v>1108</v>
      </c>
      <c r="B152" s="190"/>
      <c r="C152" s="190"/>
      <c r="D152" s="190"/>
      <c r="E152" s="190"/>
      <c r="F152" s="190"/>
      <c r="G152" s="190"/>
      <c r="H152" s="190"/>
      <c r="I152" s="190"/>
      <c r="J152" s="190"/>
      <c r="K152" s="190"/>
    </row>
    <row r="153" spans="1:11" ht="30">
      <c r="A153" s="140"/>
      <c r="B153" s="140" t="s">
        <v>1109</v>
      </c>
      <c r="C153" s="140" t="s">
        <v>1110</v>
      </c>
      <c r="D153" s="140" t="s">
        <v>1111</v>
      </c>
      <c r="E153" s="140" t="s">
        <v>1112</v>
      </c>
      <c r="F153" s="141" t="s">
        <v>1113</v>
      </c>
      <c r="G153" s="141" t="s">
        <v>1114</v>
      </c>
      <c r="H153" s="140" t="s">
        <v>1115</v>
      </c>
      <c r="I153" s="140" t="s">
        <v>1116</v>
      </c>
      <c r="J153" s="140" t="s">
        <v>1117</v>
      </c>
      <c r="K153" s="140" t="s">
        <v>1118</v>
      </c>
    </row>
    <row r="154" spans="1:11">
      <c r="A154" s="142" t="s">
        <v>1119</v>
      </c>
      <c r="B154" s="143">
        <v>1024772.84</v>
      </c>
      <c r="C154" s="143">
        <v>236257.43</v>
      </c>
      <c r="D154" s="143">
        <v>19944.68</v>
      </c>
      <c r="E154" s="144">
        <v>264.16000000000003</v>
      </c>
      <c r="F154" s="145">
        <v>0.22</v>
      </c>
      <c r="G154" s="145">
        <v>0.42</v>
      </c>
      <c r="H154" s="145">
        <v>0.87</v>
      </c>
      <c r="I154" s="145">
        <v>8.6999999999999994E-2</v>
      </c>
      <c r="J154" s="145">
        <v>1.2999999999999999E-2</v>
      </c>
      <c r="K154" s="143">
        <v>1301209.3899999999</v>
      </c>
    </row>
    <row r="155" spans="1:11">
      <c r="A155" s="146" t="s">
        <v>1120</v>
      </c>
      <c r="B155" s="147">
        <v>952212.06</v>
      </c>
      <c r="C155" s="148"/>
      <c r="D155" s="147">
        <v>2991.42</v>
      </c>
      <c r="E155" s="149">
        <v>38.659999999999997</v>
      </c>
      <c r="F155" s="148"/>
      <c r="G155" s="148"/>
      <c r="H155" s="148"/>
      <c r="I155" s="148"/>
      <c r="J155" s="148"/>
      <c r="K155" s="147">
        <v>1027015.54</v>
      </c>
    </row>
    <row r="156" spans="1:11">
      <c r="A156" s="131" t="s">
        <v>1121</v>
      </c>
      <c r="B156" s="132">
        <v>952212.06</v>
      </c>
      <c r="C156" s="130"/>
      <c r="D156" s="132">
        <v>1639.25</v>
      </c>
      <c r="E156" s="133">
        <v>38.659999999999997</v>
      </c>
      <c r="F156" s="130"/>
      <c r="G156" s="130"/>
      <c r="H156" s="130"/>
      <c r="I156" s="130"/>
      <c r="J156" s="130"/>
      <c r="K156" s="132">
        <v>998619.97</v>
      </c>
    </row>
    <row r="157" spans="1:11">
      <c r="A157" s="134" t="s">
        <v>1122</v>
      </c>
      <c r="B157" s="132">
        <v>541191.32999999996</v>
      </c>
      <c r="C157" s="130"/>
      <c r="D157" s="133">
        <v>6.96</v>
      </c>
      <c r="E157" s="133">
        <v>7.78</v>
      </c>
      <c r="F157" s="130"/>
      <c r="G157" s="130"/>
      <c r="H157" s="130"/>
      <c r="I157" s="130"/>
      <c r="J157" s="130"/>
      <c r="K157" s="132">
        <v>543749.85</v>
      </c>
    </row>
    <row r="158" spans="1:11">
      <c r="A158" s="134" t="s">
        <v>1123</v>
      </c>
      <c r="B158" s="132">
        <v>522495.43</v>
      </c>
      <c r="C158" s="130"/>
      <c r="D158" s="133">
        <v>5.99</v>
      </c>
      <c r="E158" s="133">
        <v>7.75</v>
      </c>
      <c r="F158" s="130"/>
      <c r="G158" s="130"/>
      <c r="H158" s="130"/>
      <c r="I158" s="130"/>
      <c r="J158" s="130"/>
      <c r="K158" s="132">
        <v>525023.42000000004</v>
      </c>
    </row>
    <row r="159" spans="1:11">
      <c r="A159" s="134" t="s">
        <v>1124</v>
      </c>
      <c r="B159" s="132">
        <v>18695.900000000001</v>
      </c>
      <c r="C159" s="130"/>
      <c r="D159" s="133">
        <v>0.97</v>
      </c>
      <c r="E159" s="133">
        <v>0.03</v>
      </c>
      <c r="F159" s="130"/>
      <c r="G159" s="130"/>
      <c r="H159" s="130"/>
      <c r="I159" s="130"/>
      <c r="J159" s="130"/>
      <c r="K159" s="132">
        <v>18726.43</v>
      </c>
    </row>
    <row r="160" spans="1:11">
      <c r="A160" s="134" t="s">
        <v>1125</v>
      </c>
      <c r="B160" s="134" t="s">
        <v>1126</v>
      </c>
      <c r="C160" s="130"/>
      <c r="D160" s="134" t="s">
        <v>1127</v>
      </c>
      <c r="E160" s="134" t="s">
        <v>1127</v>
      </c>
      <c r="F160" s="130"/>
      <c r="G160" s="130"/>
      <c r="H160" s="130"/>
      <c r="I160" s="130"/>
      <c r="J160" s="130"/>
      <c r="K160" s="134" t="s">
        <v>1127</v>
      </c>
    </row>
    <row r="161" spans="1:11">
      <c r="A161" s="134" t="s">
        <v>1128</v>
      </c>
      <c r="B161" s="132">
        <v>228246.91</v>
      </c>
      <c r="C161" s="130"/>
      <c r="D161" s="133">
        <v>4.29</v>
      </c>
      <c r="E161" s="133">
        <v>2.4</v>
      </c>
      <c r="F161" s="130"/>
      <c r="G161" s="130"/>
      <c r="H161" s="130"/>
      <c r="I161" s="130"/>
      <c r="J161" s="130"/>
      <c r="K161" s="132">
        <v>229079.9</v>
      </c>
    </row>
    <row r="162" spans="1:11">
      <c r="A162" s="134" t="s">
        <v>1129</v>
      </c>
      <c r="B162" s="132">
        <v>39696</v>
      </c>
      <c r="C162" s="130"/>
      <c r="D162" s="130"/>
      <c r="E162" s="130"/>
      <c r="F162" s="130"/>
      <c r="G162" s="130"/>
      <c r="H162" s="130"/>
      <c r="I162" s="130"/>
      <c r="J162" s="130"/>
      <c r="K162" s="132">
        <v>39696</v>
      </c>
    </row>
    <row r="163" spans="1:11">
      <c r="A163" s="134" t="s">
        <v>1130</v>
      </c>
      <c r="B163" s="132">
        <v>52366.02</v>
      </c>
      <c r="C163" s="130"/>
      <c r="D163" s="133">
        <v>0.64</v>
      </c>
      <c r="E163" s="133">
        <v>0.85</v>
      </c>
      <c r="F163" s="130"/>
      <c r="G163" s="130"/>
      <c r="H163" s="130"/>
      <c r="I163" s="130"/>
      <c r="J163" s="130"/>
      <c r="K163" s="132">
        <v>52641.440000000002</v>
      </c>
    </row>
    <row r="164" spans="1:11">
      <c r="A164" s="134" t="s">
        <v>1131</v>
      </c>
      <c r="B164" s="132">
        <v>1885.88</v>
      </c>
      <c r="C164" s="130"/>
      <c r="D164" s="133">
        <v>0.03</v>
      </c>
      <c r="E164" s="133">
        <v>0.03</v>
      </c>
      <c r="F164" s="130"/>
      <c r="G164" s="130"/>
      <c r="H164" s="130"/>
      <c r="I164" s="130"/>
      <c r="J164" s="130"/>
      <c r="K164" s="132">
        <v>1894.52</v>
      </c>
    </row>
    <row r="165" spans="1:11">
      <c r="A165" s="134" t="s">
        <v>1132</v>
      </c>
      <c r="B165" s="132">
        <v>34482.44</v>
      </c>
      <c r="C165" s="130"/>
      <c r="D165" s="133">
        <v>1.1000000000000001</v>
      </c>
      <c r="E165" s="133">
        <v>0.34</v>
      </c>
      <c r="F165" s="130"/>
      <c r="G165" s="130"/>
      <c r="H165" s="130"/>
      <c r="I165" s="130"/>
      <c r="J165" s="130"/>
      <c r="K165" s="132">
        <v>34612.32</v>
      </c>
    </row>
    <row r="166" spans="1:11">
      <c r="A166" s="134" t="s">
        <v>1133</v>
      </c>
      <c r="B166" s="132">
        <v>5331.75</v>
      </c>
      <c r="C166" s="130"/>
      <c r="D166" s="133">
        <v>0.06</v>
      </c>
      <c r="E166" s="133">
        <v>0.08</v>
      </c>
      <c r="F166" s="130"/>
      <c r="G166" s="130"/>
      <c r="H166" s="130"/>
      <c r="I166" s="130"/>
      <c r="J166" s="130"/>
      <c r="K166" s="132">
        <v>5358.71</v>
      </c>
    </row>
    <row r="167" spans="1:11">
      <c r="A167" s="134" t="s">
        <v>1134</v>
      </c>
      <c r="B167" s="132">
        <v>24577.85</v>
      </c>
      <c r="C167" s="130"/>
      <c r="D167" s="133">
        <v>0.99</v>
      </c>
      <c r="E167" s="133">
        <v>0.2</v>
      </c>
      <c r="F167" s="130"/>
      <c r="G167" s="130"/>
      <c r="H167" s="130"/>
      <c r="I167" s="130"/>
      <c r="J167" s="130"/>
      <c r="K167" s="132">
        <v>24660.34</v>
      </c>
    </row>
    <row r="168" spans="1:11">
      <c r="A168" s="134" t="s">
        <v>1135</v>
      </c>
      <c r="B168" s="132">
        <v>1010.93</v>
      </c>
      <c r="C168" s="130"/>
      <c r="D168" s="133">
        <v>0.04</v>
      </c>
      <c r="E168" s="133">
        <v>0.01</v>
      </c>
      <c r="F168" s="130"/>
      <c r="G168" s="130"/>
      <c r="H168" s="130"/>
      <c r="I168" s="130"/>
      <c r="J168" s="130"/>
      <c r="K168" s="132">
        <v>1014.23</v>
      </c>
    </row>
    <row r="169" spans="1:11">
      <c r="A169" s="134" t="s">
        <v>1136</v>
      </c>
      <c r="B169" s="132">
        <v>2509.79</v>
      </c>
      <c r="C169" s="130"/>
      <c r="D169" s="133">
        <v>0.1</v>
      </c>
      <c r="E169" s="133">
        <v>0.02</v>
      </c>
      <c r="F169" s="130"/>
      <c r="G169" s="130"/>
      <c r="H169" s="130"/>
      <c r="I169" s="130"/>
      <c r="J169" s="130"/>
      <c r="K169" s="132">
        <v>2518.16</v>
      </c>
    </row>
    <row r="170" spans="1:11">
      <c r="A170" s="134" t="s">
        <v>1137</v>
      </c>
      <c r="B170" s="132">
        <v>7669.09</v>
      </c>
      <c r="C170" s="130"/>
      <c r="D170" s="133">
        <v>0.21</v>
      </c>
      <c r="E170" s="133">
        <v>0.08</v>
      </c>
      <c r="F170" s="130"/>
      <c r="G170" s="130"/>
      <c r="H170" s="130"/>
      <c r="I170" s="130"/>
      <c r="J170" s="130"/>
      <c r="K170" s="132">
        <v>7699.48</v>
      </c>
    </row>
    <row r="171" spans="1:11">
      <c r="A171" s="134" t="s">
        <v>1138</v>
      </c>
      <c r="B171" s="132">
        <v>58717.17</v>
      </c>
      <c r="C171" s="130"/>
      <c r="D171" s="133">
        <v>1.1100000000000001</v>
      </c>
      <c r="E171" s="133">
        <v>0.79</v>
      </c>
      <c r="F171" s="130"/>
      <c r="G171" s="130"/>
      <c r="H171" s="130"/>
      <c r="I171" s="130"/>
      <c r="J171" s="130"/>
      <c r="K171" s="132">
        <v>58984.7</v>
      </c>
    </row>
    <row r="172" spans="1:11">
      <c r="A172" s="134" t="s">
        <v>1139</v>
      </c>
      <c r="B172" s="132">
        <v>95976.83</v>
      </c>
      <c r="C172" s="130"/>
      <c r="D172" s="133">
        <v>9.5</v>
      </c>
      <c r="E172" s="133">
        <v>6.22</v>
      </c>
      <c r="F172" s="130"/>
      <c r="G172" s="130"/>
      <c r="H172" s="130"/>
      <c r="I172" s="130"/>
      <c r="J172" s="130"/>
      <c r="K172" s="132">
        <v>98104.12</v>
      </c>
    </row>
    <row r="173" spans="1:11">
      <c r="A173" s="134" t="s">
        <v>1140</v>
      </c>
      <c r="B173" s="132">
        <v>85515.82</v>
      </c>
      <c r="C173" s="130"/>
      <c r="D173" s="133">
        <v>9.08</v>
      </c>
      <c r="E173" s="133">
        <v>4</v>
      </c>
      <c r="F173" s="130"/>
      <c r="G173" s="130"/>
      <c r="H173" s="130"/>
      <c r="I173" s="130"/>
      <c r="J173" s="130"/>
      <c r="K173" s="132">
        <v>86946.62</v>
      </c>
    </row>
    <row r="174" spans="1:11">
      <c r="A174" s="134" t="s">
        <v>1141</v>
      </c>
      <c r="B174" s="132">
        <v>4021.98</v>
      </c>
      <c r="C174" s="130"/>
      <c r="D174" s="133">
        <v>0.04</v>
      </c>
      <c r="E174" s="133">
        <v>0.12</v>
      </c>
      <c r="F174" s="130"/>
      <c r="G174" s="130"/>
      <c r="H174" s="130"/>
      <c r="I174" s="130"/>
      <c r="J174" s="130"/>
      <c r="K174" s="132">
        <v>4058.69</v>
      </c>
    </row>
    <row r="175" spans="1:11">
      <c r="A175" s="134" t="s">
        <v>1142</v>
      </c>
      <c r="B175" s="132">
        <v>5426.32</v>
      </c>
      <c r="C175" s="130"/>
      <c r="D175" s="133">
        <v>0.31</v>
      </c>
      <c r="E175" s="133">
        <v>2.06</v>
      </c>
      <c r="F175" s="130"/>
      <c r="G175" s="130"/>
      <c r="H175" s="130"/>
      <c r="I175" s="130"/>
      <c r="J175" s="130"/>
      <c r="K175" s="132">
        <v>6071.83</v>
      </c>
    </row>
    <row r="176" spans="1:11">
      <c r="A176" s="134" t="s">
        <v>1143</v>
      </c>
      <c r="B176" s="132">
        <v>1012.71</v>
      </c>
      <c r="C176" s="130"/>
      <c r="D176" s="133">
        <v>7.0000000000000007E-2</v>
      </c>
      <c r="E176" s="133">
        <v>0.04</v>
      </c>
      <c r="F176" s="130"/>
      <c r="G176" s="130"/>
      <c r="H176" s="130"/>
      <c r="I176" s="130"/>
      <c r="J176" s="130"/>
      <c r="K176" s="132">
        <v>1026.98</v>
      </c>
    </row>
    <row r="177" spans="1:11">
      <c r="A177" s="134" t="s">
        <v>1144</v>
      </c>
      <c r="B177" s="132">
        <v>86797</v>
      </c>
      <c r="C177" s="130"/>
      <c r="D177" s="132">
        <v>1618.5</v>
      </c>
      <c r="E177" s="133">
        <v>22.26</v>
      </c>
      <c r="F177" s="130"/>
      <c r="G177" s="130"/>
      <c r="H177" s="130"/>
      <c r="I177" s="130"/>
      <c r="J177" s="130"/>
      <c r="K177" s="132">
        <v>127686.1</v>
      </c>
    </row>
    <row r="178" spans="1:11">
      <c r="A178" s="134" t="s">
        <v>1145</v>
      </c>
      <c r="B178" s="132">
        <v>3268</v>
      </c>
      <c r="C178" s="130"/>
      <c r="D178" s="133">
        <v>0.5</v>
      </c>
      <c r="E178" s="133">
        <v>0.03</v>
      </c>
      <c r="F178" s="130"/>
      <c r="G178" s="130"/>
      <c r="H178" s="130"/>
      <c r="I178" s="130"/>
      <c r="J178" s="130"/>
      <c r="K178" s="132">
        <v>3287.8</v>
      </c>
    </row>
    <row r="179" spans="1:11">
      <c r="A179" s="134" t="s">
        <v>1146</v>
      </c>
      <c r="B179" s="132">
        <v>55182</v>
      </c>
      <c r="C179" s="130"/>
      <c r="D179" s="132">
        <v>1614</v>
      </c>
      <c r="E179" s="133">
        <v>22</v>
      </c>
      <c r="F179" s="130"/>
      <c r="G179" s="130"/>
      <c r="H179" s="130"/>
      <c r="I179" s="130"/>
      <c r="J179" s="130"/>
      <c r="K179" s="132">
        <v>95896</v>
      </c>
    </row>
    <row r="180" spans="1:11">
      <c r="A180" s="134" t="s">
        <v>1147</v>
      </c>
      <c r="B180" s="132">
        <v>28347</v>
      </c>
      <c r="C180" s="130"/>
      <c r="D180" s="133">
        <v>4</v>
      </c>
      <c r="E180" s="133">
        <v>0.23</v>
      </c>
      <c r="F180" s="130"/>
      <c r="G180" s="130"/>
      <c r="H180" s="130"/>
      <c r="I180" s="130"/>
      <c r="J180" s="130"/>
      <c r="K180" s="132">
        <v>28502.3</v>
      </c>
    </row>
    <row r="181" spans="1:11">
      <c r="A181" s="131" t="s">
        <v>1148</v>
      </c>
      <c r="B181" s="130"/>
      <c r="C181" s="130"/>
      <c r="D181" s="132">
        <v>1352.17</v>
      </c>
      <c r="E181" s="130"/>
      <c r="F181" s="130"/>
      <c r="G181" s="130"/>
      <c r="H181" s="130"/>
      <c r="I181" s="130"/>
      <c r="J181" s="130"/>
      <c r="K181" s="132">
        <v>28395.58</v>
      </c>
    </row>
    <row r="182" spans="1:11">
      <c r="A182" s="131" t="s">
        <v>1149</v>
      </c>
      <c r="B182" s="130"/>
      <c r="C182" s="130"/>
      <c r="D182" s="133">
        <v>585.65</v>
      </c>
      <c r="E182" s="130"/>
      <c r="F182" s="130"/>
      <c r="G182" s="130"/>
      <c r="H182" s="130"/>
      <c r="I182" s="130"/>
      <c r="J182" s="130"/>
      <c r="K182" s="132">
        <v>12298.74</v>
      </c>
    </row>
    <row r="183" spans="1:11">
      <c r="A183" s="134" t="s">
        <v>1150</v>
      </c>
      <c r="B183" s="130"/>
      <c r="C183" s="130"/>
      <c r="D183" s="133">
        <v>239.3</v>
      </c>
      <c r="E183" s="130"/>
      <c r="F183" s="130"/>
      <c r="G183" s="130"/>
      <c r="H183" s="130"/>
      <c r="I183" s="130"/>
      <c r="J183" s="130"/>
      <c r="K183" s="132">
        <v>5025.37</v>
      </c>
    </row>
    <row r="184" spans="1:11">
      <c r="A184" s="134" t="s">
        <v>1151</v>
      </c>
      <c r="B184" s="130"/>
      <c r="C184" s="130"/>
      <c r="D184" s="133">
        <v>346.35</v>
      </c>
      <c r="E184" s="130"/>
      <c r="F184" s="130"/>
      <c r="G184" s="130"/>
      <c r="H184" s="130"/>
      <c r="I184" s="130"/>
      <c r="J184" s="130"/>
      <c r="K184" s="132">
        <v>7273.37</v>
      </c>
    </row>
    <row r="185" spans="1:11">
      <c r="A185" s="131" t="s">
        <v>1152</v>
      </c>
      <c r="B185" s="130"/>
      <c r="C185" s="130"/>
      <c r="D185" s="133">
        <v>766.52</v>
      </c>
      <c r="E185" s="130"/>
      <c r="F185" s="130"/>
      <c r="G185" s="130"/>
      <c r="H185" s="130"/>
      <c r="I185" s="130"/>
      <c r="J185" s="130"/>
      <c r="K185" s="132">
        <v>16096.83</v>
      </c>
    </row>
    <row r="186" spans="1:11">
      <c r="A186" s="134" t="s">
        <v>1153</v>
      </c>
      <c r="B186" s="130"/>
      <c r="C186" s="130"/>
      <c r="D186" s="133">
        <v>49.25</v>
      </c>
      <c r="E186" s="130"/>
      <c r="F186" s="130"/>
      <c r="G186" s="130"/>
      <c r="H186" s="130"/>
      <c r="I186" s="130"/>
      <c r="J186" s="130"/>
      <c r="K186" s="132">
        <v>1034.1600000000001</v>
      </c>
    </row>
    <row r="187" spans="1:11">
      <c r="A187" s="134" t="s">
        <v>1154</v>
      </c>
      <c r="B187" s="130"/>
      <c r="C187" s="130"/>
      <c r="D187" s="133">
        <v>698.49</v>
      </c>
      <c r="E187" s="130"/>
      <c r="F187" s="130"/>
      <c r="G187" s="130"/>
      <c r="H187" s="130"/>
      <c r="I187" s="130"/>
      <c r="J187" s="130"/>
      <c r="K187" s="132">
        <v>14668.34</v>
      </c>
    </row>
    <row r="188" spans="1:11">
      <c r="A188" s="134" t="s">
        <v>1155</v>
      </c>
      <c r="B188" s="130"/>
      <c r="C188" s="130"/>
      <c r="D188" s="133">
        <v>18.78</v>
      </c>
      <c r="E188" s="130"/>
      <c r="F188" s="130"/>
      <c r="G188" s="130"/>
      <c r="H188" s="130"/>
      <c r="I188" s="130"/>
      <c r="J188" s="130"/>
      <c r="K188" s="133">
        <v>394.33</v>
      </c>
    </row>
    <row r="189" spans="1:11">
      <c r="A189" s="146" t="s">
        <v>1156</v>
      </c>
      <c r="B189" s="147">
        <v>72560.78</v>
      </c>
      <c r="C189" s="148"/>
      <c r="D189" s="149">
        <v>5.39</v>
      </c>
      <c r="E189" s="149">
        <v>12.8</v>
      </c>
      <c r="F189" s="150">
        <v>0.22</v>
      </c>
      <c r="G189" s="150">
        <v>0.42</v>
      </c>
      <c r="H189" s="150">
        <v>0.87</v>
      </c>
      <c r="I189" s="150">
        <v>8.6999999999999994E-2</v>
      </c>
      <c r="J189" s="150">
        <v>1.2999999999999999E-2</v>
      </c>
      <c r="K189" s="147">
        <v>88608.07</v>
      </c>
    </row>
    <row r="190" spans="1:11">
      <c r="A190" s="131" t="s">
        <v>1157</v>
      </c>
      <c r="B190" s="132">
        <v>53558.17</v>
      </c>
      <c r="C190" s="130"/>
      <c r="D190" s="130"/>
      <c r="E190" s="130"/>
      <c r="F190" s="130"/>
      <c r="G190" s="130"/>
      <c r="H190" s="130"/>
      <c r="I190" s="130"/>
      <c r="J190" s="130"/>
      <c r="K190" s="132">
        <v>53558.17</v>
      </c>
    </row>
    <row r="191" spans="1:11">
      <c r="A191" s="134" t="s">
        <v>1158</v>
      </c>
      <c r="B191" s="132">
        <v>44056</v>
      </c>
      <c r="C191" s="130"/>
      <c r="D191" s="130"/>
      <c r="E191" s="130"/>
      <c r="F191" s="130"/>
      <c r="G191" s="130"/>
      <c r="H191" s="130"/>
      <c r="I191" s="130"/>
      <c r="J191" s="130"/>
      <c r="K191" s="132">
        <v>44056</v>
      </c>
    </row>
    <row r="192" spans="1:11">
      <c r="A192" s="134" t="s">
        <v>1159</v>
      </c>
      <c r="B192" s="132">
        <v>2921</v>
      </c>
      <c r="C192" s="130"/>
      <c r="D192" s="130"/>
      <c r="E192" s="130"/>
      <c r="F192" s="130"/>
      <c r="G192" s="130"/>
      <c r="H192" s="130"/>
      <c r="I192" s="130"/>
      <c r="J192" s="130"/>
      <c r="K192" s="132">
        <v>2921</v>
      </c>
    </row>
    <row r="193" spans="1:11">
      <c r="A193" s="134" t="s">
        <v>1160</v>
      </c>
      <c r="B193" s="132">
        <v>5961.68</v>
      </c>
      <c r="C193" s="130"/>
      <c r="D193" s="130"/>
      <c r="E193" s="130"/>
      <c r="F193" s="130"/>
      <c r="G193" s="130"/>
      <c r="H193" s="130"/>
      <c r="I193" s="130"/>
      <c r="J193" s="130"/>
      <c r="K193" s="132">
        <v>5961.68</v>
      </c>
    </row>
    <row r="194" spans="1:11">
      <c r="A194" s="134" t="s">
        <v>1161</v>
      </c>
      <c r="B194" s="133">
        <v>463.94</v>
      </c>
      <c r="C194" s="130"/>
      <c r="D194" s="130"/>
      <c r="E194" s="130"/>
      <c r="F194" s="130"/>
      <c r="G194" s="130"/>
      <c r="H194" s="130"/>
      <c r="I194" s="130"/>
      <c r="J194" s="130"/>
      <c r="K194" s="133">
        <v>463.94</v>
      </c>
    </row>
    <row r="195" spans="1:11">
      <c r="A195" s="134" t="s">
        <v>1162</v>
      </c>
      <c r="B195" s="133">
        <v>155.54</v>
      </c>
      <c r="C195" s="130"/>
      <c r="D195" s="130"/>
      <c r="E195" s="130"/>
      <c r="F195" s="130"/>
      <c r="G195" s="130"/>
      <c r="H195" s="130"/>
      <c r="I195" s="130"/>
      <c r="J195" s="130"/>
      <c r="K195" s="133">
        <v>155.54</v>
      </c>
    </row>
    <row r="196" spans="1:11">
      <c r="A196" s="131" t="s">
        <v>1163</v>
      </c>
      <c r="B196" s="132">
        <v>15785.98</v>
      </c>
      <c r="C196" s="130"/>
      <c r="D196" s="133">
        <v>5.34</v>
      </c>
      <c r="E196" s="133">
        <v>12.8</v>
      </c>
      <c r="F196" s="130"/>
      <c r="G196" s="130"/>
      <c r="H196" s="130"/>
      <c r="I196" s="130"/>
      <c r="J196" s="130"/>
      <c r="K196" s="132">
        <v>19866.66</v>
      </c>
    </row>
    <row r="197" spans="1:11">
      <c r="A197" s="134" t="s">
        <v>1164</v>
      </c>
      <c r="B197" s="132">
        <v>11067.3</v>
      </c>
      <c r="C197" s="130"/>
      <c r="D197" s="130"/>
      <c r="E197" s="130"/>
      <c r="F197" s="130"/>
      <c r="G197" s="130"/>
      <c r="H197" s="130"/>
      <c r="I197" s="130"/>
      <c r="J197" s="130"/>
      <c r="K197" s="132">
        <v>11067.3</v>
      </c>
    </row>
    <row r="198" spans="1:11">
      <c r="A198" s="134" t="s">
        <v>1165</v>
      </c>
      <c r="B198" s="133">
        <v>0</v>
      </c>
      <c r="C198" s="130"/>
      <c r="D198" s="130"/>
      <c r="E198" s="133">
        <v>11.75</v>
      </c>
      <c r="F198" s="130"/>
      <c r="G198" s="130"/>
      <c r="H198" s="130"/>
      <c r="I198" s="130"/>
      <c r="J198" s="130"/>
      <c r="K198" s="132">
        <v>3643.83</v>
      </c>
    </row>
    <row r="199" spans="1:11">
      <c r="A199" s="134" t="s">
        <v>1166</v>
      </c>
      <c r="B199" s="133">
        <v>102.72</v>
      </c>
      <c r="C199" s="130"/>
      <c r="D199" s="130"/>
      <c r="E199" s="130"/>
      <c r="F199" s="130"/>
      <c r="G199" s="130"/>
      <c r="H199" s="130"/>
      <c r="I199" s="130"/>
      <c r="J199" s="130"/>
      <c r="K199" s="133">
        <v>102.72</v>
      </c>
    </row>
    <row r="200" spans="1:11">
      <c r="A200" s="134" t="s">
        <v>1167</v>
      </c>
      <c r="B200" s="133">
        <v>43.75</v>
      </c>
      <c r="C200" s="130"/>
      <c r="D200" s="130"/>
      <c r="E200" s="130"/>
      <c r="F200" s="130"/>
      <c r="G200" s="130"/>
      <c r="H200" s="130"/>
      <c r="I200" s="130"/>
      <c r="J200" s="130"/>
      <c r="K200" s="133">
        <v>43.75</v>
      </c>
    </row>
    <row r="201" spans="1:11">
      <c r="A201" s="134" t="s">
        <v>1168</v>
      </c>
      <c r="B201" s="133">
        <v>229.84</v>
      </c>
      <c r="C201" s="130"/>
      <c r="D201" s="133">
        <v>0.79</v>
      </c>
      <c r="E201" s="130"/>
      <c r="F201" s="130"/>
      <c r="G201" s="130"/>
      <c r="H201" s="130"/>
      <c r="I201" s="130"/>
      <c r="J201" s="130"/>
      <c r="K201" s="133">
        <v>246.41</v>
      </c>
    </row>
    <row r="202" spans="1:11">
      <c r="A202" s="134" t="s">
        <v>1169</v>
      </c>
      <c r="B202" s="132">
        <v>3317.23</v>
      </c>
      <c r="C202" s="130"/>
      <c r="D202" s="133">
        <v>4.42</v>
      </c>
      <c r="E202" s="130"/>
      <c r="F202" s="130"/>
      <c r="G202" s="130"/>
      <c r="H202" s="130"/>
      <c r="I202" s="130"/>
      <c r="J202" s="130"/>
      <c r="K202" s="132">
        <v>3410.15</v>
      </c>
    </row>
    <row r="203" spans="1:11">
      <c r="A203" s="134" t="s">
        <v>1170</v>
      </c>
      <c r="B203" s="133">
        <v>233.23</v>
      </c>
      <c r="C203" s="130"/>
      <c r="D203" s="130"/>
      <c r="E203" s="130"/>
      <c r="F203" s="130"/>
      <c r="G203" s="130"/>
      <c r="H203" s="130"/>
      <c r="I203" s="130"/>
      <c r="J203" s="130"/>
      <c r="K203" s="133">
        <v>233.23</v>
      </c>
    </row>
    <row r="204" spans="1:11">
      <c r="A204" s="134" t="s">
        <v>1171</v>
      </c>
      <c r="B204" s="133">
        <v>51.29</v>
      </c>
      <c r="C204" s="130"/>
      <c r="D204" s="133">
        <v>0.11</v>
      </c>
      <c r="E204" s="130"/>
      <c r="F204" s="130"/>
      <c r="G204" s="130"/>
      <c r="H204" s="130"/>
      <c r="I204" s="130"/>
      <c r="J204" s="130"/>
      <c r="K204" s="133">
        <v>53.53</v>
      </c>
    </row>
    <row r="205" spans="1:11">
      <c r="A205" s="134" t="s">
        <v>1172</v>
      </c>
      <c r="B205" s="133">
        <v>26.98</v>
      </c>
      <c r="C205" s="130"/>
      <c r="D205" s="135">
        <v>4.8999999999999998E-3</v>
      </c>
      <c r="E205" s="130"/>
      <c r="F205" s="130"/>
      <c r="G205" s="130"/>
      <c r="H205" s="130"/>
      <c r="I205" s="130"/>
      <c r="J205" s="130"/>
      <c r="K205" s="133">
        <v>27.08</v>
      </c>
    </row>
    <row r="206" spans="1:11">
      <c r="A206" s="134" t="s">
        <v>1173</v>
      </c>
      <c r="B206" s="133">
        <v>713.64</v>
      </c>
      <c r="C206" s="130"/>
      <c r="D206" s="133">
        <v>0.02</v>
      </c>
      <c r="E206" s="130"/>
      <c r="F206" s="130"/>
      <c r="G206" s="130"/>
      <c r="H206" s="130"/>
      <c r="I206" s="130"/>
      <c r="J206" s="130"/>
      <c r="K206" s="133">
        <v>713.98</v>
      </c>
    </row>
    <row r="207" spans="1:11">
      <c r="A207" s="134" t="s">
        <v>1174</v>
      </c>
      <c r="B207" s="130"/>
      <c r="C207" s="130"/>
      <c r="D207" s="130"/>
      <c r="E207" s="133">
        <v>1.05</v>
      </c>
      <c r="F207" s="130"/>
      <c r="G207" s="130"/>
      <c r="H207" s="130"/>
      <c r="I207" s="130"/>
      <c r="J207" s="130"/>
      <c r="K207" s="133">
        <v>324.69</v>
      </c>
    </row>
    <row r="208" spans="1:11">
      <c r="A208" s="131" t="s">
        <v>1175</v>
      </c>
      <c r="B208" s="136">
        <v>2522.5</v>
      </c>
      <c r="C208" s="130"/>
      <c r="D208" s="133">
        <v>0.05</v>
      </c>
      <c r="E208" s="130"/>
      <c r="F208" s="130"/>
      <c r="G208" s="130"/>
      <c r="H208" s="137">
        <v>0.87</v>
      </c>
      <c r="I208" s="137">
        <v>8.6999999999999994E-2</v>
      </c>
      <c r="J208" s="133">
        <v>0.01</v>
      </c>
      <c r="K208" s="132">
        <v>9229.6200000000008</v>
      </c>
    </row>
    <row r="209" spans="1:11">
      <c r="A209" s="134" t="s">
        <v>1176</v>
      </c>
      <c r="B209" s="130"/>
      <c r="C209" s="130"/>
      <c r="D209" s="130"/>
      <c r="E209" s="130"/>
      <c r="F209" s="130"/>
      <c r="G209" s="130"/>
      <c r="H209" s="130"/>
      <c r="I209" s="130"/>
      <c r="J209" s="130"/>
      <c r="K209" s="130"/>
    </row>
    <row r="210" spans="1:11">
      <c r="A210" s="134" t="s">
        <v>1177</v>
      </c>
      <c r="B210" s="132">
        <v>1467.55</v>
      </c>
      <c r="C210" s="130"/>
      <c r="D210" s="133">
        <v>0.05</v>
      </c>
      <c r="E210" s="130"/>
      <c r="F210" s="130"/>
      <c r="G210" s="130"/>
      <c r="H210" s="130"/>
      <c r="I210" s="130"/>
      <c r="J210" s="130"/>
      <c r="K210" s="132">
        <v>1468.65</v>
      </c>
    </row>
    <row r="211" spans="1:11">
      <c r="A211" s="134" t="s">
        <v>1178</v>
      </c>
      <c r="B211" s="132">
        <v>1025.31</v>
      </c>
      <c r="C211" s="130"/>
      <c r="D211" s="130"/>
      <c r="E211" s="130"/>
      <c r="F211" s="130"/>
      <c r="G211" s="130"/>
      <c r="H211" s="133">
        <v>0.87</v>
      </c>
      <c r="I211" s="133">
        <v>0.09</v>
      </c>
      <c r="J211" s="130"/>
      <c r="K211" s="132">
        <v>7480.38</v>
      </c>
    </row>
    <row r="212" spans="1:11">
      <c r="A212" s="134" t="s">
        <v>1179</v>
      </c>
      <c r="B212" s="133">
        <v>23.22</v>
      </c>
      <c r="C212" s="130"/>
      <c r="D212" s="130"/>
      <c r="E212" s="130"/>
      <c r="F212" s="130"/>
      <c r="G212" s="130"/>
      <c r="H212" s="130"/>
      <c r="I212" s="130"/>
      <c r="J212" s="130"/>
      <c r="K212" s="133">
        <v>23.22</v>
      </c>
    </row>
    <row r="213" spans="1:11">
      <c r="A213" s="134" t="s">
        <v>1180</v>
      </c>
      <c r="B213" s="133">
        <v>6.42</v>
      </c>
      <c r="C213" s="130"/>
      <c r="D213" s="130"/>
      <c r="E213" s="130"/>
      <c r="F213" s="130"/>
      <c r="G213" s="130"/>
      <c r="H213" s="130"/>
      <c r="I213" s="130"/>
      <c r="J213" s="130"/>
      <c r="K213" s="133">
        <v>6.42</v>
      </c>
    </row>
    <row r="214" spans="1:11">
      <c r="A214" s="134" t="s">
        <v>1181</v>
      </c>
      <c r="B214" s="130"/>
      <c r="C214" s="130"/>
      <c r="D214" s="130"/>
      <c r="E214" s="130"/>
      <c r="F214" s="130"/>
      <c r="G214" s="130"/>
      <c r="H214" s="130"/>
      <c r="I214" s="130"/>
      <c r="J214" s="133">
        <v>0.01</v>
      </c>
      <c r="K214" s="133">
        <v>250.95</v>
      </c>
    </row>
    <row r="215" spans="1:11">
      <c r="A215" s="131" t="s">
        <v>1182</v>
      </c>
      <c r="B215" s="130"/>
      <c r="C215" s="130"/>
      <c r="D215" s="130"/>
      <c r="E215" s="130"/>
      <c r="F215" s="137">
        <v>0.22</v>
      </c>
      <c r="G215" s="137">
        <v>0.42</v>
      </c>
      <c r="H215" s="130"/>
      <c r="I215" s="130"/>
      <c r="J215" s="135">
        <v>2.5000000000000001E-3</v>
      </c>
      <c r="K215" s="132">
        <v>5259.1</v>
      </c>
    </row>
    <row r="216" spans="1:11">
      <c r="A216" s="134" t="s">
        <v>1183</v>
      </c>
      <c r="B216" s="130"/>
      <c r="C216" s="130"/>
      <c r="D216" s="130"/>
      <c r="E216" s="130"/>
      <c r="F216" s="137">
        <v>0.22</v>
      </c>
      <c r="G216" s="133">
        <v>0.42</v>
      </c>
      <c r="H216" s="130"/>
      <c r="I216" s="130"/>
      <c r="J216" s="130"/>
      <c r="K216" s="132">
        <v>5199.3500000000004</v>
      </c>
    </row>
    <row r="217" spans="1:11">
      <c r="A217" s="130" t="s">
        <v>1184</v>
      </c>
      <c r="B217" s="130"/>
      <c r="C217" s="130"/>
      <c r="D217" s="130"/>
      <c r="E217" s="130"/>
      <c r="F217" s="130"/>
      <c r="G217" s="130"/>
      <c r="H217" s="130"/>
      <c r="I217" s="130"/>
      <c r="J217" s="135">
        <v>2.5000000000000001E-3</v>
      </c>
      <c r="K217" s="133">
        <v>59.75</v>
      </c>
    </row>
    <row r="218" spans="1:11">
      <c r="A218" s="131" t="s">
        <v>1185</v>
      </c>
      <c r="B218" s="133">
        <v>694.14</v>
      </c>
      <c r="C218" s="130"/>
      <c r="D218" s="130"/>
      <c r="E218" s="130"/>
      <c r="F218" s="130"/>
      <c r="G218" s="130"/>
      <c r="H218" s="130"/>
      <c r="I218" s="130"/>
      <c r="J218" s="130"/>
      <c r="K218" s="133">
        <v>694.14</v>
      </c>
    </row>
    <row r="219" spans="1:11">
      <c r="A219" s="134" t="s">
        <v>1186</v>
      </c>
      <c r="B219" s="133">
        <v>672.91</v>
      </c>
      <c r="C219" s="130"/>
      <c r="D219" s="130"/>
      <c r="E219" s="130"/>
      <c r="F219" s="130"/>
      <c r="G219" s="130"/>
      <c r="H219" s="130"/>
      <c r="I219" s="130"/>
      <c r="J219" s="130"/>
      <c r="K219" s="133">
        <v>672.91</v>
      </c>
    </row>
    <row r="220" spans="1:11">
      <c r="A220" s="134" t="s">
        <v>1187</v>
      </c>
      <c r="B220" s="133">
        <v>21.23</v>
      </c>
      <c r="C220" s="130"/>
      <c r="D220" s="130"/>
      <c r="E220" s="130"/>
      <c r="F220" s="130"/>
      <c r="G220" s="130"/>
      <c r="H220" s="130"/>
      <c r="I220" s="130"/>
      <c r="J220" s="130"/>
      <c r="K220" s="133">
        <v>21.23</v>
      </c>
    </row>
    <row r="221" spans="1:11">
      <c r="A221" s="146" t="s">
        <v>1188</v>
      </c>
      <c r="B221" s="148"/>
      <c r="C221" s="148"/>
      <c r="D221" s="147">
        <v>14088.3</v>
      </c>
      <c r="E221" s="149">
        <v>192.73</v>
      </c>
      <c r="F221" s="148"/>
      <c r="G221" s="148"/>
      <c r="H221" s="148"/>
      <c r="I221" s="148"/>
      <c r="J221" s="148"/>
      <c r="K221" s="147">
        <v>355600.19</v>
      </c>
    </row>
    <row r="222" spans="1:11">
      <c r="A222" s="134" t="s">
        <v>1189</v>
      </c>
      <c r="B222" s="130"/>
      <c r="C222" s="130"/>
      <c r="D222" s="132">
        <v>10068.07</v>
      </c>
      <c r="E222" s="133">
        <v>0</v>
      </c>
      <c r="F222" s="130"/>
      <c r="G222" s="130"/>
      <c r="H222" s="130"/>
      <c r="I222" s="130"/>
      <c r="J222" s="130"/>
      <c r="K222" s="132">
        <v>211429.43</v>
      </c>
    </row>
    <row r="223" spans="1:11">
      <c r="A223" s="134" t="s">
        <v>1190</v>
      </c>
      <c r="B223" s="130"/>
      <c r="C223" s="130"/>
      <c r="D223" s="133">
        <v>241.19</v>
      </c>
      <c r="E223" s="133">
        <v>7.0000000000000007E-2</v>
      </c>
      <c r="F223" s="130"/>
      <c r="G223" s="130"/>
      <c r="H223" s="130"/>
      <c r="I223" s="130"/>
      <c r="J223" s="130"/>
      <c r="K223" s="132">
        <v>5087.75</v>
      </c>
    </row>
    <row r="224" spans="1:11">
      <c r="A224" s="134" t="s">
        <v>1191</v>
      </c>
      <c r="B224" s="130"/>
      <c r="C224" s="130"/>
      <c r="D224" s="132">
        <v>3540.98</v>
      </c>
      <c r="E224" s="133">
        <v>0</v>
      </c>
      <c r="F224" s="130"/>
      <c r="G224" s="130"/>
      <c r="H224" s="130"/>
      <c r="I224" s="130"/>
      <c r="J224" s="130"/>
      <c r="K224" s="132">
        <v>74360.58</v>
      </c>
    </row>
    <row r="225" spans="1:11">
      <c r="A225" s="134" t="s">
        <v>1192</v>
      </c>
      <c r="B225" s="130"/>
      <c r="C225" s="130"/>
      <c r="D225" s="130"/>
      <c r="E225" s="133">
        <v>186.49</v>
      </c>
      <c r="F225" s="130"/>
      <c r="G225" s="130"/>
      <c r="H225" s="130"/>
      <c r="I225" s="130"/>
      <c r="J225" s="130"/>
      <c r="K225" s="132">
        <v>57810.47</v>
      </c>
    </row>
    <row r="226" spans="1:11">
      <c r="A226" s="134" t="s">
        <v>1193</v>
      </c>
      <c r="B226" s="130"/>
      <c r="C226" s="130"/>
      <c r="D226" s="133">
        <v>238.06</v>
      </c>
      <c r="E226" s="133">
        <v>6.17</v>
      </c>
      <c r="F226" s="130"/>
      <c r="G226" s="130"/>
      <c r="H226" s="130"/>
      <c r="I226" s="130"/>
      <c r="J226" s="130"/>
      <c r="K226" s="132">
        <v>6911.96</v>
      </c>
    </row>
    <row r="227" spans="1:11">
      <c r="A227" s="146" t="s">
        <v>1194</v>
      </c>
      <c r="B227" s="148"/>
      <c r="C227" s="147">
        <v>236257.43</v>
      </c>
      <c r="D227" s="149">
        <v>552.38</v>
      </c>
      <c r="E227" s="149">
        <v>6.74</v>
      </c>
      <c r="F227" s="148"/>
      <c r="G227" s="148"/>
      <c r="H227" s="148"/>
      <c r="I227" s="148"/>
      <c r="J227" s="148"/>
      <c r="K227" s="151">
        <v>-222567.43</v>
      </c>
    </row>
    <row r="228" spans="1:11">
      <c r="A228" s="134" t="s">
        <v>1195</v>
      </c>
      <c r="B228" s="130"/>
      <c r="C228" s="136">
        <v>217393.8</v>
      </c>
      <c r="D228" s="133">
        <v>552.38</v>
      </c>
      <c r="E228" s="133">
        <v>6.74</v>
      </c>
      <c r="F228" s="130"/>
      <c r="G228" s="130"/>
      <c r="H228" s="130"/>
      <c r="I228" s="130"/>
      <c r="J228" s="130"/>
      <c r="K228" s="138">
        <v>-203704.42</v>
      </c>
    </row>
    <row r="229" spans="1:11">
      <c r="A229" s="134" t="s">
        <v>1196</v>
      </c>
      <c r="B229" s="130"/>
      <c r="C229" s="132">
        <v>15327.31</v>
      </c>
      <c r="D229" s="130"/>
      <c r="E229" s="130"/>
      <c r="F229" s="130"/>
      <c r="G229" s="130"/>
      <c r="H229" s="130"/>
      <c r="I229" s="130"/>
      <c r="J229" s="130"/>
      <c r="K229" s="138">
        <v>-15327.31</v>
      </c>
    </row>
    <row r="230" spans="1:11">
      <c r="A230" s="134" t="s">
        <v>1197</v>
      </c>
      <c r="B230" s="130"/>
      <c r="C230" s="132">
        <v>3460.77</v>
      </c>
      <c r="D230" s="130"/>
      <c r="E230" s="130"/>
      <c r="F230" s="130"/>
      <c r="G230" s="130"/>
      <c r="H230" s="130"/>
      <c r="I230" s="130"/>
      <c r="J230" s="130"/>
      <c r="K230" s="138">
        <v>-3460.77</v>
      </c>
    </row>
    <row r="231" spans="1:11">
      <c r="A231" s="134" t="s">
        <v>1198</v>
      </c>
      <c r="B231" s="130"/>
      <c r="C231" s="133">
        <v>75.55</v>
      </c>
      <c r="D231" s="130"/>
      <c r="E231" s="130"/>
      <c r="F231" s="130"/>
      <c r="G231" s="130"/>
      <c r="H231" s="130"/>
      <c r="I231" s="130"/>
      <c r="J231" s="130"/>
      <c r="K231" s="139">
        <v>-75.55</v>
      </c>
    </row>
    <row r="232" spans="1:11">
      <c r="A232" s="134" t="s">
        <v>1199</v>
      </c>
      <c r="B232" s="130"/>
      <c r="C232" s="130"/>
      <c r="D232" s="130"/>
      <c r="E232" s="130"/>
      <c r="F232" s="130"/>
      <c r="G232" s="130"/>
      <c r="H232" s="130"/>
      <c r="I232" s="130"/>
      <c r="J232" s="130"/>
      <c r="K232" s="133">
        <v>0</v>
      </c>
    </row>
    <row r="233" spans="1:11">
      <c r="A233" s="134" t="s">
        <v>1200</v>
      </c>
      <c r="B233" s="130"/>
      <c r="C233" s="130"/>
      <c r="D233" s="130"/>
      <c r="E233" s="130"/>
      <c r="F233" s="130"/>
      <c r="G233" s="130"/>
      <c r="H233" s="130"/>
      <c r="I233" s="130"/>
      <c r="J233" s="130"/>
      <c r="K233" s="133">
        <v>0</v>
      </c>
    </row>
    <row r="234" spans="1:11">
      <c r="A234" s="134" t="s">
        <v>1201</v>
      </c>
      <c r="B234" s="130"/>
      <c r="C234" s="130"/>
      <c r="D234" s="130"/>
      <c r="E234" s="130"/>
      <c r="F234" s="130"/>
      <c r="G234" s="130"/>
      <c r="H234" s="130"/>
      <c r="I234" s="130"/>
      <c r="J234" s="130"/>
      <c r="K234" s="133">
        <v>0</v>
      </c>
    </row>
    <row r="235" spans="1:11">
      <c r="A235" s="146" t="s">
        <v>1202</v>
      </c>
      <c r="B235" s="148"/>
      <c r="C235" s="148"/>
      <c r="D235" s="147">
        <v>2307.19</v>
      </c>
      <c r="E235" s="149">
        <v>13.23</v>
      </c>
      <c r="F235" s="148"/>
      <c r="G235" s="148"/>
      <c r="H235" s="148"/>
      <c r="I235" s="148"/>
      <c r="J235" s="148"/>
      <c r="K235" s="147">
        <v>52552.29</v>
      </c>
    </row>
    <row r="236" spans="1:11">
      <c r="A236" s="134" t="s">
        <v>1203</v>
      </c>
      <c r="B236" s="130"/>
      <c r="C236" s="130"/>
      <c r="D236" s="133">
        <v>488.19</v>
      </c>
      <c r="E236" s="130"/>
      <c r="F236" s="130"/>
      <c r="G236" s="130"/>
      <c r="H236" s="130"/>
      <c r="I236" s="130"/>
      <c r="J236" s="130"/>
      <c r="K236" s="132">
        <v>10251.99</v>
      </c>
    </row>
    <row r="237" spans="1:11">
      <c r="A237" s="134" t="s">
        <v>1204</v>
      </c>
      <c r="B237" s="130"/>
      <c r="C237" s="130"/>
      <c r="D237" s="133">
        <v>488.19</v>
      </c>
      <c r="E237" s="130"/>
      <c r="F237" s="130"/>
      <c r="G237" s="130"/>
      <c r="H237" s="130"/>
      <c r="I237" s="130"/>
      <c r="J237" s="130"/>
      <c r="K237" s="132">
        <v>10251.99</v>
      </c>
    </row>
    <row r="238" spans="1:11">
      <c r="A238" s="134" t="s">
        <v>1205</v>
      </c>
      <c r="B238" s="130"/>
      <c r="C238" s="130"/>
      <c r="D238" s="132">
        <v>1819</v>
      </c>
      <c r="E238" s="133">
        <v>13.23</v>
      </c>
      <c r="F238" s="130"/>
      <c r="G238" s="130"/>
      <c r="H238" s="130"/>
      <c r="I238" s="130"/>
      <c r="J238" s="130"/>
      <c r="K238" s="132">
        <v>42300.3</v>
      </c>
    </row>
    <row r="239" spans="1:11">
      <c r="A239" s="134" t="s">
        <v>1206</v>
      </c>
      <c r="B239" s="130"/>
      <c r="C239" s="130"/>
      <c r="D239" s="132">
        <v>1103</v>
      </c>
      <c r="E239" s="130"/>
      <c r="F239" s="130"/>
      <c r="G239" s="130"/>
      <c r="H239" s="130"/>
      <c r="I239" s="130"/>
      <c r="J239" s="130"/>
      <c r="K239" s="132">
        <v>23163</v>
      </c>
    </row>
    <row r="240" spans="1:11">
      <c r="A240" s="134" t="s">
        <v>1207</v>
      </c>
      <c r="B240" s="130"/>
      <c r="C240" s="130"/>
      <c r="D240" s="133">
        <v>716</v>
      </c>
      <c r="E240" s="133">
        <v>13.23</v>
      </c>
      <c r="F240" s="130"/>
      <c r="G240" s="130"/>
      <c r="H240" s="130"/>
      <c r="I240" s="130"/>
      <c r="J240" s="130"/>
      <c r="K240" s="132">
        <v>19137.3</v>
      </c>
    </row>
    <row r="241" spans="1:11">
      <c r="A241" s="146" t="s">
        <v>1208</v>
      </c>
      <c r="B241" s="148"/>
      <c r="C241" s="148"/>
      <c r="D241" s="148"/>
      <c r="E241" s="148"/>
      <c r="F241" s="148"/>
      <c r="G241" s="148"/>
      <c r="H241" s="148"/>
      <c r="I241" s="148"/>
      <c r="J241" s="148"/>
      <c r="K241" s="148"/>
    </row>
    <row r="242" spans="1:11">
      <c r="A242" s="134" t="s">
        <v>1209</v>
      </c>
      <c r="B242" s="132">
        <v>3467.12</v>
      </c>
      <c r="C242" s="130"/>
      <c r="D242" s="133">
        <v>0.05</v>
      </c>
      <c r="E242" s="133">
        <v>0.1</v>
      </c>
      <c r="F242" s="130"/>
      <c r="G242" s="130"/>
      <c r="H242" s="130"/>
      <c r="I242" s="130"/>
      <c r="J242" s="130"/>
      <c r="K242" s="132">
        <v>3498.86</v>
      </c>
    </row>
    <row r="243" spans="1:11">
      <c r="A243" s="134" t="s">
        <v>1210</v>
      </c>
      <c r="B243" s="132">
        <v>3194.12</v>
      </c>
      <c r="C243" s="130"/>
      <c r="D243" s="133">
        <v>0.02</v>
      </c>
      <c r="E243" s="137">
        <v>8.8999999999999996E-2</v>
      </c>
      <c r="F243" s="130"/>
      <c r="G243" s="130"/>
      <c r="H243" s="130"/>
      <c r="I243" s="130"/>
      <c r="J243" s="130"/>
      <c r="K243" s="132">
        <v>3222.13</v>
      </c>
    </row>
    <row r="244" spans="1:11">
      <c r="A244" s="134" t="s">
        <v>1211</v>
      </c>
      <c r="B244" s="133">
        <v>273</v>
      </c>
      <c r="C244" s="130"/>
      <c r="D244" s="133">
        <v>0.03</v>
      </c>
      <c r="E244" s="137">
        <v>0.01</v>
      </c>
      <c r="F244" s="130"/>
      <c r="G244" s="130"/>
      <c r="H244" s="130"/>
      <c r="I244" s="130"/>
      <c r="J244" s="130"/>
      <c r="K244" s="133">
        <v>276.73</v>
      </c>
    </row>
    <row r="245" spans="1:11">
      <c r="A245" s="130" t="s">
        <v>1212</v>
      </c>
      <c r="B245" s="132">
        <v>376005</v>
      </c>
      <c r="C245" s="130"/>
      <c r="D245" s="130"/>
      <c r="E245" s="130"/>
      <c r="F245" s="130"/>
      <c r="G245" s="130"/>
      <c r="H245" s="130"/>
      <c r="I245" s="130"/>
      <c r="J245" s="130"/>
      <c r="K245" s="132">
        <v>376005</v>
      </c>
    </row>
    <row r="246" spans="1:11" ht="15" customHeight="1">
      <c r="A246" s="215" t="s">
        <v>1213</v>
      </c>
      <c r="B246" s="216"/>
      <c r="C246" s="216"/>
      <c r="D246" s="216"/>
      <c r="E246" s="216"/>
      <c r="F246" s="216"/>
      <c r="G246" s="216"/>
      <c r="H246" s="216"/>
      <c r="I246" s="216"/>
      <c r="J246" s="216"/>
      <c r="K246" s="217"/>
    </row>
    <row r="248" spans="1:11" ht="30">
      <c r="A248" s="64" t="s">
        <v>1214</v>
      </c>
      <c r="B248" s="184" t="s">
        <v>608</v>
      </c>
      <c r="C248" s="184"/>
      <c r="D248" s="184" t="s">
        <v>616</v>
      </c>
      <c r="E248" s="184" t="s">
        <v>617</v>
      </c>
    </row>
    <row r="249" spans="1:11">
      <c r="A249" s="180" t="s">
        <v>1215</v>
      </c>
      <c r="B249" s="183">
        <f>B154-C154</f>
        <v>788515.40999999992</v>
      </c>
      <c r="C249" s="183"/>
      <c r="D249" s="183">
        <f>D154</f>
        <v>19944.68</v>
      </c>
      <c r="E249" s="183">
        <f>E154</f>
        <v>264.16000000000003</v>
      </c>
    </row>
    <row r="250" spans="1:11">
      <c r="A250" s="180" t="s">
        <v>1216</v>
      </c>
      <c r="B250" s="183">
        <f>B249*$C$60</f>
        <v>788515.40999999992</v>
      </c>
      <c r="C250" s="183"/>
      <c r="D250" s="183">
        <f>D249*$C$69</f>
        <v>558451.04</v>
      </c>
      <c r="E250" s="183">
        <f>E249*$C$70</f>
        <v>70002.400000000009</v>
      </c>
    </row>
    <row r="251" spans="1:11">
      <c r="A251" s="180" t="s">
        <v>1217</v>
      </c>
      <c r="B251" s="183">
        <f>SUM(B250:E250)</f>
        <v>1416968.8499999999</v>
      </c>
      <c r="C251" s="183"/>
      <c r="D251" s="183"/>
      <c r="E251" s="183"/>
    </row>
    <row r="254" spans="1:11">
      <c r="A254" s="185" t="s">
        <v>1218</v>
      </c>
      <c r="B254" s="186"/>
    </row>
    <row r="255" spans="1:11">
      <c r="A255" s="59" t="s">
        <v>1219</v>
      </c>
    </row>
    <row r="256" spans="1:11">
      <c r="A256" s="59" t="s">
        <v>1220</v>
      </c>
    </row>
    <row r="258" spans="1:4">
      <c r="A258" s="59" t="s">
        <v>1221</v>
      </c>
      <c r="B258" s="59">
        <v>719</v>
      </c>
    </row>
    <row r="259" spans="1:4">
      <c r="A259" s="59" t="s">
        <v>1222</v>
      </c>
      <c r="B259" s="59">
        <v>11</v>
      </c>
    </row>
    <row r="260" spans="1:4">
      <c r="A260" s="59" t="s">
        <v>1223</v>
      </c>
      <c r="B260" s="160">
        <f>B259/B258*10^6</f>
        <v>15299.026425591099</v>
      </c>
    </row>
    <row r="263" spans="1:4">
      <c r="A263" s="188" t="s">
        <v>1224</v>
      </c>
      <c r="B263" s="186"/>
      <c r="C263" s="186"/>
    </row>
    <row r="264" spans="1:4">
      <c r="A264" s="59" t="s">
        <v>1225</v>
      </c>
      <c r="B264" s="160">
        <f>(B149-B251)/(2007-2000)*(2005-2000)+B251+B260</f>
        <v>1749351.5192827338</v>
      </c>
      <c r="C264" s="59" t="s">
        <v>1226</v>
      </c>
    </row>
    <row r="265" spans="1:4">
      <c r="A265" s="59" t="s">
        <v>1227</v>
      </c>
      <c r="B265" s="59">
        <f>B264/B266</f>
        <v>0.71977393159643066</v>
      </c>
      <c r="C265" s="59" t="s">
        <v>1228</v>
      </c>
    </row>
    <row r="266" spans="1:4">
      <c r="A266" s="59" t="s">
        <v>1229</v>
      </c>
      <c r="B266" s="59">
        <v>2430418</v>
      </c>
      <c r="C266" s="59" t="s">
        <v>1230</v>
      </c>
      <c r="D266" s="59" t="s">
        <v>1231</v>
      </c>
    </row>
    <row r="267" spans="1:4">
      <c r="A267" s="59" t="s">
        <v>1232</v>
      </c>
      <c r="B267" s="59">
        <v>11162212</v>
      </c>
      <c r="C267" s="59" t="s">
        <v>1230</v>
      </c>
    </row>
    <row r="268" spans="1:4">
      <c r="A268" s="59" t="s">
        <v>1233</v>
      </c>
      <c r="B268" s="161">
        <v>0.33</v>
      </c>
      <c r="C268" s="59" t="s">
        <v>1234</v>
      </c>
    </row>
    <row r="269" spans="1:4">
      <c r="A269" s="59" t="s">
        <v>1235</v>
      </c>
      <c r="B269" s="161">
        <v>0.35</v>
      </c>
      <c r="C269" s="59" t="s">
        <v>1234</v>
      </c>
    </row>
    <row r="271" spans="1:4">
      <c r="A271" s="59" t="s">
        <v>1236</v>
      </c>
      <c r="B271" s="59">
        <f>B265*(1-B268)</f>
        <v>0.4822485341696085</v>
      </c>
    </row>
    <row r="272" spans="1:4">
      <c r="A272" s="59" t="s">
        <v>1237</v>
      </c>
      <c r="B272" s="59">
        <f>B265*(1-B269)</f>
        <v>0.46785305553767992</v>
      </c>
    </row>
    <row r="274" spans="1:3">
      <c r="A274" s="59" t="s">
        <v>1238</v>
      </c>
      <c r="B274" s="59">
        <f>B267*B271</f>
        <v>5382960.3750904137</v>
      </c>
      <c r="C274" s="59" t="s">
        <v>1226</v>
      </c>
    </row>
    <row r="275" spans="1:3">
      <c r="A275" s="59" t="s">
        <v>1239</v>
      </c>
      <c r="B275" s="59">
        <f>B267*B272</f>
        <v>5222274.9907593569</v>
      </c>
      <c r="C275" s="59" t="s">
        <v>1226</v>
      </c>
    </row>
    <row r="277" spans="1:3">
      <c r="A277" s="59" t="s">
        <v>1238</v>
      </c>
      <c r="B277" s="160">
        <f>B274/1000</f>
        <v>5382.9603750904134</v>
      </c>
      <c r="C277" s="59" t="s">
        <v>1240</v>
      </c>
    </row>
    <row r="278" spans="1:3">
      <c r="A278" s="59" t="s">
        <v>1239</v>
      </c>
      <c r="B278" s="160">
        <f>B275/1000</f>
        <v>5222.274990759357</v>
      </c>
      <c r="C278" s="59" t="s">
        <v>1240</v>
      </c>
    </row>
  </sheetData>
  <mergeCells count="1">
    <mergeCell ref="A246:K246"/>
  </mergeCells>
  <hyperlinks>
    <hyperlink ref="A33" r:id="rId1"/>
    <hyperlink ref="A40" r:id="rId2"/>
    <hyperlink ref="A47" r:id="rId3"/>
    <hyperlink ref="A54" r:id="rId4"/>
    <hyperlink ref="A16" r:id="rId5"/>
  </hyperlinks>
  <pageMargins left="0.75" right="0.75" top="1" bottom="1" header="0.5" footer="0.5"/>
  <pageSetup paperSize="9"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zoomScale="85" zoomScaleNormal="85" zoomScalePageLayoutView="85" workbookViewId="0">
      <selection sqref="A1:E1"/>
    </sheetView>
  </sheetViews>
  <sheetFormatPr defaultColWidth="9.140625" defaultRowHeight="15"/>
  <cols>
    <col min="1" max="1" width="79.7109375" style="2" customWidth="1"/>
    <col min="2" max="2" width="12.7109375" style="2" bestFit="1" customWidth="1"/>
    <col min="3" max="3" width="17.42578125" style="2" customWidth="1"/>
    <col min="4" max="4" width="22" style="2" customWidth="1"/>
    <col min="5" max="5" width="19.42578125" style="2" customWidth="1"/>
    <col min="6" max="6" width="14.42578125" style="2" customWidth="1"/>
    <col min="7" max="7" width="26.140625" style="2" customWidth="1"/>
    <col min="8" max="8" width="26.7109375" style="2" bestFit="1" customWidth="1"/>
    <col min="9" max="9" width="17.85546875" style="2" bestFit="1" customWidth="1"/>
    <col min="10" max="10" width="33.42578125" style="2" customWidth="1"/>
    <col min="11" max="16" width="9.140625" style="2"/>
    <col min="17" max="17" width="25.85546875" style="2" customWidth="1"/>
    <col min="18" max="18" width="12.42578125" style="2" customWidth="1"/>
    <col min="19" max="19" width="19.85546875" style="2" customWidth="1"/>
    <col min="20" max="21" width="12.42578125" style="2" customWidth="1"/>
    <col min="22" max="23" width="16.28515625" style="2" customWidth="1"/>
    <col min="24" max="24" width="10.85546875" style="2" bestFit="1" customWidth="1"/>
    <col min="25" max="16384" width="9.140625" style="2"/>
  </cols>
  <sheetData>
    <row r="1" spans="1:5">
      <c r="A1" s="218" t="s">
        <v>11</v>
      </c>
      <c r="B1" s="218"/>
      <c r="C1" s="218"/>
      <c r="D1" s="218"/>
      <c r="E1" s="218"/>
    </row>
    <row r="2" spans="1:5">
      <c r="A2" s="222" t="s">
        <v>190</v>
      </c>
      <c r="B2" s="222"/>
      <c r="C2" s="222"/>
      <c r="D2" s="222"/>
      <c r="E2" s="222"/>
    </row>
    <row r="19" spans="1:5">
      <c r="A19" s="2" t="s">
        <v>191</v>
      </c>
    </row>
    <row r="20" spans="1:5">
      <c r="A20" s="2">
        <v>155400</v>
      </c>
      <c r="B20" s="2" t="s">
        <v>192</v>
      </c>
    </row>
    <row r="21" spans="1:5">
      <c r="A21" s="222" t="s">
        <v>193</v>
      </c>
      <c r="B21" s="222"/>
      <c r="C21" s="222"/>
      <c r="D21" s="222"/>
      <c r="E21" s="222"/>
    </row>
    <row r="38" spans="1:5">
      <c r="A38" s="2" t="s">
        <v>191</v>
      </c>
    </row>
    <row r="39" spans="1:5">
      <c r="A39" s="2">
        <v>100800</v>
      </c>
      <c r="B39" s="2" t="s">
        <v>192</v>
      </c>
    </row>
    <row r="40" spans="1:5">
      <c r="A40" s="222" t="s">
        <v>194</v>
      </c>
      <c r="B40" s="222"/>
      <c r="C40" s="222"/>
      <c r="D40" s="222"/>
      <c r="E40" s="222"/>
    </row>
    <row r="57" spans="1:5" ht="15.75" thickBot="1">
      <c r="A57" s="2" t="s">
        <v>191</v>
      </c>
    </row>
    <row r="58" spans="1:5" ht="15.75" thickBot="1">
      <c r="A58" s="3">
        <v>194000</v>
      </c>
      <c r="B58" s="2" t="s">
        <v>195</v>
      </c>
    </row>
    <row r="60" spans="1:5">
      <c r="A60" s="218" t="s">
        <v>196</v>
      </c>
      <c r="B60" s="218"/>
      <c r="C60" s="218"/>
      <c r="D60" s="218"/>
      <c r="E60" s="218"/>
    </row>
    <row r="85" spans="1:39" s="4" customFormat="1">
      <c r="A85" s="2" t="s">
        <v>458</v>
      </c>
      <c r="B85" s="2">
        <v>55.1</v>
      </c>
      <c r="C85" s="2" t="s">
        <v>459</v>
      </c>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row>
    <row r="86" spans="1:39" s="4" customFormat="1">
      <c r="A86" s="2" t="s">
        <v>460</v>
      </c>
      <c r="B86" s="2">
        <v>111.6</v>
      </c>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row>
    <row r="87" spans="1:39" ht="15.75" thickBot="1"/>
    <row r="88" spans="1:39" ht="15.75" thickBot="1">
      <c r="A88" s="5" t="s">
        <v>461</v>
      </c>
      <c r="B88" s="6">
        <f>(B86-B85)/B85</f>
        <v>1.0254083484573502</v>
      </c>
    </row>
    <row r="89" spans="1:39">
      <c r="A89" s="218" t="s">
        <v>197</v>
      </c>
      <c r="B89" s="218"/>
      <c r="C89" s="218"/>
      <c r="D89" s="218"/>
      <c r="E89" s="218"/>
    </row>
    <row r="90" spans="1:39">
      <c r="A90" s="2">
        <v>6.6290250000000004</v>
      </c>
      <c r="B90" s="2" t="s">
        <v>465</v>
      </c>
      <c r="E90" s="2" t="s">
        <v>470</v>
      </c>
    </row>
    <row r="91" spans="1:39">
      <c r="A91" s="2">
        <f>1/A90</f>
        <v>0.15085174667466181</v>
      </c>
      <c r="B91" s="2" t="s">
        <v>466</v>
      </c>
      <c r="E91" s="2" t="s">
        <v>202</v>
      </c>
    </row>
    <row r="92" spans="1:39">
      <c r="A92" s="7">
        <v>0.5</v>
      </c>
      <c r="B92" s="2" t="s">
        <v>467</v>
      </c>
      <c r="E92" s="2" t="s">
        <v>471</v>
      </c>
    </row>
    <row r="93" spans="1:39">
      <c r="A93" s="2">
        <f>A92*A91</f>
        <v>7.5425873337330904E-2</v>
      </c>
      <c r="B93" s="2" t="s">
        <v>468</v>
      </c>
      <c r="E93" s="2" t="s">
        <v>202</v>
      </c>
    </row>
    <row r="94" spans="1:39">
      <c r="A94" s="2">
        <f>1/A93</f>
        <v>13.258050000000001</v>
      </c>
      <c r="B94" s="2" t="s">
        <v>469</v>
      </c>
      <c r="E94" s="2" t="s">
        <v>202</v>
      </c>
      <c r="L94" s="7"/>
    </row>
    <row r="95" spans="1:39" ht="15.75" thickBot="1">
      <c r="A95" s="2">
        <v>8.0274920000000005</v>
      </c>
      <c r="B95" s="2" t="s">
        <v>463</v>
      </c>
      <c r="E95" s="2" t="s">
        <v>472</v>
      </c>
      <c r="L95" s="7"/>
    </row>
    <row r="96" spans="1:39" ht="15.75" thickBot="1">
      <c r="A96" s="8">
        <f>(A94-A95)/A95</f>
        <v>0.65158059329115492</v>
      </c>
      <c r="B96" s="2" t="s">
        <v>464</v>
      </c>
      <c r="C96" s="9"/>
      <c r="E96" s="2" t="s">
        <v>202</v>
      </c>
    </row>
    <row r="98" spans="1:5">
      <c r="A98" s="218" t="s">
        <v>198</v>
      </c>
      <c r="B98" s="218"/>
      <c r="C98" s="218"/>
      <c r="D98" s="218"/>
      <c r="E98" s="218"/>
    </row>
    <row r="99" spans="1:5">
      <c r="A99" s="9">
        <v>0.3</v>
      </c>
      <c r="B99" s="7" t="s">
        <v>475</v>
      </c>
    </row>
    <row r="100" spans="1:5">
      <c r="A100" s="2">
        <v>63.5</v>
      </c>
      <c r="B100" s="2" t="s">
        <v>476</v>
      </c>
    </row>
    <row r="101" spans="1:5">
      <c r="A101" s="2">
        <f>1/A100</f>
        <v>1.5748031496062992E-2</v>
      </c>
      <c r="B101" s="2" t="s">
        <v>474</v>
      </c>
    </row>
    <row r="102" spans="1:5">
      <c r="A102" s="10">
        <f>A101*(1-A99)</f>
        <v>1.1023622047244094E-2</v>
      </c>
      <c r="B102" s="2" t="s">
        <v>477</v>
      </c>
    </row>
    <row r="103" spans="1:5">
      <c r="A103" s="10">
        <f>1/A102</f>
        <v>90.714285714285722</v>
      </c>
      <c r="B103" s="2" t="s">
        <v>481</v>
      </c>
    </row>
    <row r="104" spans="1:5">
      <c r="A104" s="9">
        <v>0.35</v>
      </c>
      <c r="B104" s="2" t="s">
        <v>478</v>
      </c>
    </row>
    <row r="105" spans="1:5">
      <c r="A105" s="2">
        <f>A102*(1-A104)</f>
        <v>7.1653543307086615E-3</v>
      </c>
      <c r="B105" s="2" t="s">
        <v>479</v>
      </c>
    </row>
    <row r="106" spans="1:5" ht="15.75" thickBot="1">
      <c r="A106" s="2">
        <f>1/A105</f>
        <v>139.56043956043956</v>
      </c>
      <c r="B106" s="2" t="s">
        <v>480</v>
      </c>
    </row>
    <row r="107" spans="1:5" ht="15.75" thickBot="1">
      <c r="A107" s="11">
        <f>(A106-A103)/A103</f>
        <v>0.53846153846153832</v>
      </c>
      <c r="B107" s="2" t="s">
        <v>482</v>
      </c>
    </row>
    <row r="108" spans="1:5">
      <c r="A108" s="12"/>
    </row>
    <row r="109" spans="1:5">
      <c r="A109" s="218" t="s">
        <v>200</v>
      </c>
      <c r="B109" s="218"/>
      <c r="C109" s="218"/>
      <c r="D109" s="218"/>
      <c r="E109" s="218"/>
    </row>
    <row r="110" spans="1:5" ht="15.75" thickBot="1"/>
    <row r="111" spans="1:5" ht="15.75" thickBot="1">
      <c r="A111" s="11">
        <f>A122</f>
        <v>0.20481927710843381</v>
      </c>
      <c r="B111" s="2" t="s">
        <v>484</v>
      </c>
    </row>
    <row r="113" spans="1:14">
      <c r="A113" s="218" t="s">
        <v>199</v>
      </c>
      <c r="B113" s="218"/>
      <c r="C113" s="218"/>
      <c r="D113" s="218"/>
      <c r="E113" s="218"/>
    </row>
    <row r="114" spans="1:14">
      <c r="A114" s="9">
        <v>0.2</v>
      </c>
      <c r="B114" s="7" t="s">
        <v>475</v>
      </c>
    </row>
    <row r="115" spans="1:14">
      <c r="A115" s="2">
        <v>1.95</v>
      </c>
      <c r="B115" s="2" t="s">
        <v>483</v>
      </c>
    </row>
    <row r="116" spans="1:14">
      <c r="A116" s="2">
        <f>1/A115</f>
        <v>0.51282051282051289</v>
      </c>
      <c r="B116" s="2" t="s">
        <v>474</v>
      </c>
    </row>
    <row r="117" spans="1:14">
      <c r="A117" s="10">
        <f>A116*(1-A114)</f>
        <v>0.41025641025641035</v>
      </c>
      <c r="B117" s="2" t="s">
        <v>477</v>
      </c>
    </row>
    <row r="118" spans="1:14">
      <c r="A118" s="10">
        <f>1/A117</f>
        <v>2.4374999999999996</v>
      </c>
      <c r="B118" s="2" t="s">
        <v>481</v>
      </c>
    </row>
    <row r="119" spans="1:14">
      <c r="A119" s="9">
        <v>0.17</v>
      </c>
      <c r="B119" s="2" t="s">
        <v>478</v>
      </c>
    </row>
    <row r="120" spans="1:14">
      <c r="A120" s="2">
        <f>A117*(1-A119)</f>
        <v>0.34051282051282056</v>
      </c>
      <c r="B120" s="2" t="s">
        <v>479</v>
      </c>
    </row>
    <row r="121" spans="1:14" ht="15.75" thickBot="1">
      <c r="A121" s="2">
        <f>1/A120</f>
        <v>2.9367469879518069</v>
      </c>
      <c r="B121" s="2" t="s">
        <v>480</v>
      </c>
    </row>
    <row r="122" spans="1:14" ht="15.75" thickBot="1">
      <c r="A122" s="11">
        <f>(A121-A118)/A118</f>
        <v>0.20481927710843381</v>
      </c>
      <c r="B122" s="2" t="s">
        <v>482</v>
      </c>
    </row>
    <row r="124" spans="1:14">
      <c r="A124" s="218" t="s">
        <v>485</v>
      </c>
      <c r="B124" s="218"/>
      <c r="C124" s="218"/>
      <c r="D124" s="218"/>
      <c r="E124" s="218"/>
      <c r="L124" s="13"/>
    </row>
    <row r="125" spans="1:14">
      <c r="A125" s="14">
        <v>4.4824543659231753E-4</v>
      </c>
      <c r="B125" s="2" t="s">
        <v>487</v>
      </c>
      <c r="M125" s="7"/>
      <c r="N125" s="7"/>
    </row>
    <row r="126" spans="1:14">
      <c r="A126" s="2">
        <v>1.27</v>
      </c>
      <c r="B126" s="15" t="s">
        <v>492</v>
      </c>
      <c r="F126" s="16"/>
      <c r="L126" s="1"/>
      <c r="M126" s="14"/>
      <c r="N126" s="14"/>
    </row>
    <row r="127" spans="1:14">
      <c r="A127" s="2">
        <f>(1/CONVERT(A125/A126,"mi","km")*0.00105505585)</f>
        <v>1.857438352962903</v>
      </c>
      <c r="B127" s="15" t="s">
        <v>488</v>
      </c>
      <c r="L127" s="17"/>
      <c r="M127" s="14"/>
      <c r="N127" s="14"/>
    </row>
    <row r="128" spans="1:14">
      <c r="A128" s="2">
        <f>1/A127</f>
        <v>0.53837587578874124</v>
      </c>
      <c r="B128" s="15" t="s">
        <v>489</v>
      </c>
      <c r="F128" s="16"/>
      <c r="M128" s="9"/>
      <c r="N128" s="7"/>
    </row>
    <row r="129" spans="1:14">
      <c r="A129" s="2">
        <v>1.07</v>
      </c>
      <c r="B129" s="2" t="s">
        <v>486</v>
      </c>
      <c r="F129" s="16"/>
      <c r="M129" s="9"/>
      <c r="N129" s="7"/>
    </row>
    <row r="130" spans="1:14" ht="15.75" thickBot="1">
      <c r="A130" s="2">
        <f>1/A129</f>
        <v>0.93457943925233644</v>
      </c>
      <c r="B130" s="2" t="s">
        <v>490</v>
      </c>
      <c r="F130" s="16"/>
      <c r="M130" s="7"/>
      <c r="N130" s="7"/>
    </row>
    <row r="131" spans="1:14" ht="15.75" thickBot="1">
      <c r="A131" s="11">
        <f>(A130-A128)/A128</f>
        <v>0.73592369435785332</v>
      </c>
      <c r="B131" s="2" t="s">
        <v>482</v>
      </c>
      <c r="F131" s="16"/>
    </row>
    <row r="132" spans="1:14" ht="16.5">
      <c r="J132" s="18"/>
    </row>
    <row r="133" spans="1:14">
      <c r="A133" s="13"/>
      <c r="B133" s="7"/>
      <c r="C133" s="7"/>
    </row>
    <row r="134" spans="1:14">
      <c r="A134" s="218" t="s">
        <v>118</v>
      </c>
      <c r="B134" s="218"/>
      <c r="C134" s="218"/>
      <c r="D134" s="218"/>
      <c r="E134" s="218"/>
    </row>
    <row r="135" spans="1:14">
      <c r="A135" s="19" t="s">
        <v>504</v>
      </c>
      <c r="B135" s="20"/>
      <c r="C135" s="20"/>
      <c r="D135" s="20"/>
      <c r="E135" s="20"/>
      <c r="F135" s="20"/>
      <c r="G135" s="20"/>
    </row>
    <row r="136" spans="1:14" ht="15.75">
      <c r="A136" s="21"/>
      <c r="B136" s="219" t="s">
        <v>505</v>
      </c>
      <c r="C136" s="220"/>
      <c r="D136" s="220"/>
      <c r="E136" s="221"/>
      <c r="F136" s="20"/>
      <c r="G136" s="20"/>
    </row>
    <row r="137" spans="1:14" ht="15.75">
      <c r="A137" s="22"/>
      <c r="B137" s="219" t="s">
        <v>506</v>
      </c>
      <c r="C137" s="221"/>
      <c r="D137" s="219" t="s">
        <v>507</v>
      </c>
      <c r="E137" s="221"/>
      <c r="F137" s="20"/>
      <c r="G137" s="20"/>
    </row>
    <row r="138" spans="1:14" ht="15.75">
      <c r="A138" s="23" t="s">
        <v>508</v>
      </c>
      <c r="B138" s="24" t="s">
        <v>509</v>
      </c>
      <c r="C138" s="24" t="s">
        <v>510</v>
      </c>
      <c r="D138" s="24" t="s">
        <v>509</v>
      </c>
      <c r="E138" s="24" t="s">
        <v>510</v>
      </c>
      <c r="F138" s="20"/>
      <c r="G138" s="25" t="s">
        <v>511</v>
      </c>
    </row>
    <row r="139" spans="1:14">
      <c r="A139" s="26" t="s">
        <v>512</v>
      </c>
      <c r="B139" s="27">
        <v>95</v>
      </c>
      <c r="C139" s="28">
        <v>95</v>
      </c>
      <c r="D139" s="27">
        <v>50</v>
      </c>
      <c r="E139" s="28">
        <v>50</v>
      </c>
      <c r="F139" s="25" t="s">
        <v>144</v>
      </c>
      <c r="G139" s="20">
        <f>(C139-E139)/C139</f>
        <v>0.47368421052631576</v>
      </c>
    </row>
    <row r="140" spans="1:14">
      <c r="A140" s="29" t="s">
        <v>513</v>
      </c>
      <c r="B140" s="30">
        <v>100</v>
      </c>
      <c r="C140" s="31">
        <v>100</v>
      </c>
      <c r="D140" s="30">
        <v>70</v>
      </c>
      <c r="E140" s="31">
        <v>70</v>
      </c>
      <c r="F140" s="25" t="s">
        <v>144</v>
      </c>
      <c r="G140" s="20">
        <f t="shared" ref="G140:G156" si="0">(C140-E140)/C140</f>
        <v>0.3</v>
      </c>
    </row>
    <row r="141" spans="1:14">
      <c r="A141" s="29" t="s">
        <v>514</v>
      </c>
      <c r="B141" s="30">
        <v>95</v>
      </c>
      <c r="C141" s="31">
        <v>95</v>
      </c>
      <c r="D141" s="30">
        <v>50</v>
      </c>
      <c r="E141" s="31">
        <v>50</v>
      </c>
      <c r="F141" s="25" t="s">
        <v>144</v>
      </c>
      <c r="G141" s="20">
        <f t="shared" si="0"/>
        <v>0.47368421052631576</v>
      </c>
    </row>
    <row r="142" spans="1:14">
      <c r="A142" s="29" t="s">
        <v>515</v>
      </c>
      <c r="B142" s="30">
        <v>105</v>
      </c>
      <c r="C142" s="31">
        <v>105</v>
      </c>
      <c r="D142" s="30">
        <v>110</v>
      </c>
      <c r="E142" s="31">
        <v>110</v>
      </c>
      <c r="F142" s="32" t="s">
        <v>531</v>
      </c>
      <c r="G142" s="20">
        <f t="shared" si="0"/>
        <v>-4.7619047619047616E-2</v>
      </c>
    </row>
    <row r="143" spans="1:14">
      <c r="A143" s="29" t="s">
        <v>516</v>
      </c>
      <c r="B143" s="30">
        <v>80</v>
      </c>
      <c r="C143" s="31">
        <v>80</v>
      </c>
      <c r="D143" s="30">
        <v>35</v>
      </c>
      <c r="E143" s="31">
        <v>35</v>
      </c>
      <c r="F143" s="25" t="s">
        <v>144</v>
      </c>
      <c r="G143" s="20">
        <f t="shared" si="0"/>
        <v>0.5625</v>
      </c>
    </row>
    <row r="144" spans="1:14">
      <c r="A144" s="29" t="s">
        <v>517</v>
      </c>
      <c r="B144" s="30">
        <v>70</v>
      </c>
      <c r="C144" s="31">
        <v>70</v>
      </c>
      <c r="D144" s="30">
        <v>50</v>
      </c>
      <c r="E144" s="31">
        <v>50</v>
      </c>
      <c r="F144" s="25" t="s">
        <v>144</v>
      </c>
      <c r="G144" s="20">
        <f t="shared" si="0"/>
        <v>0.2857142857142857</v>
      </c>
    </row>
    <row r="145" spans="1:9">
      <c r="A145" s="29" t="s">
        <v>518</v>
      </c>
      <c r="B145" s="30">
        <v>90</v>
      </c>
      <c r="C145" s="31">
        <v>90</v>
      </c>
      <c r="D145" s="30">
        <v>80</v>
      </c>
      <c r="E145" s="31">
        <v>80</v>
      </c>
      <c r="F145" s="25" t="s">
        <v>519</v>
      </c>
      <c r="G145" s="20">
        <f t="shared" si="0"/>
        <v>0.1111111111111111</v>
      </c>
    </row>
    <row r="146" spans="1:9">
      <c r="A146" s="29" t="s">
        <v>520</v>
      </c>
      <c r="B146" s="30">
        <v>100</v>
      </c>
      <c r="C146" s="31">
        <v>100</v>
      </c>
      <c r="D146" s="30">
        <v>90</v>
      </c>
      <c r="E146" s="31">
        <v>90</v>
      </c>
      <c r="F146" s="25" t="s">
        <v>144</v>
      </c>
      <c r="G146" s="20">
        <f t="shared" si="0"/>
        <v>0.1</v>
      </c>
    </row>
    <row r="147" spans="1:9">
      <c r="A147" s="29" t="s">
        <v>521</v>
      </c>
      <c r="B147" s="30">
        <v>80</v>
      </c>
      <c r="C147" s="31">
        <v>80</v>
      </c>
      <c r="D147" s="30">
        <v>40</v>
      </c>
      <c r="E147" s="31">
        <v>40</v>
      </c>
      <c r="F147" s="25" t="s">
        <v>144</v>
      </c>
      <c r="G147" s="20">
        <f t="shared" si="0"/>
        <v>0.5</v>
      </c>
    </row>
    <row r="148" spans="1:9">
      <c r="A148" s="29" t="s">
        <v>522</v>
      </c>
      <c r="B148" s="30">
        <v>80</v>
      </c>
      <c r="C148" s="31">
        <v>80</v>
      </c>
      <c r="D148" s="30">
        <v>50</v>
      </c>
      <c r="E148" s="31">
        <v>50</v>
      </c>
      <c r="F148" s="25" t="s">
        <v>144</v>
      </c>
      <c r="G148" s="20">
        <f t="shared" si="0"/>
        <v>0.375</v>
      </c>
    </row>
    <row r="149" spans="1:9">
      <c r="A149" s="29" t="s">
        <v>523</v>
      </c>
      <c r="B149" s="30">
        <v>90</v>
      </c>
      <c r="C149" s="31">
        <v>90</v>
      </c>
      <c r="D149" s="30">
        <v>80</v>
      </c>
      <c r="E149" s="31">
        <v>80</v>
      </c>
      <c r="F149" s="25" t="s">
        <v>519</v>
      </c>
      <c r="G149" s="20">
        <f t="shared" si="0"/>
        <v>0.1111111111111111</v>
      </c>
    </row>
    <row r="150" spans="1:9">
      <c r="A150" s="29" t="s">
        <v>524</v>
      </c>
      <c r="B150" s="30">
        <v>95</v>
      </c>
      <c r="C150" s="31">
        <v>95</v>
      </c>
      <c r="D150" s="30">
        <v>90</v>
      </c>
      <c r="E150" s="31">
        <v>90</v>
      </c>
      <c r="F150" s="32" t="s">
        <v>531</v>
      </c>
      <c r="G150" s="20">
        <f t="shared" si="0"/>
        <v>5.2631578947368418E-2</v>
      </c>
    </row>
    <row r="151" spans="1:9">
      <c r="A151" s="29" t="s">
        <v>525</v>
      </c>
      <c r="B151" s="30">
        <v>95</v>
      </c>
      <c r="C151" s="31">
        <v>95</v>
      </c>
      <c r="D151" s="30">
        <v>90</v>
      </c>
      <c r="E151" s="31">
        <v>90</v>
      </c>
      <c r="F151" s="32" t="s">
        <v>531</v>
      </c>
      <c r="G151" s="20">
        <f t="shared" si="0"/>
        <v>5.2631578947368418E-2</v>
      </c>
    </row>
    <row r="152" spans="1:9">
      <c r="A152" s="29" t="s">
        <v>526</v>
      </c>
      <c r="B152" s="30">
        <v>80</v>
      </c>
      <c r="C152" s="31">
        <v>50</v>
      </c>
      <c r="D152" s="30">
        <v>30</v>
      </c>
      <c r="E152" s="31">
        <v>30</v>
      </c>
      <c r="F152" s="25" t="s">
        <v>143</v>
      </c>
      <c r="G152" s="20">
        <f t="shared" si="0"/>
        <v>0.4</v>
      </c>
    </row>
    <row r="153" spans="1:9">
      <c r="A153" s="29" t="s">
        <v>527</v>
      </c>
      <c r="B153" s="30">
        <v>90</v>
      </c>
      <c r="C153" s="31">
        <v>90</v>
      </c>
      <c r="D153" s="30">
        <v>70</v>
      </c>
      <c r="E153" s="31">
        <v>70</v>
      </c>
      <c r="F153" s="25" t="s">
        <v>140</v>
      </c>
      <c r="G153" s="20">
        <f t="shared" si="0"/>
        <v>0.22222222222222221</v>
      </c>
    </row>
    <row r="154" spans="1:9">
      <c r="A154" s="29" t="s">
        <v>528</v>
      </c>
      <c r="B154" s="30">
        <v>95</v>
      </c>
      <c r="C154" s="31">
        <v>90</v>
      </c>
      <c r="D154" s="30">
        <v>80</v>
      </c>
      <c r="E154" s="31">
        <v>80</v>
      </c>
      <c r="F154" s="32" t="s">
        <v>531</v>
      </c>
      <c r="G154" s="20">
        <f t="shared" si="0"/>
        <v>0.1111111111111111</v>
      </c>
      <c r="I154" s="33"/>
    </row>
    <row r="155" spans="1:9">
      <c r="A155" s="29" t="s">
        <v>529</v>
      </c>
      <c r="B155" s="30">
        <v>80</v>
      </c>
      <c r="C155" s="31">
        <v>65</v>
      </c>
      <c r="D155" s="30">
        <v>60</v>
      </c>
      <c r="E155" s="31">
        <v>30</v>
      </c>
      <c r="F155" s="25" t="s">
        <v>141</v>
      </c>
      <c r="G155" s="20">
        <f t="shared" si="0"/>
        <v>0.53846153846153844</v>
      </c>
    </row>
    <row r="156" spans="1:9">
      <c r="A156" s="34" t="s">
        <v>530</v>
      </c>
      <c r="B156" s="35">
        <v>90</v>
      </c>
      <c r="C156" s="36">
        <v>90</v>
      </c>
      <c r="D156" s="35">
        <v>70</v>
      </c>
      <c r="E156" s="36">
        <v>70</v>
      </c>
      <c r="F156" s="25" t="s">
        <v>141</v>
      </c>
      <c r="G156" s="20">
        <f t="shared" si="0"/>
        <v>0.22222222222222221</v>
      </c>
    </row>
    <row r="157" spans="1:9">
      <c r="A157" s="20"/>
      <c r="B157" s="20"/>
      <c r="C157" s="20"/>
      <c r="D157" s="20"/>
      <c r="E157" s="20"/>
      <c r="F157" s="20"/>
      <c r="G157" s="20"/>
    </row>
    <row r="158" spans="1:9">
      <c r="A158" s="20"/>
      <c r="B158" s="20"/>
      <c r="C158" s="20"/>
      <c r="D158" s="20"/>
      <c r="E158" s="20"/>
      <c r="F158" s="20"/>
      <c r="G158" s="20"/>
    </row>
    <row r="159" spans="1:9">
      <c r="A159" s="20" t="s">
        <v>144</v>
      </c>
      <c r="B159" s="20">
        <f>AVERAGEIF(F139:F156,A159,G139:G156)</f>
        <v>0.38382283834586467</v>
      </c>
      <c r="C159" s="20"/>
      <c r="D159" s="20"/>
      <c r="E159" s="20"/>
      <c r="F159" s="20"/>
      <c r="G159" s="20"/>
    </row>
    <row r="160" spans="1:9">
      <c r="A160" s="20" t="s">
        <v>519</v>
      </c>
      <c r="B160" s="20">
        <f>AVERAGEIF(F139:F156,A160,G139:G156)</f>
        <v>0.1111111111111111</v>
      </c>
      <c r="C160" s="20"/>
      <c r="D160" s="20"/>
      <c r="E160" s="20"/>
      <c r="F160" s="20"/>
      <c r="G160" s="20"/>
    </row>
    <row r="161" spans="1:7">
      <c r="A161" s="20" t="s">
        <v>143</v>
      </c>
      <c r="B161" s="20">
        <f>AVERAGEIF(F139:F156,A161,G139:G156)</f>
        <v>0.4</v>
      </c>
      <c r="C161" s="20"/>
      <c r="D161" s="20"/>
      <c r="E161" s="20"/>
      <c r="F161" s="20"/>
      <c r="G161" s="20"/>
    </row>
    <row r="162" spans="1:7">
      <c r="A162" s="20" t="s">
        <v>140</v>
      </c>
      <c r="B162" s="20">
        <f>AVERAGEIF(F139:F156,A162,G139:G156)</f>
        <v>0.22222222222222221</v>
      </c>
      <c r="C162" s="20"/>
      <c r="D162" s="20"/>
      <c r="E162" s="20"/>
      <c r="F162" s="20"/>
      <c r="G162" s="20"/>
    </row>
    <row r="163" spans="1:7">
      <c r="A163" s="20" t="s">
        <v>141</v>
      </c>
      <c r="B163" s="20">
        <f>AVERAGEIF(F139:F156,A163,G139:G156)</f>
        <v>0.38034188034188032</v>
      </c>
      <c r="C163" s="20"/>
      <c r="D163" s="20"/>
      <c r="E163" s="20"/>
      <c r="F163" s="20"/>
      <c r="G163" s="20"/>
    </row>
    <row r="165" spans="1:7">
      <c r="A165" s="218" t="s">
        <v>203</v>
      </c>
      <c r="B165" s="218"/>
      <c r="C165" s="218"/>
      <c r="D165" s="218"/>
      <c r="E165" s="218"/>
    </row>
    <row r="166" spans="1:7" ht="15.75" thickBot="1">
      <c r="A166" s="15" t="s">
        <v>204</v>
      </c>
      <c r="B166" s="9">
        <v>0.4</v>
      </c>
    </row>
    <row r="167" spans="1:7" ht="15.75" thickBot="1">
      <c r="A167" s="2" t="s">
        <v>205</v>
      </c>
      <c r="B167" s="37">
        <f>(1+B166)^(1/(2020-2010))-1</f>
        <v>3.4219694129380196E-2</v>
      </c>
    </row>
    <row r="168" spans="1:7">
      <c r="B168" s="38"/>
    </row>
    <row r="169" spans="1:7">
      <c r="A169" s="218" t="s">
        <v>493</v>
      </c>
      <c r="B169" s="218"/>
    </row>
    <row r="170" spans="1:7">
      <c r="A170" s="15" t="s">
        <v>494</v>
      </c>
      <c r="B170" s="39">
        <v>972.7</v>
      </c>
    </row>
    <row r="171" spans="1:7" ht="15.75" thickBot="1">
      <c r="A171" s="15" t="s">
        <v>495</v>
      </c>
      <c r="B171" s="40">
        <f>400.9+53.5+276.5+255.7+63.5+462.5+B170+975.4+227.6+436.5</f>
        <v>4124.8</v>
      </c>
    </row>
    <row r="172" spans="1:7" ht="15.75" thickBot="1">
      <c r="A172" s="15" t="s">
        <v>496</v>
      </c>
      <c r="B172" s="37">
        <f>B170/B171</f>
        <v>0.23581749418153608</v>
      </c>
    </row>
    <row r="173" spans="1:7">
      <c r="B173" s="38"/>
    </row>
    <row r="174" spans="1:7">
      <c r="A174" s="218" t="s">
        <v>213</v>
      </c>
      <c r="B174" s="218"/>
      <c r="C174" s="218"/>
      <c r="D174" s="218"/>
      <c r="E174" s="218"/>
    </row>
    <row r="175" spans="1:7" ht="15.75" thickBot="1">
      <c r="A175" s="15" t="s">
        <v>503</v>
      </c>
      <c r="B175" s="38">
        <v>0.1246</v>
      </c>
    </row>
    <row r="176" spans="1:7" ht="15.75" thickBot="1">
      <c r="A176" s="15" t="s">
        <v>498</v>
      </c>
      <c r="B176" s="37">
        <f>1-B175</f>
        <v>0.87539999999999996</v>
      </c>
    </row>
    <row r="178" spans="1:5">
      <c r="A178" s="218" t="s">
        <v>206</v>
      </c>
      <c r="B178" s="218"/>
      <c r="C178" s="218"/>
      <c r="D178" s="218"/>
      <c r="E178" s="218"/>
    </row>
    <row r="179" spans="1:5">
      <c r="A179" s="17" t="s">
        <v>500</v>
      </c>
      <c r="B179" s="2">
        <v>197000</v>
      </c>
    </row>
    <row r="180" spans="1:5" ht="15.75" thickBot="1">
      <c r="A180" s="2" t="s">
        <v>501</v>
      </c>
      <c r="B180" s="2">
        <v>175000</v>
      </c>
    </row>
    <row r="181" spans="1:5" ht="15.75" thickBot="1">
      <c r="A181" s="2" t="s">
        <v>207</v>
      </c>
      <c r="B181" s="11">
        <f>B179/B180</f>
        <v>1.1257142857142857</v>
      </c>
    </row>
    <row r="183" spans="1:5">
      <c r="A183" s="218" t="s">
        <v>208</v>
      </c>
      <c r="B183" s="218"/>
      <c r="C183" s="218"/>
      <c r="D183" s="218"/>
      <c r="E183" s="218"/>
    </row>
    <row r="184" spans="1:5">
      <c r="A184" s="15" t="s">
        <v>636</v>
      </c>
      <c r="B184" s="45">
        <v>1.2E-2</v>
      </c>
    </row>
    <row r="185" spans="1:5">
      <c r="A185" s="15" t="s">
        <v>637</v>
      </c>
      <c r="B185" s="45">
        <v>2.4E-2</v>
      </c>
    </row>
    <row r="186" spans="1:5">
      <c r="A186" s="15" t="s">
        <v>638</v>
      </c>
      <c r="B186" s="2">
        <f>2050-2018+1</f>
        <v>33</v>
      </c>
    </row>
    <row r="187" spans="1:5">
      <c r="A187" s="15" t="s">
        <v>639</v>
      </c>
      <c r="B187" s="7">
        <f>(1-B184)^B186</f>
        <v>0.67139665221009714</v>
      </c>
    </row>
    <row r="188" spans="1:5" ht="15.75" thickBot="1">
      <c r="A188" s="15" t="s">
        <v>640</v>
      </c>
      <c r="B188" s="7">
        <f>(1-B185)^B186</f>
        <v>0.44858421050781644</v>
      </c>
    </row>
    <row r="189" spans="1:5" ht="15.75" thickBot="1">
      <c r="A189" s="15" t="s">
        <v>641</v>
      </c>
      <c r="B189" s="11">
        <f>(B187-B188)/B187</f>
        <v>0.33186409400289502</v>
      </c>
    </row>
    <row r="191" spans="1:5">
      <c r="A191" s="218" t="s">
        <v>225</v>
      </c>
      <c r="B191" s="218"/>
      <c r="C191" s="218"/>
      <c r="D191" s="218"/>
      <c r="E191" s="218"/>
    </row>
    <row r="192" spans="1:5">
      <c r="A192" s="13" t="s">
        <v>217</v>
      </c>
      <c r="B192" s="13" t="s">
        <v>218</v>
      </c>
      <c r="C192" s="13"/>
    </row>
    <row r="193" spans="1:3">
      <c r="A193" s="2" t="s">
        <v>219</v>
      </c>
      <c r="B193" s="14">
        <v>15277777.777777778</v>
      </c>
      <c r="C193" s="2" t="s">
        <v>220</v>
      </c>
    </row>
    <row r="194" spans="1:3">
      <c r="A194" s="2" t="s">
        <v>221</v>
      </c>
      <c r="B194" s="14">
        <f>3.4*10^6</f>
        <v>3400000</v>
      </c>
      <c r="C194" s="41"/>
    </row>
    <row r="195" spans="1:3">
      <c r="A195" s="2" t="s">
        <v>222</v>
      </c>
      <c r="B195" s="2">
        <v>2</v>
      </c>
    </row>
    <row r="196" spans="1:3" ht="15.75" thickBot="1">
      <c r="A196" s="2" t="s">
        <v>223</v>
      </c>
      <c r="B196" s="14">
        <f>B195*B194</f>
        <v>6800000</v>
      </c>
    </row>
    <row r="197" spans="1:3" ht="15.75" thickBot="1">
      <c r="A197" s="2" t="s">
        <v>224</v>
      </c>
      <c r="B197" s="11">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2019-06-07T20:12:24Z</dcterms:modified>
</cp:coreProperties>
</file>