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jeff-nonadmin\CodeRepositories\eps-india\"/>
    </mc:Choice>
  </mc:AlternateContent>
  <xr:revisionPtr revIDLastSave="0" documentId="13_ncr:1_{09B1CF71-0389-43C8-8C09-0D47A934960C}" xr6:coauthVersionLast="45" xr6:coauthVersionMax="45" xr10:uidLastSave="{00000000-0000-0000-0000-000000000000}"/>
  <bookViews>
    <workbookView xWindow="-120" yWindow="-120" windowWidth="29040" windowHeight="1764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 i="10" l="1" a="1"/>
  <c r="B18" i="10" s="1"/>
  <c r="B19" i="10" l="1"/>
  <c r="B17" i="10"/>
  <c r="B147" i="19" l="1"/>
  <c r="B148" i="19" s="1"/>
  <c r="D147" i="19"/>
  <c r="E147" i="19"/>
  <c r="E148" i="19" s="1"/>
  <c r="D148" i="19"/>
  <c r="B249" i="19"/>
  <c r="B250" i="19" s="1"/>
  <c r="D249" i="19"/>
  <c r="E249" i="19"/>
  <c r="E250" i="19" s="1"/>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s="1"/>
  <c r="O456" i="1"/>
  <c r="B251" i="19" l="1"/>
  <c r="B149" i="19"/>
  <c r="B264" i="19" s="1"/>
  <c r="B265" i="19" s="1"/>
  <c r="O87" i="1"/>
  <c r="B272" i="19" l="1"/>
  <c r="B275" i="19" s="1"/>
  <c r="B278" i="19" s="1"/>
  <c r="C2" i="19" s="1"/>
  <c r="B271" i="19"/>
  <c r="B274" i="19" s="1"/>
  <c r="B277" i="19" s="1"/>
  <c r="D2" i="19" s="1"/>
  <c r="N144" i="1" l="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s="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s="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s="1"/>
  <c r="S142" i="1"/>
  <c r="S141" i="1"/>
  <c r="S140" i="1"/>
  <c r="S139" i="1"/>
  <c r="S138" i="1"/>
  <c r="S137" i="1"/>
  <c r="S136" i="1"/>
  <c r="S135" i="1"/>
  <c r="S134" i="1"/>
  <c r="S133" i="1"/>
  <c r="T132" i="1"/>
  <c r="T133" i="1" s="1"/>
  <c r="T134" i="1" s="1"/>
  <c r="T135" i="1" s="1"/>
  <c r="T136" i="1" s="1"/>
  <c r="T137" i="1" s="1"/>
  <c r="T138" i="1" s="1"/>
  <c r="T139" i="1" s="1"/>
  <c r="T140" i="1" s="1"/>
  <c r="T141" i="1" s="1"/>
  <c r="T142" i="1" s="1"/>
  <c r="T143" i="1" s="1"/>
  <c r="S115" i="1"/>
  <c r="T98" i="1"/>
  <c r="T96" i="1"/>
  <c r="T94" i="1"/>
  <c r="S67" i="1"/>
  <c r="P189" i="1"/>
  <c r="P187" i="1"/>
  <c r="P185" i="1"/>
  <c r="P184" i="1"/>
  <c r="P182" i="1"/>
  <c r="P181" i="1"/>
  <c r="M317" i="1" l="1"/>
  <c r="M313" i="1"/>
  <c r="M314" i="1"/>
  <c r="S414" i="1"/>
  <c r="F77" i="8"/>
  <c r="F100" i="8" l="1"/>
  <c r="F31" i="8"/>
  <c r="F7" i="8"/>
  <c r="O298" i="1" l="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l="1"/>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l="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L570" i="1"/>
  <c r="K570" i="1"/>
  <c r="J570" i="1"/>
  <c r="C570" i="1"/>
  <c r="A570" i="1"/>
  <c r="O536" i="1"/>
  <c r="L536" i="1"/>
  <c r="K536" i="1"/>
  <c r="J536" i="1"/>
  <c r="C536" i="1"/>
  <c r="A536" i="1"/>
  <c r="O295" i="1" l="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l="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l="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l="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l="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l="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l="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l="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l="1"/>
  <c r="L99" i="1"/>
  <c r="O98" i="1"/>
  <c r="L98" i="1"/>
  <c r="O97" i="1"/>
  <c r="L97" i="1"/>
  <c r="O96" i="1"/>
  <c r="L96" i="1"/>
  <c r="O95" i="1"/>
  <c r="L95" i="1"/>
  <c r="O94" i="1"/>
  <c r="L94" i="1"/>
  <c r="O93" i="1"/>
  <c r="L93" i="1"/>
  <c r="O92" i="1"/>
  <c r="L92" i="1"/>
  <c r="O91" i="1"/>
  <c r="L91" i="1"/>
  <c r="O90" i="1"/>
  <c r="L90" i="1"/>
  <c r="O326" i="1" l="1"/>
  <c r="L326" i="1"/>
  <c r="K326" i="1"/>
  <c r="J326" i="1"/>
  <c r="O325" i="1"/>
  <c r="L325" i="1"/>
  <c r="K325" i="1"/>
  <c r="J325" i="1"/>
  <c r="O324" i="1"/>
  <c r="L324" i="1"/>
  <c r="K324" i="1"/>
  <c r="J324" i="1"/>
  <c r="O323" i="1"/>
  <c r="L323" i="1"/>
  <c r="K323" i="1"/>
  <c r="J323" i="1"/>
  <c r="O322" i="1"/>
  <c r="L322" i="1"/>
  <c r="K322" i="1"/>
  <c r="J322" i="1"/>
  <c r="C326" i="1" l="1"/>
  <c r="B326" i="1"/>
  <c r="A326" i="1"/>
  <c r="C325" i="1"/>
  <c r="B325" i="1"/>
  <c r="A325" i="1"/>
  <c r="C324" i="1"/>
  <c r="B324" i="1"/>
  <c r="A324" i="1"/>
  <c r="C323" i="1"/>
  <c r="B323" i="1"/>
  <c r="C322" i="1"/>
  <c r="B322" i="1"/>
  <c r="A322" i="1"/>
  <c r="A323" i="1"/>
  <c r="O65" i="1" l="1"/>
  <c r="L65" i="1"/>
  <c r="J12" i="1" l="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K270" i="1"/>
  <c r="K274" i="1"/>
  <c r="K278" i="1"/>
  <c r="K271" i="1"/>
  <c r="K275" i="1"/>
  <c r="K277" i="1"/>
  <c r="K272" i="1"/>
  <c r="K276" i="1"/>
  <c r="K273" i="1"/>
  <c r="B517" i="1"/>
  <c r="B512" i="1"/>
  <c r="B163" i="13"/>
  <c r="B555" i="1"/>
  <c r="B522" i="1"/>
  <c r="B523" i="1" s="1"/>
  <c r="B554" i="1"/>
  <c r="B546" i="1"/>
  <c r="B551" i="1"/>
  <c r="B515" i="1"/>
  <c r="B516" i="1"/>
  <c r="B518" i="1"/>
  <c r="A131" i="13"/>
  <c r="B556" i="1"/>
  <c r="B557" i="1" s="1"/>
  <c r="B547" i="1"/>
  <c r="B513" i="1"/>
  <c r="B521" i="1"/>
  <c r="B514" i="1"/>
  <c r="B548" i="1"/>
  <c r="B553" i="1"/>
  <c r="B520" i="1"/>
  <c r="B550" i="1"/>
  <c r="B552" i="1"/>
  <c r="A103" i="13"/>
  <c r="A105" i="13"/>
  <c r="A106" i="13" s="1"/>
  <c r="B159" i="13"/>
  <c r="A118" i="13"/>
  <c r="A120" i="13"/>
  <c r="A121" i="13" s="1"/>
  <c r="B188" i="13"/>
  <c r="B189" i="13" s="1"/>
  <c r="A107" i="13" l="1"/>
  <c r="B528" i="1"/>
  <c r="B525" i="1"/>
  <c r="B524" i="1"/>
  <c r="B527" i="1"/>
  <c r="B529" i="1"/>
  <c r="B526" i="1"/>
  <c r="B530" i="1"/>
  <c r="B559" i="1"/>
  <c r="B560" i="1"/>
  <c r="B562" i="1"/>
  <c r="B558" i="1"/>
  <c r="B563" i="1"/>
  <c r="B561" i="1"/>
  <c r="B564" i="1"/>
  <c r="A122" i="13"/>
  <c r="A111" i="13" s="1"/>
  <c r="B565" i="1" l="1"/>
  <c r="B570" i="1"/>
  <c r="B533" i="1"/>
  <c r="B536" i="1"/>
  <c r="B535" i="1"/>
  <c r="B532" i="1"/>
  <c r="B531" i="1"/>
  <c r="B534" i="1"/>
  <c r="B566" i="1"/>
  <c r="B569" i="1"/>
  <c r="B568" i="1"/>
  <c r="B5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00000000-0006-0000-0100-00001200000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<sst xmlns="http://schemas.openxmlformats.org/spreadsheetml/2006/main" count="5326" uniqueCount="1960">
  <si>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</si>
  <si>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</si>
  <si>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</si>
  <si>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</si>
  <si>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</si>
  <si>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</si>
  <si>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</si>
  <si>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</si>
  <si>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</si>
  <si>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</si>
  <si>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</si>
  <si>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</si>
  <si>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</si>
  <si>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</si>
  <si>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</si>
  <si>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</si>
  <si>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</si>
  <si>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</si>
  <si>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</si>
  <si>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</si>
  <si>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</si>
  <si>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</si>
  <si>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</si>
  <si>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</si>
  <si>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</si>
  <si>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</si>
  <si>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</si>
  <si>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</si>
  <si>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</si>
  <si>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</si>
  <si>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</si>
  <si>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</si>
  <si>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</si>
  <si>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</si>
  <si>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</si>
  <si>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</si>
  <si>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</si>
  <si>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</si>
  <si>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</si>
  <si>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</si>
  <si>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</si>
  <si>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</si>
  <si>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</si>
  <si>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</si>
  <si>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</si>
  <si>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</si>
  <si>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</si>
  <si>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</si>
  <si>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</si>
  <si>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</si>
  <si>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</si>
  <si>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</si>
  <si>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</si>
  <si>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</si>
  <si>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</si>
  <si>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</si>
  <si>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</si>
  <si>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</si>
  <si>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</si>
  <si>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</si>
  <si>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</si>
  <si>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</si>
  <si>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</si>
  <si>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</si>
  <si>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</si>
  <si>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</si>
  <si>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</si>
  <si>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</si>
  <si>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</si>
  <si>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</si>
  <si>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</si>
  <si>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</si>
  <si>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</si>
  <si>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</si>
  <si>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</si>
  <si>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</si>
  <si>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</si>
  <si>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</si>
  <si>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</si>
  <si>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</si>
  <si>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</si>
  <si>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</si>
  <si>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</si>
  <si>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</si>
  <si>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</si>
  <si>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</si>
  <si>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</si>
  <si>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</si>
  <si>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</si>
  <si>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</si>
  <si>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</si>
  <si>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</si>
  <si>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</si>
  <si>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</si>
  <si>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</si>
  <si>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</si>
  <si>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</si>
  <si>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</si>
  <si>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</si>
  <si>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</si>
  <si>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</si>
  <si>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</si>
  <si>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</si>
  <si>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</si>
  <si>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</si>
  <si>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</si>
  <si>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</si>
  <si>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</si>
  <si>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</si>
  <si>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</si>
  <si>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</si>
  <si>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</si>
  <si>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</si>
  <si>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</si>
  <si>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</si>
  <si>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</si>
  <si>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</si>
  <si>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</si>
  <si>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</si>
  <si>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</si>
  <si>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</si>
  <si>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</si>
  <si>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</si>
  <si>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</si>
  <si>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</si>
  <si>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</si>
  <si>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</si>
  <si>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</si>
  <si>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</si>
  <si>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</si>
  <si>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</si>
  <si>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</si>
  <si>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</si>
  <si>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</si>
  <si>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</si>
  <si>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</si>
  <si>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</si>
  <si>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</si>
  <si>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</si>
  <si>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</si>
  <si>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</si>
  <si>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</si>
  <si>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</si>
  <si>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</si>
  <si>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</si>
  <si>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</si>
  <si>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</si>
  <si>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</si>
  <si>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</si>
  <si>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</si>
  <si>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</si>
  <si>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</si>
  <si>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</si>
  <si>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</si>
  <si>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</si>
  <si>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</si>
  <si>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</si>
  <si>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</si>
  <si>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</si>
  <si>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</si>
  <si>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</si>
  <si>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</si>
  <si>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</si>
  <si>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</si>
  <si>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</si>
  <si>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</si>
  <si>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</si>
  <si>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</si>
  <si>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</si>
  <si>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</si>
  <si>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</si>
  <si>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</si>
  <si>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</si>
  <si>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</si>
  <si>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</si>
  <si>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</si>
  <si>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</si>
  <si>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</si>
  <si>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</si>
  <si>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</si>
  <si>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</si>
  <si>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</si>
  <si>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</si>
  <si>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</si>
  <si>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</si>
  <si>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</si>
  <si>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</si>
  <si>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</si>
  <si>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</si>
  <si>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</si>
  <si>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</si>
  <si>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</si>
  <si>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</si>
  <si>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</si>
  <si>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</si>
  <si>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</si>
  <si>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</si>
  <si>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</si>
  <si>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</si>
  <si>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</si>
  <si>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</si>
  <si>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</si>
  <si>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</si>
  <si>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</si>
  <si>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</si>
  <si>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</si>
  <si>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</si>
  <si>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</si>
  <si>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</si>
  <si>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</si>
  <si>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</si>
  <si>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</si>
  <si>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</si>
  <si>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</si>
  <si>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</si>
  <si>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</si>
  <si>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</si>
  <si>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</si>
  <si>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</si>
  <si>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</si>
  <si>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</si>
  <si>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</si>
  <si>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</si>
  <si>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</si>
  <si>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</si>
  <si>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</si>
  <si>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</si>
  <si>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</si>
  <si>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</si>
  <si>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</si>
  <si>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</si>
  <si>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</si>
  <si>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</si>
  <si>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</si>
  <si>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</si>
  <si>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</si>
  <si>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</si>
  <si>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</si>
  <si>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</si>
  <si>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</si>
  <si>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</si>
  <si>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</si>
  <si>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</si>
  <si>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</si>
  <si>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</si>
  <si>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</si>
  <si>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</si>
  <si>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</si>
  <si>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</si>
  <si>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</si>
  <si>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</si>
  <si>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</si>
  <si>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</si>
  <si>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</si>
  <si>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</si>
  <si>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</si>
  <si>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</si>
  <si>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</si>
  <si>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</si>
  <si>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</si>
  <si>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</si>
  <si>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</si>
  <si>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</si>
  <si>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</si>
  <si>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</si>
  <si>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</si>
  <si>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</si>
  <si>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</si>
  <si>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</si>
  <si>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</si>
  <si>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</si>
  <si>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</si>
  <si>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</si>
  <si>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</si>
  <si>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</si>
  <si>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</si>
  <si>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</si>
  <si>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</si>
  <si>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</si>
  <si>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</si>
  <si>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</si>
  <si>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</si>
  <si>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</si>
  <si>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</si>
  <si>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</si>
  <si>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</si>
  <si>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</si>
  <si>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</si>
  <si>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</si>
  <si>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</si>
  <si>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</si>
  <si>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</si>
  <si>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</si>
  <si>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</si>
  <si>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</si>
  <si>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</si>
  <si>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</si>
  <si>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</si>
  <si>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</si>
  <si>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</si>
  <si>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</si>
  <si>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</si>
  <si>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</si>
  <si>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</si>
  <si>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</si>
  <si>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</si>
  <si>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</si>
  <si>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</si>
  <si>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</si>
  <si>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</si>
  <si>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</si>
  <si>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</si>
  <si>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</si>
  <si>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</si>
  <si>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</si>
  <si>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</si>
  <si>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</si>
  <si>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</si>
  <si>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</si>
  <si>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</si>
  <si>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</si>
  <si>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</si>
  <si>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</si>
  <si>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</si>
  <si>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</si>
  <si>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</si>
  <si>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</si>
  <si>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</si>
  <si>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</si>
  <si>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</si>
  <si>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</si>
  <si>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</si>
  <si>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</si>
  <si>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</si>
  <si>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</si>
  <si>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</si>
  <si>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</si>
  <si>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</si>
  <si>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</si>
  <si>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</si>
  <si>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</si>
  <si>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</si>
  <si>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</si>
  <si>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</si>
  <si>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</si>
  <si>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</si>
  <si>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</si>
  <si>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</si>
  <si>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</si>
  <si>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</si>
  <si>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</si>
  <si>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</si>
  <si>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</si>
  <si>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</si>
  <si>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</si>
  <si>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</si>
  <si>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</si>
  <si>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</si>
  <si>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</si>
  <si>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</si>
  <si>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</si>
  <si>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</si>
  <si>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</si>
  <si>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</si>
  <si>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</si>
  <si>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</si>
  <si>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</si>
  <si>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</si>
  <si>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</si>
  <si>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</si>
  <si>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</si>
  <si>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</si>
  <si>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</si>
  <si>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</si>
  <si>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</si>
  <si>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</si>
  <si>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</si>
  <si>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</si>
  <si>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</si>
  <si>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</si>
  <si>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</si>
  <si>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</si>
  <si>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</si>
  <si>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</si>
  <si>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</si>
  <si>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</si>
  <si>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</si>
  <si>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</si>
  <si>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</si>
  <si>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</si>
  <si>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</si>
  <si>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</si>
  <si>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</si>
  <si>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</si>
  <si>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</si>
  <si>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</si>
  <si>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</si>
  <si>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</si>
  <si>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</si>
  <si>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</si>
  <si>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</si>
  <si>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</si>
  <si>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</si>
  <si>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</si>
  <si>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</si>
  <si>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</si>
  <si>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</si>
  <si>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</si>
  <si>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</si>
  <si>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</si>
  <si>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</si>
  <si>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</si>
  <si>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</si>
  <si>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</si>
  <si>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</si>
  <si>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</si>
  <si>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</si>
  <si>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</si>
  <si>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</si>
  <si>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</si>
  <si>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</si>
  <si>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</si>
  <si>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</si>
  <si>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</si>
  <si>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</si>
  <si>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</si>
  <si>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</si>
  <si>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</si>
  <si>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</si>
  <si>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</si>
  <si>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</si>
  <si>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</si>
  <si>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</si>
  <si>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</si>
  <si>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</si>
  <si>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</si>
  <si>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</si>
  <si>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</si>
  <si>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</si>
  <si>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</si>
  <si>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</si>
  <si>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</si>
  <si>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</si>
  <si>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</si>
  <si>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</si>
  <si>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</si>
  <si>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</si>
  <si>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</si>
  <si>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</si>
  <si>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</si>
  <si>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</si>
  <si>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</si>
  <si>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</si>
  <si>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</si>
  <si>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</si>
  <si>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</si>
  <si>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</si>
  <si>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</si>
  <si>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</si>
  <si>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</si>
  <si>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</si>
  <si>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</si>
  <si>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</si>
  <si>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</si>
  <si>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</si>
  <si>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</si>
  <si>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</si>
  <si>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</si>
  <si>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</si>
  <si>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</si>
  <si>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</si>
  <si>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</si>
  <si>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</si>
  <si>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</si>
  <si>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</si>
  <si>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</si>
  <si>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</si>
  <si>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</si>
  <si>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</si>
  <si>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</si>
  <si>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</si>
  <si>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</si>
  <si>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</si>
  <si>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</si>
  <si>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</si>
  <si>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</si>
  <si>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</si>
  <si>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</si>
  <si>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</si>
  <si>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</si>
  <si>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</si>
  <si>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</si>
  <si>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</si>
  <si>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</si>
  <si>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</si>
  <si>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</si>
  <si>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</si>
  <si>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</si>
  <si>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</si>
  <si>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</si>
  <si>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</si>
  <si>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</si>
  <si>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</si>
  <si>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</si>
  <si>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</si>
  <si>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</si>
  <si>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</si>
  <si>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</si>
  <si>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</si>
  <si>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</si>
  <si>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</si>
  <si>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</si>
  <si>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</si>
  <si>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</si>
  <si>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</si>
  <si>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</si>
  <si>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</si>
  <si>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</si>
  <si>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</si>
  <si>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</si>
  <si>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</si>
  <si>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</si>
  <si>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</si>
  <si>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</si>
  <si>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</si>
  <si>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</si>
  <si>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</si>
  <si>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</si>
  <si>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</si>
  <si>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</si>
  <si>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</si>
  <si>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</si>
  <si>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</si>
  <si>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</si>
  <si>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</si>
  <si>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</si>
  <si>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</si>
  <si>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</si>
  <si>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</si>
  <si>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</si>
  <si>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</si>
  <si>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</si>
  <si>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</si>
  <si>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</si>
  <si>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</si>
  <si>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</si>
  <si>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</si>
  <si>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</si>
  <si>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</si>
  <si>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</si>
  <si>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</si>
  <si>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</si>
  <si>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</si>
  <si>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</si>
  <si>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</si>
  <si>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</si>
  <si>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</si>
  <si>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</si>
  <si>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</si>
  <si>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</si>
  <si>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</si>
  <si>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</si>
  <si>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</si>
  <si>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</si>
  <si>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</si>
  <si>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</si>
  <si>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</si>
  <si>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</si>
  <si>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</si>
  <si>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</si>
  <si>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</si>
  <si>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</si>
  <si>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</si>
  <si>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</si>
  <si>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</si>
  <si>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</si>
  <si>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</si>
  <si>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</si>
  <si>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</si>
  <si>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</si>
  <si>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</si>
  <si>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</si>
  <si>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</si>
  <si>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</si>
  <si>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</si>
  <si>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</si>
  <si>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</si>
  <si>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</si>
  <si>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</si>
  <si>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</si>
  <si>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</si>
  <si>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</si>
  <si>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</si>
  <si>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</si>
  <si>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</si>
  <si>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</si>
  <si>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</si>
  <si>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</si>
  <si>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</si>
  <si>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</si>
  <si>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</si>
  <si>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</si>
  <si>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</si>
  <si>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</si>
  <si>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</si>
  <si>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</si>
  <si>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</si>
  <si>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</si>
  <si>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</si>
  <si>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</si>
  <si>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</si>
  <si>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</si>
  <si>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</si>
  <si>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</si>
  <si>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</si>
  <si>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</si>
  <si>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</si>
  <si>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</si>
  <si>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</si>
  <si>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</si>
  <si>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</si>
  <si>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</si>
  <si>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</si>
  <si>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</si>
  <si>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</si>
  <si>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</si>
  <si>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</si>
  <si>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</si>
  <si>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</si>
  <si>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</si>
  <si>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</si>
  <si>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</si>
  <si>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</si>
  <si>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</si>
  <si>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</si>
  <si>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</si>
  <si>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</si>
  <si>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</si>
  <si>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</si>
  <si>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</si>
  <si>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</si>
  <si>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</si>
  <si>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</si>
  <si>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</si>
  <si>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</si>
  <si>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</si>
  <si>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</si>
  <si>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</si>
  <si>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</si>
  <si>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</si>
  <si>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</si>
  <si>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</si>
  <si>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</si>
  <si>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</si>
  <si>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</si>
  <si>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</si>
  <si>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</si>
  <si>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</si>
  <si>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</si>
  <si>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</si>
  <si>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</si>
  <si>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</si>
  <si>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</si>
  <si>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</si>
  <si>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</si>
  <si>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</si>
  <si>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</si>
  <si>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</si>
  <si>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</si>
  <si>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</si>
  <si>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</si>
  <si>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</si>
  <si>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</si>
  <si>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</si>
  <si>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</si>
  <si>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</si>
  <si>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</si>
  <si>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</si>
  <si>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</si>
  <si>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</si>
  <si>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</si>
  <si>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</si>
  <si>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</si>
  <si>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</si>
  <si>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</si>
  <si>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</si>
  <si>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</si>
  <si>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</si>
  <si>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</si>
  <si>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</si>
  <si>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</si>
  <si>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</si>
  <si>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</si>
  <si>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</si>
  <si>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</si>
  <si>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</si>
  <si>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</si>
  <si>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</si>
  <si>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</si>
  <si>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</si>
  <si>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</si>
  <si>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</si>
  <si>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</si>
  <si>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</si>
  <si>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</si>
  <si>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</si>
  <si>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</si>
  <si>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</si>
  <si>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</si>
  <si>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</si>
  <si>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</si>
  <si>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</si>
  <si>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</si>
  <si>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</si>
  <si>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</si>
  <si>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</si>
  <si>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</si>
  <si>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</si>
  <si>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</si>
  <si>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</si>
  <si>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</si>
  <si>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</si>
  <si>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</si>
  <si>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</si>
  <si>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</si>
  <si>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</si>
  <si>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</si>
  <si>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</si>
  <si>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</si>
  <si>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</si>
  <si>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</si>
  <si>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</si>
  <si>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</si>
  <si>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</si>
  <si>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</si>
  <si>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</si>
  <si>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</si>
  <si>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</si>
  <si>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</si>
  <si>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</si>
  <si>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</si>
  <si>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</si>
  <si>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</si>
  <si>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</si>
  <si>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</si>
  <si>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</si>
  <si>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</si>
  <si>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</si>
  <si>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</si>
  <si>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</si>
  <si>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</si>
  <si>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</si>
  <si>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</si>
  <si>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</si>
  <si>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</si>
  <si>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</si>
  <si>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</si>
  <si>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</si>
  <si>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</si>
  <si>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</si>
  <si>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</si>
  <si>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</si>
  <si>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</si>
  <si>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</si>
  <si>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</si>
  <si>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</si>
  <si>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</si>
  <si>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</si>
  <si>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</si>
  <si>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</si>
  <si>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</si>
  <si>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</si>
  <si>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</si>
  <si>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</si>
  <si>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</si>
  <si>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</si>
  <si>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</si>
  <si>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</si>
  <si>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</si>
  <si>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</si>
  <si>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</si>
  <si>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</si>
  <si>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</si>
  <si>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</si>
  <si>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</si>
  <si>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</si>
  <si>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</si>
  <si>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</si>
  <si>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</si>
  <si>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</si>
  <si>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</si>
  <si>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</si>
  <si>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</si>
  <si>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</si>
  <si>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</si>
  <si>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</si>
  <si>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</si>
  <si>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</si>
  <si>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</si>
  <si>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</si>
  <si>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</si>
  <si>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</si>
  <si>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</si>
  <si>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</si>
  <si>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</si>
  <si>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</si>
  <si>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</si>
  <si>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</si>
  <si>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</si>
  <si>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</si>
  <si>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</si>
  <si>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</si>
  <si>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</si>
  <si>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</si>
  <si>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</si>
  <si>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</si>
  <si>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</si>
  <si>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</si>
  <si>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</si>
  <si>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</si>
  <si>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</si>
  <si>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</si>
  <si>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</si>
  <si>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</si>
  <si>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</si>
  <si>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</si>
  <si>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</si>
  <si>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</si>
  <si>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</si>
  <si>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</si>
  <si>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</si>
  <si>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</si>
  <si>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</si>
  <si>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</si>
  <si>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</si>
  <si>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</si>
  <si>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</si>
  <si>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</si>
  <si>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</si>
  <si>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</si>
  <si>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</si>
  <si>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</si>
  <si>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</si>
  <si>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</si>
  <si>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</si>
  <si>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</si>
  <si>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</si>
  <si>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</si>
  <si>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</si>
  <si>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</si>
  <si>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</si>
  <si>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</si>
  <si>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</si>
  <si>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</si>
  <si>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</si>
  <si>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</si>
  <si>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</si>
  <si>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</si>
  <si>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</si>
  <si>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</si>
  <si>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</si>
  <si>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</si>
  <si>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</si>
  <si>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</si>
  <si>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</si>
  <si>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</si>
  <si>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</si>
  <si>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</si>
  <si>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</si>
  <si>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</si>
  <si>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</si>
  <si>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</si>
  <si>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</si>
  <si>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</si>
  <si>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</si>
  <si>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</si>
  <si>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</si>
  <si>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</si>
  <si>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</si>
  <si>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</si>
  <si>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</si>
  <si>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</si>
  <si>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</si>
  <si>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</si>
  <si>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</si>
  <si>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</si>
  <si>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</si>
  <si>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</si>
  <si>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</si>
  <si>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</si>
  <si>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</si>
  <si>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</si>
  <si>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</si>
  <si>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</si>
  <si>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</si>
  <si>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</si>
  <si>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</si>
  <si>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</si>
  <si>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</si>
  <si>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</si>
  <si>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</si>
  <si>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</si>
  <si>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</si>
  <si>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</si>
  <si>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</si>
  <si>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</si>
  <si>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</si>
  <si>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</si>
  <si>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</si>
  <si>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</si>
  <si>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</si>
  <si>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</si>
  <si>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</si>
  <si>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</si>
  <si>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</si>
  <si>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</si>
  <si>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</si>
  <si>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</si>
  <si>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</si>
  <si>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</si>
  <si>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</si>
  <si>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</si>
  <si>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</si>
  <si>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</si>
  <si>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</si>
  <si>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</si>
  <si>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</si>
  <si>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</si>
  <si>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</si>
  <si>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</si>
  <si>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</si>
  <si>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</si>
  <si>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</si>
  <si>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</si>
  <si>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</si>
  <si>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</si>
  <si>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</si>
  <si>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</si>
  <si>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</si>
  <si>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</si>
  <si>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</si>
  <si>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</si>
  <si>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</si>
  <si>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</si>
  <si>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</si>
  <si>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</si>
  <si>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</si>
  <si>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</si>
  <si>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</si>
  <si>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</si>
  <si>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</si>
  <si>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</si>
  <si>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</si>
  <si>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</si>
  <si>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</si>
  <si>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</si>
  <si>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</si>
  <si>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</si>
  <si>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</si>
  <si>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</si>
  <si>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</si>
  <si>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</si>
  <si>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</si>
  <si>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</si>
  <si>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</si>
  <si>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</si>
  <si>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</si>
  <si>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</si>
  <si>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</si>
  <si>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</si>
  <si>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</si>
  <si>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</si>
  <si>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</si>
  <si>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</si>
  <si>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</si>
  <si>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</si>
  <si>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</si>
  <si>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</si>
  <si>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</si>
  <si>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</si>
  <si>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</si>
  <si>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</si>
  <si>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</si>
  <si>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</si>
  <si>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</si>
  <si>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</si>
  <si>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</si>
  <si>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</si>
  <si>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</si>
  <si>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</si>
  <si>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</si>
  <si>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</si>
  <si>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</si>
  <si>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</si>
  <si>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</si>
  <si>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</si>
  <si>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</si>
  <si>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</si>
  <si>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</si>
  <si>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</si>
  <si>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</si>
  <si>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</si>
  <si>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</si>
  <si>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</si>
  <si>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</si>
  <si>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</si>
  <si>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</si>
  <si>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</si>
  <si>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</si>
  <si>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</si>
  <si>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</si>
  <si>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</si>
  <si>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</si>
  <si>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</si>
  <si>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</si>
  <si>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</si>
  <si>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</si>
  <si>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</si>
  <si>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</si>
  <si>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</si>
  <si>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</si>
  <si>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</si>
  <si>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</si>
  <si>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</si>
  <si>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</si>
  <si>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</si>
  <si>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</si>
  <si>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</si>
  <si>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</si>
  <si>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</si>
  <si>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</si>
  <si>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</si>
  <si>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</si>
  <si>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</si>
  <si>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</si>
  <si>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</si>
  <si>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</si>
  <si>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</si>
  <si>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</si>
  <si>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</si>
  <si>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</si>
  <si>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</si>
  <si>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</si>
  <si>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</si>
  <si>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</si>
  <si>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</si>
  <si>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</si>
  <si>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</si>
  <si>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</si>
  <si>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</si>
  <si>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</si>
  <si>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</si>
  <si>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</si>
  <si>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</si>
  <si>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</si>
  <si>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</si>
  <si>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</si>
  <si>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</si>
  <si>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</si>
  <si>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</si>
  <si>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</si>
  <si>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</si>
  <si>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</si>
  <si>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</si>
  <si>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</si>
  <si>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</si>
  <si>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</si>
  <si>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</si>
  <si>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</si>
  <si>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</si>
  <si>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</si>
  <si>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</si>
  <si>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</si>
  <si>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</si>
  <si>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</si>
  <si>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</si>
  <si>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</si>
  <si>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</si>
  <si>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</si>
  <si>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</si>
  <si>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</si>
  <si>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</si>
  <si>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</si>
  <si>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</si>
  <si>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</si>
  <si>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</si>
  <si>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</si>
  <si>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</si>
  <si>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</si>
  <si>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</si>
  <si>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</si>
  <si>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</si>
  <si>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</si>
  <si>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</si>
  <si>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</si>
  <si>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</si>
  <si>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</si>
  <si>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</si>
  <si>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</si>
  <si>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</si>
  <si>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</si>
  <si>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</si>
  <si>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</si>
  <si>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</si>
  <si>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</si>
  <si>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</si>
  <si>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</si>
  <si>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</si>
  <si>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</si>
  <si>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</si>
  <si>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</si>
  <si>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</si>
  <si>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</si>
  <si>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</si>
  <si>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</si>
  <si>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</si>
  <si>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</si>
  <si>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</si>
  <si>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</si>
  <si>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</si>
  <si>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</si>
  <si>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</si>
  <si>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</si>
  <si>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</si>
  <si>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</si>
  <si>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</si>
  <si>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</si>
  <si>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</si>
  <si>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</si>
  <si>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</si>
  <si>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</si>
  <si>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</si>
  <si>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</si>
  <si>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</si>
  <si>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</si>
  <si>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</si>
  <si>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</si>
  <si>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</si>
  <si>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</si>
  <si>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</si>
  <si>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</si>
  <si>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</si>
  <si>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</si>
  <si>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</si>
  <si>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</si>
  <si>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</si>
  <si>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</si>
  <si>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</si>
  <si>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</si>
  <si>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</si>
  <si>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</si>
  <si>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</si>
  <si>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</si>
  <si>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</si>
  <si>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</si>
  <si>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</si>
  <si>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</si>
  <si>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</si>
  <si>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</si>
  <si>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</si>
  <si>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</si>
  <si>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</si>
  <si>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</si>
  <si>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</si>
  <si>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</si>
  <si>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</si>
  <si>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</si>
  <si>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</si>
  <si>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</si>
  <si>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</si>
  <si>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</si>
  <si>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</si>
  <si>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</si>
  <si>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</si>
  <si>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</si>
  <si>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</si>
  <si>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</si>
  <si>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</si>
  <si>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</si>
  <si>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</si>
  <si>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</si>
  <si>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</si>
  <si>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</si>
  <si>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</si>
  <si>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</si>
  <si>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</si>
  <si>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</si>
  <si>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</si>
  <si>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</si>
  <si>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</si>
  <si>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</si>
  <si>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</si>
  <si>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</si>
  <si>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</si>
  <si>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</si>
  <si>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</si>
  <si>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</si>
  <si>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</si>
  <si>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</si>
  <si>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</si>
  <si>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</si>
  <si>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</si>
  <si>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</si>
  <si>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</si>
  <si>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</si>
  <si>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</si>
  <si>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</si>
  <si>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</si>
  <si>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</si>
  <si>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</si>
  <si>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</si>
  <si>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</si>
  <si>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</si>
  <si>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</si>
  <si>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</si>
  <si>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</si>
  <si>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</si>
  <si>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</si>
  <si>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</si>
  <si>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</si>
  <si>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</si>
  <si>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</si>
  <si>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</si>
  <si>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</si>
  <si>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</si>
  <si>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</si>
  <si>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</si>
  <si>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</si>
  <si>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</si>
  <si>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</si>
  <si>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</si>
  <si>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</si>
  <si>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</si>
  <si>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</si>
  <si>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</si>
  <si>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</si>
  <si>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</si>
  <si>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</si>
  <si>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</si>
  <si>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</si>
  <si>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</si>
  <si>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</si>
  <si>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</si>
  <si>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</si>
  <si>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</si>
  <si>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</si>
  <si>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</si>
  <si>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</si>
  <si>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</si>
  <si>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</si>
  <si>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</si>
  <si>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</si>
  <si>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</si>
  <si>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</si>
  <si>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</si>
  <si>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</si>
  <si>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</si>
  <si>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</si>
  <si>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</si>
  <si>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</si>
  <si>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</si>
  <si>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</si>
  <si>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</si>
  <si>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</si>
  <si>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</si>
  <si>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</si>
  <si>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</si>
  <si>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</si>
  <si>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</si>
  <si>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</si>
  <si>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</si>
  <si>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</si>
  <si>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</si>
  <si>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</si>
  <si>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</si>
  <si>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</si>
  <si>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</si>
  <si>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</si>
  <si>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</si>
  <si>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</si>
  <si>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</si>
  <si>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</si>
  <si>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</si>
  <si>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</si>
  <si>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</si>
  <si>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</si>
  <si>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</si>
  <si>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</si>
  <si>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</si>
  <si>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</si>
  <si>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</si>
  <si>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</si>
  <si>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</si>
  <si>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</si>
  <si>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</si>
  <si>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</si>
  <si>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</si>
  <si>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</si>
  <si>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</si>
  <si>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</si>
  <si>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</si>
  <si>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</si>
  <si>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</si>
  <si>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</si>
  <si>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</si>
  <si>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</si>
  <si>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</si>
  <si>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</si>
  <si>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</si>
  <si>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</si>
  <si>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</si>
  <si>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</si>
  <si>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</si>
  <si>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</si>
  <si>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</si>
  <si>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</si>
  <si>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</si>
  <si>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</si>
  <si>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</si>
  <si>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</si>
  <si>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</si>
  <si>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</si>
  <si>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</si>
  <si>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</si>
  <si>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</si>
  <si>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</si>
  <si>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</si>
  <si>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</si>
  <si>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</si>
  <si>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</si>
  <si>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</si>
  <si>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</si>
  <si>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</si>
  <si>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</si>
  <si>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</si>
  <si>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</si>
  <si>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</si>
  <si>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</si>
  <si>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</si>
  <si>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</si>
  <si>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</si>
  <si>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</si>
  <si>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</si>
  <si>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</si>
  <si>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</si>
  <si>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</si>
  <si>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</si>
  <si>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</si>
  <si>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</si>
  <si>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</si>
  <si>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</si>
  <si>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</si>
  <si>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</si>
  <si>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</si>
  <si>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</si>
  <si>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</si>
  <si>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</si>
  <si>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</si>
  <si>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</si>
  <si>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</si>
  <si>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</si>
  <si>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</si>
  <si>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</si>
  <si>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</si>
  <si>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</si>
  <si>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</si>
  <si>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</si>
  <si>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</si>
  <si>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</si>
  <si>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</si>
  <si>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</si>
  <si>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</si>
  <si>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</si>
  <si>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</si>
  <si>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</si>
  <si>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</si>
  <si>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</si>
  <si>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</si>
  <si>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</si>
  <si>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</si>
  <si>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</si>
  <si>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</si>
  <si>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</si>
  <si>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</si>
  <si>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</si>
  <si>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</si>
  <si>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</si>
  <si>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</si>
  <si>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</si>
  <si>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</si>
  <si>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</si>
  <si>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</si>
  <si>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</si>
  <si>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</si>
  <si>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</si>
  <si>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</si>
  <si>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</si>
  <si>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</si>
  <si>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</si>
  <si>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</si>
  <si>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</si>
  <si>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</si>
  <si>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</si>
  <si>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</si>
  <si>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</si>
  <si>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</si>
  <si>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</si>
  <si>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</si>
  <si>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</si>
  <si>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</si>
  <si>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</si>
  <si>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</si>
  <si>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</si>
  <si>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</si>
  <si>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</si>
  <si>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</si>
  <si>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</si>
  <si>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</si>
  <si>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</si>
  <si>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</si>
  <si>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</si>
  <si>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</si>
  <si>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</si>
  <si>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</si>
  <si>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</si>
  <si>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</si>
  <si>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</si>
  <si>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</si>
  <si>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</si>
  <si>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</si>
  <si>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</si>
  <si>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</si>
  <si>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</si>
  <si>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</si>
  <si>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</si>
  <si>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</si>
  <si>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</si>
  <si>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</si>
  <si>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</si>
  <si>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</si>
  <si>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</si>
  <si>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</si>
  <si>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</si>
  <si>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</si>
  <si>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</si>
  <si>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</si>
  <si>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</si>
  <si>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</si>
  <si>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</si>
  <si>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</si>
  <si>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</si>
  <si>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</si>
  <si>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</si>
  <si>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</si>
  <si>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</si>
  <si>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</si>
  <si>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</si>
  <si>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</si>
  <si>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</si>
  <si>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</si>
  <si>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</si>
  <si>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</si>
  <si>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</si>
  <si>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</si>
  <si>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</si>
  <si>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</si>
  <si>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</si>
  <si>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</si>
  <si>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</si>
  <si>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</si>
  <si>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</si>
  <si>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</si>
  <si>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</si>
  <si>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</si>
  <si>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</si>
  <si>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</si>
  <si>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</si>
  <si>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</si>
  <si>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</si>
  <si>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</si>
  <si>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</si>
  <si>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</si>
  <si>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</si>
  <si>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</si>
  <si>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</si>
  <si>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</si>
  <si>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</si>
  <si>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</si>
  <si>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</si>
  <si>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</si>
  <si>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</si>
  <si>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</si>
  <si>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</si>
  <si>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</si>
  <si>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</si>
  <si>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</si>
  <si>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Based on India's guidelines for EV charging infrastructure and projected population for 2022, this works out to only 0.2 chargers per 100k pop in 2022. Industry estimates peg the growth of EV chargers by 2030 to about 1.8 crores totally (for 30% EV penetration in vehicle fleet). This is equivalent to 1,210 chargers per 100k pop in 2030, and about 3,700 chargers per 100k pop in 2050 (for 100% EV penetration). Given that the BAU value is quite low, the full range of values in this lever setting can be considered additional, selected to suit the policy ambition.</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</si>
  <si>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</si>
  <si>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</si>
  <si>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</si>
  <si>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</si>
  <si>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</si>
  <si>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</si>
  <si>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</si>
  <si>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</si>
  <si>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</si>
  <si>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</si>
  <si>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</si>
  <si>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</si>
  <si>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</si>
  <si>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</si>
  <si>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</si>
  <si>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</si>
  <si>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</si>
  <si>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</si>
  <si>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</si>
  <si>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</si>
  <si>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</si>
  <si>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</si>
  <si>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</si>
  <si>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</si>
  <si>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</si>
  <si>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</si>
  <si>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</si>
  <si>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</si>
  <si>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</si>
  <si>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</si>
  <si>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</si>
  <si>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</si>
  <si>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</si>
  <si>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</si>
  <si>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</si>
  <si>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</si>
  <si>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</si>
  <si>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</si>
  <si>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</si>
  <si>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</si>
  <si>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</si>
  <si>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</si>
  <si>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</si>
  <si>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</si>
  <si>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</si>
  <si>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</si>
  <si>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</si>
  <si>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</si>
  <si>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</si>
  <si>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</si>
  <si>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</si>
  <si>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</si>
  <si>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</si>
  <si>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</si>
  <si>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</si>
  <si>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</si>
  <si>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</si>
  <si>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</si>
  <si>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</si>
  <si>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</si>
  <si>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</si>
  <si>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</si>
  <si>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</si>
  <si>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</si>
  <si>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</si>
  <si>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</si>
  <si>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</si>
  <si>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</si>
  <si>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</si>
  <si>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</si>
  <si>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</si>
  <si>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</si>
  <si>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</si>
  <si>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</si>
  <si>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</si>
  <si>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</si>
  <si>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</si>
  <si>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</si>
  <si>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</si>
  <si>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</si>
  <si>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</si>
  <si>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</si>
  <si>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</si>
  <si>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</si>
  <si>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</si>
  <si>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</si>
  <si>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</si>
  <si>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</si>
  <si>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</si>
  <si>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</si>
  <si>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</si>
  <si>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</si>
  <si>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</si>
  <si>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</si>
  <si>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</si>
  <si>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</si>
  <si>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</si>
  <si>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</si>
  <si>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</si>
  <si>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</si>
  <si>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</si>
  <si>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</si>
  <si>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</si>
  <si>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</si>
  <si>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</si>
  <si>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</si>
  <si>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</si>
  <si>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</si>
  <si>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</si>
  <si>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</si>
  <si>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</si>
  <si>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</si>
  <si>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</si>
  <si>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</si>
  <si>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</si>
  <si>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</si>
  <si>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</si>
  <si>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</si>
  <si>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</si>
  <si>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</si>
  <si>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</si>
  <si>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</si>
  <si>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</si>
  <si>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</si>
  <si>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</si>
  <si>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</si>
  <si>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</si>
  <si>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</si>
  <si>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</si>
  <si>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</si>
  <si>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</si>
  <si>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</si>
  <si>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</si>
  <si>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April 2020, projections for GDP impacts in India vary across several studies. Estimates by six national and global agencies range between a GDP shrinkage of 0.5% on the optimistic end to a high of 5.4% (relative to counter-factual growth projections of 5%-6%). On average, the projected shrinkage is 3.2%, which is the default setting.</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</si>
  <si>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</si>
  <si>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</si>
  <si>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</si>
  <si>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</si>
  <si>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</si>
  <si>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</si>
  <si>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</si>
  <si>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</si>
  <si>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</si>
  <si>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</si>
  <si>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</si>
  <si>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</si>
  <si>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</si>
  <si>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</si>
  <si>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</si>
  <si>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</si>
  <si>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</si>
  <si>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</si>
  <si>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</si>
  <si>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</si>
  <si>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</si>
  <si>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</si>
  <si>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</si>
  <si>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</si>
  <si>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</si>
  <si>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</si>
  <si>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</si>
  <si>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</si>
  <si>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</si>
  <si>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</si>
  <si>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</si>
  <si>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</si>
  <si>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</si>
  <si>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</si>
  <si>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</si>
  <si>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</si>
  <si>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</si>
  <si>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</si>
  <si>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</si>
  <si>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</si>
  <si>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</si>
  <si>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</si>
  <si>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</si>
  <si>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</si>
  <si>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</si>
  <si>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</si>
  <si>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</si>
  <si>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</si>
  <si>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</si>
  <si>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</si>
  <si>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</si>
  <si>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</si>
  <si>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</si>
  <si>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</si>
  <si>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</si>
  <si>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</si>
  <si>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</si>
  <si>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</si>
  <si>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</si>
  <si>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</si>
  <si>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</si>
  <si>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</si>
  <si>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</si>
  <si>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</si>
  <si>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</si>
  <si>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</si>
  <si>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</si>
  <si>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</si>
  <si>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</si>
  <si>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</si>
  <si>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</si>
  <si>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</si>
  <si>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</si>
  <si>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</si>
  <si>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</si>
  <si>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</si>
  <si>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</si>
  <si>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</si>
  <si>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</si>
  <si>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</si>
  <si>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</si>
  <si>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</si>
  <si>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</si>
  <si>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</si>
  <si>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</si>
  <si>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</si>
  <si>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</si>
  <si>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</si>
  <si>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</si>
  <si>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</si>
  <si>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</si>
  <si>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</si>
  <si>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</si>
  <si>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</si>
  <si>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</si>
  <si>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</si>
  <si>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</si>
  <si>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</si>
  <si>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</si>
  <si>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</si>
  <si>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</si>
  <si>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</si>
  <si>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</si>
  <si>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</si>
  <si>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</si>
  <si>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</si>
  <si>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</si>
  <si>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</si>
  <si>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</si>
  <si>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</si>
  <si>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</si>
  <si>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</si>
  <si>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</si>
  <si>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</si>
  <si>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</si>
  <si>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</si>
  <si>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</si>
  <si>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</si>
  <si>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</si>
  <si>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</si>
  <si>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</si>
  <si>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</si>
  <si>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</si>
  <si>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</si>
  <si>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</si>
  <si>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</si>
  <si>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</si>
  <si>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</si>
  <si>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</si>
  <si>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</si>
  <si>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</si>
  <si>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</si>
  <si>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</si>
  <si>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</si>
  <si>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</si>
  <si>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</si>
  <si>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</si>
  <si>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</si>
  <si>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</si>
  <si>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</si>
  <si>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</si>
  <si>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</si>
  <si>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</si>
  <si>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</si>
  <si>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</si>
  <si>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</si>
  <si>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</si>
  <si>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</si>
  <si>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</si>
  <si>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</si>
  <si>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</si>
  <si>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</si>
  <si>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</si>
  <si>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</si>
  <si>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</si>
  <si>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</si>
  <si>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</si>
  <si>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</si>
  <si>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</si>
  <si>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</si>
  <si>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</si>
  <si>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</si>
  <si>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</si>
  <si>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</si>
  <si>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</si>
  <si>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</si>
  <si>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</si>
  <si>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</si>
  <si>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</si>
  <si>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</si>
  <si>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</si>
  <si>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</si>
  <si>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</si>
  <si>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</si>
  <si>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</si>
  <si>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</si>
  <si>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</si>
  <si>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</si>
  <si>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</si>
  <si>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</si>
  <si>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</si>
  <si>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</si>
  <si>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</si>
  <si>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</si>
  <si>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</si>
  <si>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</si>
  <si>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</si>
  <si>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</si>
  <si>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</si>
  <si>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</si>
  <si>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</si>
  <si>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</si>
  <si>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</si>
  <si>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</si>
  <si>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</si>
  <si>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</si>
  <si>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</si>
  <si>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</si>
  <si>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</si>
  <si>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</si>
  <si>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</si>
  <si>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</si>
  <si>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</si>
  <si>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</si>
  <si>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</si>
  <si>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</si>
  <si>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</si>
  <si>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</si>
  <si>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</si>
  <si>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</si>
  <si>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</si>
  <si>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</si>
  <si>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</si>
  <si>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</si>
  <si>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</si>
  <si>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</si>
  <si>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</si>
  <si>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</si>
  <si>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</si>
  <si>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</si>
  <si>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</si>
  <si>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</si>
  <si>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</si>
  <si>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</si>
  <si>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</si>
  <si>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</si>
  <si>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</si>
  <si>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</si>
  <si>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</si>
  <si>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</si>
  <si>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</si>
  <si>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</si>
  <si>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</si>
  <si>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</si>
  <si>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</si>
  <si>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</si>
  <si>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</si>
  <si>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</si>
  <si>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</si>
  <si>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</si>
  <si>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</si>
  <si>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</si>
  <si>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</si>
  <si>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</si>
  <si>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</si>
  <si>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</si>
  <si>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</si>
  <si>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</si>
  <si>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</si>
  <si>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</si>
  <si>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</si>
  <si>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</si>
  <si>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</si>
  <si>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</si>
  <si>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</si>
  <si>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</si>
  <si>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</si>
  <si>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</si>
  <si>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</si>
  <si>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</si>
  <si>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</si>
  <si>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</si>
  <si>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</si>
  <si>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</si>
  <si>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</si>
  <si>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</si>
  <si>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</si>
  <si>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</si>
  <si>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</si>
  <si>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</si>
  <si>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</si>
  <si>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</si>
  <si>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</si>
  <si>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</si>
  <si>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</si>
  <si>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</si>
  <si>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</si>
  <si>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</si>
  <si>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</si>
  <si>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</si>
  <si>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</si>
  <si>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</si>
  <si>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</si>
  <si>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</si>
  <si>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</si>
  <si>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</si>
  <si>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</si>
  <si>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</si>
  <si>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</si>
  <si>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</si>
  <si>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</si>
  <si>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</si>
  <si>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</si>
  <si>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</si>
  <si>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</si>
  <si>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</si>
  <si>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</si>
  <si>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</si>
  <si>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</si>
  <si>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</si>
  <si>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</si>
  <si>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</si>
  <si>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</si>
  <si>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Output New Vehicles in Thousands[LDVs,freight,hydrogen vehicle]; Output New Vehicles in Thousands[LDVs,freight,battery electric vehicle]; Output New Vehicles in Thousands[LDVs,freight,plugin hybrid vehicle]; Output New Vehicles in Thousands[LDVs,freight,diesel vehicle];</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</si>
  <si>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</si>
  <si>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</si>
  <si>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</si>
  <si>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</si>
  <si>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</si>
  <si>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</si>
  <si>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</si>
  <si>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</si>
  <si>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</si>
  <si>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</si>
  <si>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</si>
  <si>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</si>
  <si>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</si>
  <si>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</si>
  <si>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</si>
  <si>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</si>
  <si>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</si>
  <si>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Type[motorbikes,freight,CO2]; Output Transportation Sector Fuel Used by Vehicle Type[motorbikes,passenger,CO2]; Output Transportation Sector Fuel Used by Vehicle Type[ships,freight,CO2]; Output Transportation Sector Fuel Used by Vehicle Type[ships,passenger,CO2]; Output Transportation Sector Fuel Used by Vehicle Type[rail,freight,CO2]; Output Transportation Sector Fuel Used by Vehicle Type[rail,passenger,CO2]; Output Transportation Sector Fuel Used by Vehicle Type[aircraft,freight,CO2]; Output Transportation Sector Fuel Used by Vehicle Type[aircraft,passenger,CO2]; Output Transportation Sector Fuel Used by Vehicle Type[HDVs,freight,CO2]; Output Transportation Sector Fuel Used by Vehicle Type[HDVs,passenger,CO2]; Output Transportation Sector Fuel Used by Vehicle Type[LDVs,freight,CO2]; Output Transportation Sector Fuel Used by Vehicle Type[LDVs,passenger,CO2]</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</si>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</sst>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49" fontId="2"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10" fontId="0" fillId="30" borderId="0" xfId="0" applyNumberFormat="1" applyFill="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workbookViewId="0"/>
  </sheetViews>
  <sheetFormatPr defaultColWidth="8.85546875" defaultRowHeight="15"/>
  <cols>
    <col min="1" max="1" width="28.28515625" style="9" customWidth="1"/>
    <col min="2" max="2" width="24.42578125" style="9" customWidth="1"/>
    <col min="3" max="16384" width="8.8554687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1957</v>
      </c>
      <c r="B16" s="176"/>
    </row>
    <row r="17" spans="1:6">
      <c r="A17" s="391" t="s">
        <v>1441</v>
      </c>
      <c r="B17" s="118">
        <f>MAX(PolicyLevers!H:H)</f>
        <v>555</v>
      </c>
    </row>
    <row r="18" spans="1:6">
      <c r="A18" s="392" t="s">
        <v>1958</v>
      </c>
      <c r="B18" s="118" t="str">
        <f t="array" ref="B18">IF(MIN(IF(COUNTIF(PolicyLevers!$H$2:$H$1500,PolicyLevers!$H$2:$H$1500)&gt;1,PolicyLevers!$H$2:$H$1500, ""))=0,"No duplicate ID numbers",MIN(IF(COUNTIF(PolicyLevers!$H$2:$H$1500,PolicyLevers!$H$2:$H$1500)&gt;1,PolicyLevers!$H$2:$H$1500, "")))</f>
        <v>No duplicate ID numbers</v>
      </c>
    </row>
    <row r="19" spans="1:6" ht="30">
      <c r="A19" s="393" t="s">
        <v>1959</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60" zoomScaleNormal="60" workbookViewId="0">
      <pane ySplit="1" topLeftCell="A472" activePane="bottomLeft" state="frozen"/>
      <selection pane="bottomLeft" activeCell="H502" sqref="H502"/>
    </sheetView>
  </sheetViews>
  <sheetFormatPr defaultColWidth="9.140625" defaultRowHeight="15"/>
  <cols>
    <col min="1" max="1" width="18" style="80" customWidth="1"/>
    <col min="2" max="2" width="28.42578125" style="80" customWidth="1"/>
    <col min="3" max="3" width="28.42578125" style="105" customWidth="1"/>
    <col min="4" max="5" width="18.85546875" style="4" customWidth="1"/>
    <col min="6" max="7" width="23.140625" style="4" customWidth="1"/>
    <col min="8" max="8" width="19.42578125" style="52" customWidth="1"/>
    <col min="9" max="9" width="21.28515625" style="4" customWidth="1"/>
    <col min="10" max="10" width="21.28515625" style="52" customWidth="1"/>
    <col min="11" max="11" width="16.85546875" style="4" customWidth="1"/>
    <col min="12" max="12" width="19" style="4" customWidth="1"/>
    <col min="13" max="14" width="19.140625" style="2" customWidth="1"/>
    <col min="15" max="15" width="28.42578125" style="4" customWidth="1"/>
    <col min="16" max="16" width="117.28515625" style="4" customWidth="1"/>
    <col min="17" max="17" width="52.42578125" style="4" customWidth="1"/>
    <col min="18" max="18" width="43.42578125" style="153" customWidth="1"/>
    <col min="19" max="19" width="86.7109375" style="7" customWidth="1"/>
    <col min="20" max="20" width="37.28515625" style="7" customWidth="1"/>
    <col min="21" max="16384" width="9.140625" style="4"/>
  </cols>
  <sheetData>
    <row r="1" spans="1:20" ht="30">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75">
      <c r="A2" s="98" t="s">
        <v>4</v>
      </c>
      <c r="B2" s="98" t="s">
        <v>825</v>
      </c>
      <c r="C2" s="98" t="s">
        <v>820</v>
      </c>
      <c r="D2" s="3" t="s">
        <v>43</v>
      </c>
      <c r="E2" s="3" t="s">
        <v>562</v>
      </c>
      <c r="F2" s="3" t="s">
        <v>43</v>
      </c>
      <c r="G2" s="3" t="s">
        <v>890</v>
      </c>
      <c r="H2" s="100">
        <v>300</v>
      </c>
      <c r="I2" s="55" t="s">
        <v>49</v>
      </c>
      <c r="J2" s="3" t="s">
        <v>819</v>
      </c>
      <c r="K2" s="3" t="s">
        <v>821</v>
      </c>
      <c r="L2" s="101">
        <v>0</v>
      </c>
      <c r="M2" s="195">
        <v>1</v>
      </c>
      <c r="N2" s="195">
        <v>0.02</v>
      </c>
      <c r="O2" s="3" t="s">
        <v>822</v>
      </c>
      <c r="P2" s="177" t="s">
        <v>1459</v>
      </c>
      <c r="Q2" s="75" t="s">
        <v>824</v>
      </c>
      <c r="R2" s="153" t="s">
        <v>823</v>
      </c>
      <c r="S2" s="71" t="s">
        <v>1631</v>
      </c>
      <c r="T2" s="99"/>
    </row>
    <row r="3" spans="1:20" s="3" customFormat="1" ht="60">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1631</v>
      </c>
    </row>
    <row r="4" spans="1:20" s="3" customFormat="1" ht="60">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1631</v>
      </c>
    </row>
    <row r="5" spans="1:20" s="3" customFormat="1" ht="60">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1631</v>
      </c>
    </row>
    <row r="6" spans="1:20" s="3" customFormat="1" ht="60">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1631</v>
      </c>
    </row>
    <row r="7" spans="1:20" s="3" customFormat="1" ht="4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60">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1631</v>
      </c>
    </row>
    <row r="9" spans="1:20" s="3" customFormat="1" ht="60">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1631</v>
      </c>
    </row>
    <row r="10" spans="1:20" s="3" customFormat="1" ht="4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4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60">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1631</v>
      </c>
    </row>
    <row r="13" spans="1:20" s="3" customFormat="1" ht="60">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1631</v>
      </c>
    </row>
    <row r="14" spans="1:20" s="3" customFormat="1" ht="60">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1631</v>
      </c>
    </row>
    <row r="15" spans="1:20" s="3" customFormat="1" ht="60">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1631</v>
      </c>
    </row>
    <row r="16" spans="1:20" s="3" customFormat="1" ht="60">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1631</v>
      </c>
    </row>
    <row r="17" spans="1:19" s="3" customFormat="1" ht="4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60">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1631</v>
      </c>
    </row>
    <row r="19" spans="1:19" s="3" customFormat="1" ht="60">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1631</v>
      </c>
    </row>
    <row r="20" spans="1:19" s="3" customFormat="1" ht="4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4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60">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1631</v>
      </c>
    </row>
    <row r="23" spans="1:19" s="3" customFormat="1" ht="4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60">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1631</v>
      </c>
    </row>
    <row r="25" spans="1:19" s="3" customFormat="1" ht="4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4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4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4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4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4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4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60">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1631</v>
      </c>
    </row>
    <row r="33" spans="1:19" s="3" customFormat="1" ht="60">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1631</v>
      </c>
    </row>
    <row r="34" spans="1:19" s="3" customFormat="1" ht="60">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1631</v>
      </c>
    </row>
    <row r="35" spans="1:19" s="3" customFormat="1" ht="60">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1631</v>
      </c>
    </row>
    <row r="36" spans="1:19" s="3" customFormat="1" ht="60">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1631</v>
      </c>
    </row>
    <row r="37" spans="1:19" s="3" customFormat="1" ht="4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60">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1631</v>
      </c>
    </row>
    <row r="39" spans="1:19" s="3" customFormat="1" ht="60">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1631</v>
      </c>
    </row>
    <row r="40" spans="1:19" s="3" customFormat="1" ht="4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4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60">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1631</v>
      </c>
    </row>
    <row r="43" spans="1:19" s="3" customFormat="1" ht="60">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1631</v>
      </c>
    </row>
    <row r="44" spans="1:19" s="3" customFormat="1" ht="60">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1631</v>
      </c>
    </row>
    <row r="45" spans="1:19" s="3" customFormat="1" ht="60">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1631</v>
      </c>
    </row>
    <row r="46" spans="1:19" s="3" customFormat="1" ht="60">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1631</v>
      </c>
    </row>
    <row r="47" spans="1:19" s="3" customFormat="1" ht="4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60">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1631</v>
      </c>
    </row>
    <row r="49" spans="1:20" s="3" customFormat="1" ht="60">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1631</v>
      </c>
    </row>
    <row r="50" spans="1:20" s="3" customFormat="1" ht="4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4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75">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1631</v>
      </c>
    </row>
    <row r="53" spans="1:20" s="3" customFormat="1" ht="60">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1631</v>
      </c>
    </row>
    <row r="54" spans="1:20" s="3" customFormat="1" ht="60">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1631</v>
      </c>
    </row>
    <row r="55" spans="1:20" s="3" customFormat="1" ht="75">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1631</v>
      </c>
    </row>
    <row r="56" spans="1:20" s="3" customFormat="1" ht="75">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1631</v>
      </c>
    </row>
    <row r="57" spans="1:20" s="3" customFormat="1" ht="4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60">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1631</v>
      </c>
    </row>
    <row r="59" spans="1:20" s="3" customFormat="1" ht="60">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1631</v>
      </c>
    </row>
    <row r="60" spans="1:20" s="3" customFormat="1" ht="4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4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95">
      <c r="A62" s="97" t="s">
        <v>4</v>
      </c>
      <c r="B62" s="98" t="s">
        <v>934</v>
      </c>
      <c r="C62" s="98" t="s">
        <v>935</v>
      </c>
      <c r="H62" s="100">
        <v>360</v>
      </c>
      <c r="I62" s="10" t="s">
        <v>49</v>
      </c>
      <c r="J62" s="3" t="s">
        <v>935</v>
      </c>
      <c r="K62" s="3" t="s">
        <v>936</v>
      </c>
      <c r="L62" s="111">
        <v>0</v>
      </c>
      <c r="M62" s="197">
        <v>3700</v>
      </c>
      <c r="N62" s="197">
        <v>100</v>
      </c>
      <c r="O62" s="3" t="s">
        <v>937</v>
      </c>
      <c r="P62" s="178" t="s">
        <v>1496</v>
      </c>
      <c r="R62" s="153" t="s">
        <v>1237</v>
      </c>
      <c r="S62" s="71" t="s">
        <v>1632</v>
      </c>
      <c r="T62" s="99"/>
    </row>
    <row r="63" spans="1:20" s="3" customFormat="1" ht="120">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1497</v>
      </c>
      <c r="Q63" s="75"/>
      <c r="R63" s="155" t="s">
        <v>1238</v>
      </c>
      <c r="S63" s="75" t="s">
        <v>1633</v>
      </c>
      <c r="T63" s="10"/>
    </row>
    <row r="64" spans="1:20" s="3" customFormat="1" ht="10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1498</v>
      </c>
      <c r="Q64" s="75" t="s">
        <v>523</v>
      </c>
      <c r="R64" s="155" t="s">
        <v>524</v>
      </c>
      <c r="S64" s="185" t="s">
        <v>1634</v>
      </c>
      <c r="T64" s="10"/>
    </row>
    <row r="65" spans="1:20" s="3" customFormat="1" ht="10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1499</v>
      </c>
      <c r="Q65" s="63" t="str">
        <f t="shared" si="10"/>
        <v>transportation-sector-main.html#ev-mandate</v>
      </c>
      <c r="R65" s="156" t="str">
        <f t="shared" si="10"/>
        <v>ev-mandate.html</v>
      </c>
      <c r="S65" s="75"/>
      <c r="T65" s="10"/>
    </row>
    <row r="66" spans="1:20" s="3" customFormat="1" ht="90">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1500</v>
      </c>
      <c r="Q66" s="63" t="str">
        <f t="shared" si="10"/>
        <v>transportation-sector-main.html#ev-mandate</v>
      </c>
      <c r="R66" s="156" t="str">
        <f t="shared" si="10"/>
        <v>ev-mandate.html</v>
      </c>
      <c r="S66" s="186" t="s">
        <v>525</v>
      </c>
      <c r="T66" s="10"/>
    </row>
    <row r="67" spans="1:20" s="3" customFormat="1" ht="10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7" t="str">
        <f>S64</f>
        <v>https://cleantechnica.com/2018/03/19/india-second-thoughts-100-ev-target/</v>
      </c>
      <c r="T67" s="10"/>
    </row>
    <row r="68" spans="1:20" s="3" customFormat="1" ht="30">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30">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30">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30">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30">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30">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90">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1501</v>
      </c>
      <c r="Q74" s="63" t="str">
        <f t="shared" ref="Q74:R74" si="17">Q$64</f>
        <v>transportation-sector-main.html#ev-mandate</v>
      </c>
      <c r="R74" s="156" t="str">
        <f t="shared" si="17"/>
        <v>ev-mandate.html</v>
      </c>
      <c r="S74" s="187" t="s">
        <v>1634</v>
      </c>
      <c r="T74" s="10"/>
    </row>
    <row r="75" spans="1:20" s="3" customFormat="1" ht="30">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90">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1502</v>
      </c>
      <c r="Q76" s="75" t="s">
        <v>516</v>
      </c>
      <c r="R76" s="155" t="s">
        <v>517</v>
      </c>
      <c r="S76" s="75" t="s">
        <v>1635</v>
      </c>
      <c r="T76" s="10"/>
    </row>
    <row r="77" spans="1:20" s="80" customFormat="1" ht="90">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8">
        <f>L$76</f>
        <v>0</v>
      </c>
      <c r="M77" s="198">
        <f t="shared" ref="M77:N87" si="20">M$76</f>
        <v>0.5</v>
      </c>
      <c r="N77" s="198">
        <f t="shared" si="20"/>
        <v>0.01</v>
      </c>
      <c r="O77" s="60" t="str">
        <f>O76</f>
        <v>% of vehicle cost</v>
      </c>
      <c r="P77" s="177" t="s">
        <v>1503</v>
      </c>
      <c r="Q77" s="79"/>
      <c r="R77" s="157"/>
      <c r="S77" s="75" t="s">
        <v>1635</v>
      </c>
      <c r="T77" s="96"/>
    </row>
    <row r="78" spans="1:20" s="80" customFormat="1" ht="90">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8">
        <f t="shared" ref="L78:L87" si="21">L$76</f>
        <v>0</v>
      </c>
      <c r="M78" s="198">
        <f t="shared" si="20"/>
        <v>0.5</v>
      </c>
      <c r="N78" s="198">
        <f t="shared" si="20"/>
        <v>0.01</v>
      </c>
      <c r="O78" s="60" t="str">
        <f>O77</f>
        <v>% of vehicle cost</v>
      </c>
      <c r="P78" s="177" t="s">
        <v>1504</v>
      </c>
      <c r="Q78" s="79"/>
      <c r="R78" s="157"/>
      <c r="S78" s="75" t="s">
        <v>1635</v>
      </c>
      <c r="T78" s="96"/>
    </row>
    <row r="79" spans="1:20" s="80" customFormat="1" ht="30">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ht="30">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ht="30">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ht="30">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ht="30">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ht="30">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ht="30">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90">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8">
        <f t="shared" si="21"/>
        <v>0</v>
      </c>
      <c r="M86" s="198">
        <f t="shared" si="20"/>
        <v>0.5</v>
      </c>
      <c r="N86" s="198">
        <f t="shared" si="20"/>
        <v>0.01</v>
      </c>
      <c r="O86" s="60" t="str">
        <f>O76</f>
        <v>% of vehicle cost</v>
      </c>
      <c r="P86" s="177" t="s">
        <v>1505</v>
      </c>
      <c r="Q86" s="79"/>
      <c r="R86" s="157"/>
      <c r="S86" s="75" t="s">
        <v>1635</v>
      </c>
      <c r="T86" s="96"/>
    </row>
    <row r="87" spans="1:20" s="80" customFormat="1" ht="90">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8">
        <f t="shared" si="21"/>
        <v>0</v>
      </c>
      <c r="M87" s="198">
        <f t="shared" si="20"/>
        <v>0.5</v>
      </c>
      <c r="N87" s="198">
        <f t="shared" si="20"/>
        <v>0.01</v>
      </c>
      <c r="O87" s="60" t="str">
        <f>O77</f>
        <v>% of vehicle cost</v>
      </c>
      <c r="P87" s="177" t="s">
        <v>1506</v>
      </c>
      <c r="Q87" s="79"/>
      <c r="R87" s="157"/>
      <c r="S87" s="75" t="s">
        <v>1635</v>
      </c>
      <c r="T87" s="96"/>
    </row>
    <row r="88" spans="1:20" ht="90">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1507</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0</v>
      </c>
      <c r="N89" s="61">
        <v>0.01</v>
      </c>
      <c r="O89" s="55" t="s">
        <v>122</v>
      </c>
      <c r="P89" s="177" t="s">
        <v>1508</v>
      </c>
      <c r="Q89" s="55" t="s">
        <v>210</v>
      </c>
      <c r="R89" s="158" t="s">
        <v>211</v>
      </c>
      <c r="S89" s="188" t="s">
        <v>1636</v>
      </c>
      <c r="T89" s="182"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0</v>
      </c>
      <c r="N90" s="106">
        <f t="shared" si="24"/>
        <v>0.01</v>
      </c>
      <c r="O90" s="76" t="str">
        <f t="shared" si="23"/>
        <v>% increase in miles/gal</v>
      </c>
      <c r="P90" s="177" t="s">
        <v>1509</v>
      </c>
      <c r="Q90" s="76" t="str">
        <f t="shared" si="23"/>
        <v>transportation-sector-main.html#fuel-econ-std</v>
      </c>
      <c r="R90" s="149" t="str">
        <f t="shared" si="23"/>
        <v>fuel-economy-standard.html</v>
      </c>
      <c r="S90" s="188" t="s">
        <v>1636</v>
      </c>
      <c r="T90" s="182"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1510</v>
      </c>
      <c r="Q91" s="76" t="str">
        <f t="shared" si="23"/>
        <v>transportation-sector-main.html#fuel-econ-std</v>
      </c>
      <c r="R91" s="149" t="str">
        <f t="shared" si="23"/>
        <v>fuel-economy-standard.html</v>
      </c>
      <c r="S91" s="188" t="s">
        <v>1637</v>
      </c>
      <c r="T91" s="182"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1511</v>
      </c>
      <c r="Q92" s="76" t="str">
        <f t="shared" si="23"/>
        <v>transportation-sector-main.html#fuel-econ-std</v>
      </c>
      <c r="R92" s="149" t="str">
        <f t="shared" si="23"/>
        <v>fuel-economy-standard.html</v>
      </c>
      <c r="S92" s="188" t="s">
        <v>1637</v>
      </c>
      <c r="T92" s="182" t="s">
        <v>423</v>
      </c>
    </row>
    <row r="93" spans="1:20" ht="120">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9" t="s">
        <v>1512</v>
      </c>
      <c r="Q93" s="76" t="str">
        <f t="shared" si="23"/>
        <v>transportation-sector-main.html#fuel-econ-std</v>
      </c>
      <c r="R93" s="149" t="str">
        <f t="shared" si="23"/>
        <v>fuel-economy-standard.html</v>
      </c>
      <c r="S93" s="182" t="s">
        <v>1638</v>
      </c>
      <c r="T93" s="182" t="s">
        <v>190</v>
      </c>
    </row>
    <row r="94" spans="1:20" ht="120">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1513</v>
      </c>
      <c r="Q94" s="76" t="str">
        <f t="shared" si="23"/>
        <v>transportation-sector-main.html#fuel-econ-std</v>
      </c>
      <c r="R94" s="149" t="str">
        <f t="shared" si="23"/>
        <v>fuel-economy-standard.html</v>
      </c>
      <c r="S94" s="182" t="s">
        <v>1638</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1514</v>
      </c>
      <c r="Q95" s="76" t="str">
        <f t="shared" si="23"/>
        <v>transportation-sector-main.html#fuel-econ-std</v>
      </c>
      <c r="R95" s="149" t="str">
        <f t="shared" si="23"/>
        <v>fuel-economy-standard.html</v>
      </c>
      <c r="S95" s="182" t="s">
        <v>1638</v>
      </c>
      <c r="T95" s="55" t="s">
        <v>191</v>
      </c>
    </row>
    <row r="96" spans="1:20" ht="7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55" t="s">
        <v>1515</v>
      </c>
      <c r="Q96" s="76" t="str">
        <f t="shared" si="23"/>
        <v>transportation-sector-main.html#fuel-econ-std</v>
      </c>
      <c r="R96" s="149" t="str">
        <f t="shared" si="23"/>
        <v>fuel-economy-standard.html</v>
      </c>
      <c r="S96" s="182" t="s">
        <v>1638</v>
      </c>
      <c r="T96" s="106" t="str">
        <f>T$95</f>
        <v>U.S. DOE, 2013, "Potential for Energy Efficiency Improvement Beyond the Light-Duty-Vehicle Sector", http://www.nrel.gov/docs/fy13osti/55637.pdf, Section 3.4.5, Paragraph 1</v>
      </c>
    </row>
    <row r="97" spans="1:20" ht="120">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1516</v>
      </c>
      <c r="Q97" s="76" t="str">
        <f t="shared" si="23"/>
        <v>transportation-sector-main.html#fuel-econ-std</v>
      </c>
      <c r="R97" s="149" t="str">
        <f t="shared" si="23"/>
        <v>fuel-economy-standard.html</v>
      </c>
      <c r="S97" s="182" t="s">
        <v>1638</v>
      </c>
      <c r="T97" s="55" t="s">
        <v>190</v>
      </c>
    </row>
    <row r="98" spans="1:20" ht="120">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1517</v>
      </c>
      <c r="Q98" s="76" t="str">
        <f t="shared" si="23"/>
        <v>transportation-sector-main.html#fuel-econ-std</v>
      </c>
      <c r="R98" s="149" t="str">
        <f t="shared" si="23"/>
        <v>fuel-economy-standard.html</v>
      </c>
      <c r="S98" s="182" t="s">
        <v>1638</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80" t="s">
        <v>1518</v>
      </c>
      <c r="Q99" s="76" t="str">
        <f t="shared" si="23"/>
        <v>transportation-sector-main.html#fuel-econ-std</v>
      </c>
      <c r="R99" s="149" t="str">
        <f t="shared" si="23"/>
        <v>fuel-economy-standard.html</v>
      </c>
      <c r="S99" s="182" t="s">
        <v>1638</v>
      </c>
      <c r="T99" s="55" t="s">
        <v>441</v>
      </c>
    </row>
    <row r="100" spans="1:20" ht="4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35">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80" t="s">
        <v>1519</v>
      </c>
      <c r="Q101" s="75"/>
      <c r="R101" s="155" t="s">
        <v>1239</v>
      </c>
      <c r="S101" s="189" t="s">
        <v>1639</v>
      </c>
      <c r="T101" s="10"/>
    </row>
    <row r="102" spans="1:20" ht="135">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80" t="s">
        <v>1520</v>
      </c>
      <c r="Q102" s="57"/>
      <c r="R102" s="149" t="str">
        <f t="shared" ref="R102:R104" si="32">R$101</f>
        <v>hydrogen-vehicle-mandate.html</v>
      </c>
      <c r="S102" s="55" t="s">
        <v>1640</v>
      </c>
      <c r="T102" s="55"/>
    </row>
    <row r="103" spans="1:20" ht="135">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80" t="s">
        <v>1521</v>
      </c>
      <c r="Q103" s="57"/>
      <c r="R103" s="149" t="str">
        <f t="shared" si="32"/>
        <v>hydrogen-vehicle-mandate.html</v>
      </c>
      <c r="S103" s="55" t="s">
        <v>1640</v>
      </c>
      <c r="T103" s="55"/>
    </row>
    <row r="104" spans="1:20" ht="135">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80" t="s">
        <v>1522</v>
      </c>
      <c r="Q104" s="57"/>
      <c r="R104" s="149" t="str">
        <f t="shared" si="32"/>
        <v>hydrogen-vehicle-mandate.html</v>
      </c>
      <c r="S104" s="55" t="s">
        <v>1640</v>
      </c>
      <c r="T104" s="55"/>
    </row>
    <row r="105" spans="1:20" ht="75">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75">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75">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90">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30">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75">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9">
        <f t="shared" si="31"/>
        <v>0</v>
      </c>
      <c r="M112" s="199">
        <f t="shared" si="31"/>
        <v>1</v>
      </c>
      <c r="N112" s="199">
        <f t="shared" si="31"/>
        <v>0.01</v>
      </c>
      <c r="O112" s="55" t="s">
        <v>522</v>
      </c>
      <c r="P112" s="180" t="s">
        <v>1523</v>
      </c>
      <c r="Q112" s="57"/>
      <c r="R112" s="159"/>
      <c r="S112" s="55" t="s">
        <v>1641</v>
      </c>
      <c r="T112" s="55"/>
    </row>
    <row r="113" spans="1:20" s="3" customFormat="1" ht="90">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80" t="s">
        <v>1524</v>
      </c>
      <c r="Q113" s="55" t="s">
        <v>529</v>
      </c>
      <c r="R113" s="158" t="s">
        <v>530</v>
      </c>
      <c r="S113" s="10" t="s">
        <v>1642</v>
      </c>
      <c r="T113" s="10"/>
    </row>
    <row r="114" spans="1:20" ht="105">
      <c r="A114" s="96" t="s">
        <v>4</v>
      </c>
      <c r="B114" s="96" t="s">
        <v>12</v>
      </c>
      <c r="C114" s="96" t="s">
        <v>329</v>
      </c>
      <c r="D114" s="55" t="s">
        <v>51</v>
      </c>
      <c r="E114" s="55"/>
      <c r="F114" s="55" t="s">
        <v>492</v>
      </c>
      <c r="G114" s="55"/>
      <c r="H114" s="56">
        <v>8</v>
      </c>
      <c r="I114" s="55" t="s">
        <v>49</v>
      </c>
      <c r="J114" s="78" t="s">
        <v>12</v>
      </c>
      <c r="K114" s="78" t="s">
        <v>642</v>
      </c>
      <c r="L114" s="62">
        <v>0</v>
      </c>
      <c r="M114" s="62">
        <v>1</v>
      </c>
      <c r="N114" s="62">
        <v>0.01</v>
      </c>
      <c r="O114" s="55" t="s">
        <v>40</v>
      </c>
      <c r="P114" s="55" t="s">
        <v>649</v>
      </c>
      <c r="Q114" s="55" t="s">
        <v>212</v>
      </c>
      <c r="R114" s="158" t="s">
        <v>213</v>
      </c>
      <c r="S114" s="151" t="s">
        <v>493</v>
      </c>
      <c r="T114" s="55"/>
    </row>
    <row r="115" spans="1:20" ht="75">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49</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80" t="s">
        <v>1525</v>
      </c>
      <c r="Q116" s="55" t="s">
        <v>214</v>
      </c>
      <c r="R116" s="158" t="s">
        <v>215</v>
      </c>
      <c r="S116" s="10" t="s">
        <v>1643</v>
      </c>
      <c r="T116" s="55"/>
    </row>
    <row r="117" spans="1:20" ht="4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80" t="s">
        <v>1526</v>
      </c>
      <c r="Q117" s="60"/>
      <c r="R117" s="160"/>
      <c r="S117" s="57" t="s">
        <v>1643</v>
      </c>
      <c r="T117" s="60"/>
    </row>
    <row r="118" spans="1:20" ht="4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80" t="s">
        <v>1527</v>
      </c>
      <c r="Q118" s="60"/>
      <c r="R118" s="160"/>
      <c r="S118" s="57" t="s">
        <v>1643</v>
      </c>
      <c r="T118" s="60"/>
    </row>
    <row r="119" spans="1:20" ht="4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80" t="s">
        <v>1528</v>
      </c>
      <c r="Q119" s="60" t="str">
        <f t="shared" si="40"/>
        <v>buildings-sector-main.html#component-elec</v>
      </c>
      <c r="R119" s="160" t="str">
        <f t="shared" ref="R119:R121" si="42">R$116</f>
        <v>building-component-electrification.html</v>
      </c>
      <c r="S119" s="57" t="s">
        <v>1643</v>
      </c>
      <c r="T119" s="60"/>
    </row>
    <row r="120" spans="1:20" ht="4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80" t="s">
        <v>1529</v>
      </c>
      <c r="Q120" s="60" t="str">
        <f t="shared" si="40"/>
        <v>buildings-sector-main.html#component-elec</v>
      </c>
      <c r="R120" s="160" t="str">
        <f t="shared" si="42"/>
        <v>building-component-electrification.html</v>
      </c>
      <c r="S120" s="57" t="s">
        <v>1643</v>
      </c>
      <c r="T120" s="60"/>
    </row>
    <row r="121" spans="1:20" ht="4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80" t="s">
        <v>1530</v>
      </c>
      <c r="Q121" s="60" t="str">
        <f t="shared" si="40"/>
        <v>buildings-sector-main.html#component-elec</v>
      </c>
      <c r="R121" s="160" t="str">
        <f t="shared" si="42"/>
        <v>building-component-electrification.html</v>
      </c>
      <c r="S121" s="57" t="s">
        <v>1643</v>
      </c>
      <c r="T121" s="60"/>
    </row>
    <row r="122" spans="1:20" ht="4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80" t="s">
        <v>1531</v>
      </c>
      <c r="Q122" s="60"/>
      <c r="R122" s="160"/>
      <c r="S122" s="57" t="s">
        <v>1643</v>
      </c>
      <c r="T122" s="60"/>
    </row>
    <row r="123" spans="1:20" ht="4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80" t="s">
        <v>1532</v>
      </c>
      <c r="Q123" s="60"/>
      <c r="R123" s="160"/>
      <c r="S123" s="57" t="s">
        <v>1643</v>
      </c>
      <c r="T123" s="60"/>
    </row>
    <row r="124" spans="1:20" ht="4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80" t="s">
        <v>1533</v>
      </c>
      <c r="Q124" s="60" t="str">
        <f t="shared" ref="Q124:R126" si="46">Q$116</f>
        <v>buildings-sector-main.html#component-elec</v>
      </c>
      <c r="R124" s="160" t="str">
        <f t="shared" si="46"/>
        <v>building-component-electrification.html</v>
      </c>
      <c r="S124" s="57" t="s">
        <v>1643</v>
      </c>
      <c r="T124" s="60"/>
    </row>
    <row r="125" spans="1:20" ht="4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80" t="s">
        <v>1534</v>
      </c>
      <c r="Q125" s="60" t="str">
        <f t="shared" si="46"/>
        <v>buildings-sector-main.html#component-elec</v>
      </c>
      <c r="R125" s="160" t="str">
        <f t="shared" si="46"/>
        <v>building-component-electrification.html</v>
      </c>
      <c r="S125" s="57" t="s">
        <v>1643</v>
      </c>
      <c r="T125" s="60"/>
    </row>
    <row r="126" spans="1:20" ht="4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80" t="s">
        <v>1535</v>
      </c>
      <c r="Q126" s="60" t="str">
        <f t="shared" si="46"/>
        <v>buildings-sector-main.html#component-elec</v>
      </c>
      <c r="R126" s="160" t="str">
        <f t="shared" si="46"/>
        <v>building-component-electrification.html</v>
      </c>
      <c r="S126" s="57" t="s">
        <v>1643</v>
      </c>
      <c r="T126" s="60"/>
    </row>
    <row r="127" spans="1:20" ht="4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80" t="s">
        <v>1536</v>
      </c>
      <c r="Q127" s="60"/>
      <c r="R127" s="160"/>
      <c r="S127" s="57" t="s">
        <v>1643</v>
      </c>
      <c r="T127" s="60"/>
    </row>
    <row r="128" spans="1:20" ht="4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80" t="s">
        <v>1537</v>
      </c>
      <c r="Q128" s="60"/>
      <c r="R128" s="160"/>
      <c r="S128" s="57" t="s">
        <v>1643</v>
      </c>
      <c r="T128" s="60"/>
    </row>
    <row r="129" spans="1:20" ht="4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80" t="s">
        <v>1538</v>
      </c>
      <c r="Q129" s="60" t="str">
        <f t="shared" ref="Q129:R130" si="50">Q$116</f>
        <v>buildings-sector-main.html#component-elec</v>
      </c>
      <c r="R129" s="160" t="str">
        <f t="shared" si="50"/>
        <v>building-component-electrification.html</v>
      </c>
      <c r="S129" s="57" t="s">
        <v>1643</v>
      </c>
      <c r="T129" s="60"/>
    </row>
    <row r="130" spans="1:20" ht="4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80" t="s">
        <v>1539</v>
      </c>
      <c r="Q130" s="60" t="str">
        <f t="shared" si="50"/>
        <v>buildings-sector-main.html#component-elec</v>
      </c>
      <c r="R130" s="160" t="str">
        <f t="shared" si="50"/>
        <v>building-component-electrification.html</v>
      </c>
      <c r="S130" s="57" t="s">
        <v>1643</v>
      </c>
      <c r="T130" s="60"/>
    </row>
    <row r="131" spans="1:20" s="5" customFormat="1" ht="120">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v>
      </c>
      <c r="N131" s="61">
        <v>0.01</v>
      </c>
      <c r="O131" s="55" t="s">
        <v>35</v>
      </c>
      <c r="P131" s="180" t="s">
        <v>1540</v>
      </c>
      <c r="Q131" s="55" t="s">
        <v>216</v>
      </c>
      <c r="R131" s="158" t="s">
        <v>217</v>
      </c>
      <c r="S131" s="185" t="s">
        <v>1644</v>
      </c>
      <c r="T131" s="55" t="s">
        <v>479</v>
      </c>
    </row>
    <row r="132" spans="1:20" s="5" customFormat="1" ht="13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v>
      </c>
      <c r="N132" s="63">
        <f t="shared" ref="N132:N148" si="54">N$131</f>
        <v>0.01</v>
      </c>
      <c r="O132" s="57" t="str">
        <f t="shared" si="53"/>
        <v>% reduction in energy use</v>
      </c>
      <c r="P132" s="180" t="s">
        <v>1541</v>
      </c>
      <c r="Q132" s="57" t="str">
        <f t="shared" si="53"/>
        <v>buildings-sector-main.html#eff-stds</v>
      </c>
      <c r="R132" s="159" t="str">
        <f t="shared" si="53"/>
        <v>building-energy-efficiency-standards.html</v>
      </c>
      <c r="S132" s="190" t="s">
        <v>1645</v>
      </c>
      <c r="T132" s="57" t="str">
        <f>T131</f>
        <v>Itron, 2007, "ASSESSMENT OF LONG-TERM
ELECTRIC ENERGY EFFICIENCY
POTENTIAL IN CALIFORNIA’S
RESIDENTIAL SECTOR," http://www.energy.ca.gov/2007publications/CEC-500-2007-002/CEC-500-2007-002.PDF, p.33, Table 5-1</v>
      </c>
    </row>
    <row r="133" spans="1:20" s="5" customFormat="1" ht="13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v>
      </c>
      <c r="N133" s="63">
        <f t="shared" si="54"/>
        <v>0.01</v>
      </c>
      <c r="O133" s="57" t="str">
        <f t="shared" si="53"/>
        <v>% reduction in energy use</v>
      </c>
      <c r="P133" s="180" t="s">
        <v>1542</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13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v>
      </c>
      <c r="N134" s="63">
        <f t="shared" si="54"/>
        <v>0.01</v>
      </c>
      <c r="O134" s="57" t="str">
        <f t="shared" si="53"/>
        <v>% reduction in energy use</v>
      </c>
      <c r="P134" s="180" t="s">
        <v>1543</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13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v>
      </c>
      <c r="N135" s="63">
        <f t="shared" si="54"/>
        <v>0.01</v>
      </c>
      <c r="O135" s="57" t="str">
        <f t="shared" si="53"/>
        <v>% reduction in energy use</v>
      </c>
      <c r="P135" s="180" t="s">
        <v>1544</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13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v>
      </c>
      <c r="N136" s="63">
        <f t="shared" si="54"/>
        <v>0.01</v>
      </c>
      <c r="O136" s="57" t="str">
        <f t="shared" si="53"/>
        <v>% reduction in energy use</v>
      </c>
      <c r="P136" s="180" t="s">
        <v>1545</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13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v>
      </c>
      <c r="N137" s="63">
        <f t="shared" si="54"/>
        <v>0.01</v>
      </c>
      <c r="O137" s="57" t="str">
        <f t="shared" si="53"/>
        <v>% reduction in energy use</v>
      </c>
      <c r="P137" s="180"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13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v>
      </c>
      <c r="N138" s="63">
        <f t="shared" si="54"/>
        <v>0.01</v>
      </c>
      <c r="O138" s="57" t="str">
        <f t="shared" si="53"/>
        <v>% reduction in energy use</v>
      </c>
      <c r="P138" s="180"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13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v>
      </c>
      <c r="N139" s="63">
        <f t="shared" si="54"/>
        <v>0.01</v>
      </c>
      <c r="O139" s="57" t="str">
        <f t="shared" si="53"/>
        <v>% reduction in energy use</v>
      </c>
      <c r="P139" s="180"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13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v>
      </c>
      <c r="N140" s="63">
        <f t="shared" si="54"/>
        <v>0.01</v>
      </c>
      <c r="O140" s="57" t="str">
        <f t="shared" si="53"/>
        <v>% reduction in energy use</v>
      </c>
      <c r="P140" s="180"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13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v>
      </c>
      <c r="N141" s="63">
        <f t="shared" si="54"/>
        <v>0.01</v>
      </c>
      <c r="O141" s="57" t="str">
        <f t="shared" si="53"/>
        <v>% reduction in energy use</v>
      </c>
      <c r="P141" s="180"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13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v>
      </c>
      <c r="N142" s="63">
        <f t="shared" si="54"/>
        <v>0.01</v>
      </c>
      <c r="O142" s="57" t="str">
        <f t="shared" si="53"/>
        <v>% reduction in energy use</v>
      </c>
      <c r="P142" s="180"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120">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v>
      </c>
      <c r="N143" s="63">
        <f t="shared" si="54"/>
        <v>0.01</v>
      </c>
      <c r="O143" s="57" t="str">
        <f t="shared" si="53"/>
        <v>% reduction in energy use</v>
      </c>
      <c r="P143" s="180" t="s">
        <v>1546</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10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200">
        <v>0.5</v>
      </c>
      <c r="N144" s="63">
        <f t="shared" si="54"/>
        <v>0.01</v>
      </c>
      <c r="O144" s="57" t="str">
        <f t="shared" si="53"/>
        <v>% reduction in energy use</v>
      </c>
      <c r="P144" s="180" t="s">
        <v>1547</v>
      </c>
      <c r="Q144" s="57" t="str">
        <f t="shared" si="53"/>
        <v>buildings-sector-main.html#eff-stds</v>
      </c>
      <c r="R144" s="159" t="str">
        <f t="shared" si="53"/>
        <v>building-energy-efficiency-standards.html</v>
      </c>
      <c r="S144" s="57" t="s">
        <v>1646</v>
      </c>
      <c r="T144" s="57" t="s">
        <v>1647</v>
      </c>
    </row>
    <row r="145" spans="1:20" s="5" customFormat="1" ht="10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200">
        <v>0.5</v>
      </c>
      <c r="N145" s="63">
        <f t="shared" si="54"/>
        <v>0.01</v>
      </c>
      <c r="O145" s="57" t="str">
        <f t="shared" si="53"/>
        <v>% reduction in energy use</v>
      </c>
      <c r="P145" s="180" t="s">
        <v>1548</v>
      </c>
      <c r="Q145" s="57" t="str">
        <f t="shared" si="53"/>
        <v>buildings-sector-main.html#eff-stds</v>
      </c>
      <c r="R145" s="159" t="str">
        <f t="shared" si="53"/>
        <v>building-energy-efficiency-standards.html</v>
      </c>
      <c r="S145" s="57" t="s">
        <v>1646</v>
      </c>
      <c r="T145" s="57" t="s">
        <v>1647</v>
      </c>
    </row>
    <row r="146" spans="1:20" s="5" customFormat="1" ht="10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200">
        <v>0.5</v>
      </c>
      <c r="N146" s="63">
        <f t="shared" si="54"/>
        <v>0.01</v>
      </c>
      <c r="O146" s="57" t="str">
        <f t="shared" si="53"/>
        <v>% reduction in energy use</v>
      </c>
      <c r="P146" s="180" t="s">
        <v>1549</v>
      </c>
      <c r="Q146" s="57" t="str">
        <f t="shared" si="53"/>
        <v>buildings-sector-main.html#eff-stds</v>
      </c>
      <c r="R146" s="159" t="str">
        <f t="shared" si="53"/>
        <v>building-energy-efficiency-standards.html</v>
      </c>
      <c r="S146" s="57" t="s">
        <v>1646</v>
      </c>
      <c r="T146" s="57" t="s">
        <v>1647</v>
      </c>
    </row>
    <row r="147" spans="1:20" s="5" customFormat="1" ht="10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200">
        <v>0.5</v>
      </c>
      <c r="N147" s="63">
        <f t="shared" si="54"/>
        <v>0.01</v>
      </c>
      <c r="O147" s="57" t="str">
        <f t="shared" si="53"/>
        <v>% reduction in energy use</v>
      </c>
      <c r="P147" s="180" t="s">
        <v>1550</v>
      </c>
      <c r="Q147" s="57" t="str">
        <f t="shared" si="53"/>
        <v>buildings-sector-main.html#eff-stds</v>
      </c>
      <c r="R147" s="159" t="str">
        <f t="shared" si="53"/>
        <v>building-energy-efficiency-standards.html</v>
      </c>
      <c r="S147" s="57" t="s">
        <v>1646</v>
      </c>
      <c r="T147" s="57" t="s">
        <v>1647</v>
      </c>
    </row>
    <row r="148" spans="1:20" s="5" customFormat="1" ht="10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200">
        <v>0.5</v>
      </c>
      <c r="N148" s="63">
        <f t="shared" si="54"/>
        <v>0.01</v>
      </c>
      <c r="O148" s="57" t="str">
        <f t="shared" si="60"/>
        <v>% reduction in energy use</v>
      </c>
      <c r="P148" s="180" t="s">
        <v>1551</v>
      </c>
      <c r="Q148" s="57" t="str">
        <f t="shared" ref="Q148:R148" si="61">Q$131</f>
        <v>buildings-sector-main.html#eff-stds</v>
      </c>
      <c r="R148" s="159" t="str">
        <f t="shared" si="61"/>
        <v>building-energy-efficiency-standards.html</v>
      </c>
      <c r="S148" s="57" t="s">
        <v>1646</v>
      </c>
      <c r="T148" s="57" t="s">
        <v>1647</v>
      </c>
    </row>
    <row r="149" spans="1:20" s="5" customFormat="1" ht="60">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75">
      <c r="A150" s="96" t="s">
        <v>78</v>
      </c>
      <c r="B150" s="96" t="s">
        <v>286</v>
      </c>
      <c r="C150" s="96" t="s">
        <v>331</v>
      </c>
      <c r="D150" s="55"/>
      <c r="E150" s="55"/>
      <c r="F150" s="55"/>
      <c r="G150" s="55"/>
      <c r="H150" s="56">
        <v>146</v>
      </c>
      <c r="I150" s="55" t="s">
        <v>49</v>
      </c>
      <c r="J150" s="56" t="s">
        <v>394</v>
      </c>
      <c r="K150" s="78" t="s">
        <v>639</v>
      </c>
      <c r="L150" s="67">
        <v>0</v>
      </c>
      <c r="M150" s="201">
        <v>0.2</v>
      </c>
      <c r="N150" s="69">
        <v>5.0000000000000001E-3</v>
      </c>
      <c r="O150" s="55" t="s">
        <v>287</v>
      </c>
      <c r="P150" s="180" t="s">
        <v>1552</v>
      </c>
      <c r="Q150" s="55" t="s">
        <v>288</v>
      </c>
      <c r="R150" s="158" t="s">
        <v>289</v>
      </c>
      <c r="S150" s="10" t="s">
        <v>1648</v>
      </c>
      <c r="T150" s="10"/>
    </row>
    <row r="151" spans="1:20" s="5" customFormat="1" ht="90">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80" t="s">
        <v>1553</v>
      </c>
      <c r="Q151" s="55" t="s">
        <v>291</v>
      </c>
      <c r="R151" s="158" t="s">
        <v>292</v>
      </c>
      <c r="S151" s="10" t="s">
        <v>1649</v>
      </c>
      <c r="T151" s="57"/>
    </row>
    <row r="152" spans="1:20" s="5" customFormat="1" ht="90">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80" t="s">
        <v>1554</v>
      </c>
      <c r="Q152" s="55" t="s">
        <v>220</v>
      </c>
      <c r="R152" s="158" t="s">
        <v>221</v>
      </c>
      <c r="S152" s="10" t="s">
        <v>1650</v>
      </c>
      <c r="T152" s="57"/>
    </row>
    <row r="153" spans="1:20" s="5" customFormat="1" ht="60">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1651</v>
      </c>
      <c r="T153" s="10"/>
    </row>
    <row r="154" spans="1:20" s="5" customFormat="1" ht="60">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60">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30">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30">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80" t="s">
        <v>1555</v>
      </c>
      <c r="Q157" s="55" t="s">
        <v>224</v>
      </c>
      <c r="R157" s="158" t="s">
        <v>225</v>
      </c>
      <c r="S157" s="10" t="s">
        <v>81</v>
      </c>
      <c r="T157" s="57"/>
    </row>
    <row r="158" spans="1:20" s="5" customFormat="1" ht="30">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30">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30">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80" t="s">
        <v>1556</v>
      </c>
      <c r="Q160" s="55" t="s">
        <v>224</v>
      </c>
      <c r="R160" s="158" t="s">
        <v>225</v>
      </c>
      <c r="S160" s="10" t="s">
        <v>81</v>
      </c>
      <c r="T160" s="57"/>
    </row>
    <row r="161" spans="1:20" s="5" customFormat="1" ht="30">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30">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30">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30">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30">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30">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30">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30">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30">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30">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30">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30">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30">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30">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30">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30">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30">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10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80" t="s">
        <v>1954</v>
      </c>
      <c r="Q178" s="55" t="s">
        <v>926</v>
      </c>
      <c r="R178" s="158" t="s">
        <v>927</v>
      </c>
      <c r="S178" s="10" t="s">
        <v>1652</v>
      </c>
      <c r="T178" s="55"/>
    </row>
    <row r="179" spans="1:20" s="3" customFormat="1" ht="60">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80" t="s">
        <v>1557</v>
      </c>
      <c r="Q179" s="55" t="s">
        <v>301</v>
      </c>
      <c r="R179" s="158" t="s">
        <v>303</v>
      </c>
      <c r="S179" s="10" t="s">
        <v>1653</v>
      </c>
      <c r="T179" s="10"/>
    </row>
    <row r="180" spans="1:20" s="3" customFormat="1" ht="60">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80" t="s">
        <v>1558</v>
      </c>
      <c r="Q180" s="55" t="s">
        <v>302</v>
      </c>
      <c r="R180" s="158" t="s">
        <v>303</v>
      </c>
      <c r="S180" s="10" t="s">
        <v>1653</v>
      </c>
      <c r="T180" s="10"/>
    </row>
    <row r="181" spans="1:20" s="3" customFormat="1" ht="60">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60">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60">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1" t="s">
        <v>1558</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60">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60">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4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60">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4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60">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1"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4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4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4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4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4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4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60">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80" t="s">
        <v>1559</v>
      </c>
      <c r="Q197" s="55" t="s">
        <v>226</v>
      </c>
      <c r="R197" s="158" t="s">
        <v>227</v>
      </c>
      <c r="S197" s="55" t="s">
        <v>1654</v>
      </c>
      <c r="T197" s="55"/>
    </row>
    <row r="198" spans="1:20" ht="60">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80" t="s">
        <v>1560</v>
      </c>
      <c r="Q198" s="55" t="s">
        <v>228</v>
      </c>
      <c r="R198" s="158" t="s">
        <v>229</v>
      </c>
      <c r="S198" s="55" t="s">
        <v>1655</v>
      </c>
      <c r="T198" s="55"/>
    </row>
    <row r="199" spans="1:20" ht="4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80" t="s">
        <v>1561</v>
      </c>
      <c r="Q200" s="55" t="s">
        <v>228</v>
      </c>
      <c r="R200" s="158" t="s">
        <v>229</v>
      </c>
      <c r="S200" s="55" t="s">
        <v>1655</v>
      </c>
      <c r="T200" s="55"/>
    </row>
    <row r="201" spans="1:20" ht="4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105">
      <c r="A214" s="96" t="s">
        <v>8</v>
      </c>
      <c r="B214" s="96" t="s">
        <v>20</v>
      </c>
      <c r="C214" s="96" t="s">
        <v>346</v>
      </c>
      <c r="D214" s="55"/>
      <c r="E214" s="55"/>
      <c r="F214" s="55"/>
      <c r="G214" s="55"/>
      <c r="H214" s="56">
        <v>33</v>
      </c>
      <c r="I214" s="55" t="s">
        <v>49</v>
      </c>
      <c r="J214" s="78" t="s">
        <v>20</v>
      </c>
      <c r="K214" s="78" t="s">
        <v>628</v>
      </c>
      <c r="L214" s="61">
        <v>0</v>
      </c>
      <c r="M214" s="202">
        <v>0.1</v>
      </c>
      <c r="N214" s="70">
        <v>5.0000000000000001E-3</v>
      </c>
      <c r="O214" s="55" t="s">
        <v>34</v>
      </c>
      <c r="P214" s="180" t="s">
        <v>1562</v>
      </c>
      <c r="Q214" s="55" t="s">
        <v>230</v>
      </c>
      <c r="R214" s="158" t="s">
        <v>231</v>
      </c>
      <c r="S214" s="55" t="s">
        <v>1656</v>
      </c>
      <c r="T214" s="55"/>
    </row>
    <row r="215" spans="1:20" ht="90">
      <c r="A215" s="96" t="s">
        <v>8</v>
      </c>
      <c r="B215" s="96" t="s">
        <v>143</v>
      </c>
      <c r="C215" s="96" t="s">
        <v>309</v>
      </c>
      <c r="D215" s="55"/>
      <c r="E215" s="55"/>
      <c r="F215" s="55"/>
      <c r="G215" s="55"/>
      <c r="H215" s="56">
        <v>34</v>
      </c>
      <c r="I215" s="55" t="s">
        <v>49</v>
      </c>
      <c r="J215" s="78" t="s">
        <v>143</v>
      </c>
      <c r="K215" s="78" t="s">
        <v>627</v>
      </c>
      <c r="L215" s="61">
        <v>0</v>
      </c>
      <c r="M215" s="202">
        <v>1</v>
      </c>
      <c r="N215" s="61">
        <v>0.01</v>
      </c>
      <c r="O215" s="55" t="s">
        <v>144</v>
      </c>
      <c r="P215" s="180" t="s">
        <v>1563</v>
      </c>
      <c r="Q215" s="55" t="s">
        <v>232</v>
      </c>
      <c r="R215" s="158" t="s">
        <v>233</v>
      </c>
      <c r="S215" s="55" t="s">
        <v>1657</v>
      </c>
      <c r="T215" s="55"/>
    </row>
    <row r="216" spans="1:20" s="5" customFormat="1" ht="4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4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4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4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4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4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4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4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4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4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4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4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4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4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4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4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4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90">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2" t="s">
        <v>1564</v>
      </c>
      <c r="Q233" s="55" t="s">
        <v>234</v>
      </c>
      <c r="R233" s="158" t="s">
        <v>593</v>
      </c>
      <c r="S233" s="10" t="s">
        <v>169</v>
      </c>
      <c r="T233" s="10" t="s">
        <v>169</v>
      </c>
    </row>
    <row r="234" spans="1:20" s="3" customFormat="1" ht="30">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30">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30">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80" t="s">
        <v>1565</v>
      </c>
      <c r="Q237" s="10" t="s">
        <v>572</v>
      </c>
      <c r="R237" s="158" t="s">
        <v>283</v>
      </c>
      <c r="S237" s="10" t="s">
        <v>342</v>
      </c>
      <c r="T237" s="10"/>
    </row>
    <row r="238" spans="1:20" s="3" customFormat="1" ht="30">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30">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30">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30">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30">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30">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30">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30">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30">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30">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90">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80" t="s">
        <v>1566</v>
      </c>
      <c r="Q248" s="10" t="s">
        <v>572</v>
      </c>
      <c r="R248" s="158" t="s">
        <v>283</v>
      </c>
      <c r="S248" s="10" t="s">
        <v>345</v>
      </c>
      <c r="T248" s="10"/>
    </row>
    <row r="249" spans="1:20" s="3" customFormat="1" ht="30">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30">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90">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30">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30">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30">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30">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30">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30">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30">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30">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30">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30">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30">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30">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30">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30">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30">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30">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30">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10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80" t="s">
        <v>1567</v>
      </c>
      <c r="Q269" s="10" t="s">
        <v>572</v>
      </c>
      <c r="R269" s="158" t="s">
        <v>283</v>
      </c>
      <c r="S269" s="10" t="s">
        <v>345</v>
      </c>
      <c r="T269" s="10"/>
    </row>
    <row r="270" spans="1:20" s="3" customFormat="1" ht="30">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30">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30">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30">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30">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30">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30">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30">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30">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60">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60">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60">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90">
      <c r="A282" s="97" t="s">
        <v>8</v>
      </c>
      <c r="B282" s="97" t="s">
        <v>274</v>
      </c>
      <c r="C282" s="97" t="s">
        <v>310</v>
      </c>
      <c r="D282" s="10"/>
      <c r="E282" s="10"/>
      <c r="F282" s="10"/>
      <c r="G282" s="10"/>
      <c r="H282" s="58">
        <v>145</v>
      </c>
      <c r="I282" s="10" t="s">
        <v>49</v>
      </c>
      <c r="J282" s="77" t="s">
        <v>396</v>
      </c>
      <c r="K282" s="78" t="s">
        <v>624</v>
      </c>
      <c r="L282" s="65">
        <v>0</v>
      </c>
      <c r="M282" s="203">
        <v>0.8</v>
      </c>
      <c r="N282" s="65">
        <v>0.01</v>
      </c>
      <c r="O282" s="10" t="s">
        <v>275</v>
      </c>
      <c r="P282" s="180" t="s">
        <v>1568</v>
      </c>
      <c r="Q282" s="10" t="s">
        <v>573</v>
      </c>
      <c r="R282" s="158" t="s">
        <v>276</v>
      </c>
      <c r="S282" s="10" t="s">
        <v>1658</v>
      </c>
      <c r="T282" s="10"/>
    </row>
    <row r="283" spans="1:20" s="3" customFormat="1" ht="4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10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90">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80" t="s">
        <v>1569</v>
      </c>
      <c r="Q287" s="89" t="str">
        <f t="shared" si="94"/>
        <v>electricity-sector-main.html#subsidies</v>
      </c>
      <c r="R287" s="158"/>
      <c r="S287" s="150" t="s">
        <v>1659</v>
      </c>
      <c r="T287" s="10"/>
    </row>
    <row r="288" spans="1:20" s="3" customFormat="1" ht="10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80" t="s">
        <v>1570</v>
      </c>
      <c r="Q288" s="89" t="str">
        <f t="shared" si="94"/>
        <v>electricity-sector-main.html#subsidies</v>
      </c>
      <c r="R288" s="158"/>
      <c r="S288" s="150" t="s">
        <v>1660</v>
      </c>
      <c r="T288" s="10"/>
    </row>
    <row r="289" spans="1:20" s="3" customFormat="1" ht="90">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1571</v>
      </c>
      <c r="Q289" s="89" t="str">
        <f t="shared" si="94"/>
        <v>electricity-sector-main.html#subsidies</v>
      </c>
      <c r="R289" s="158"/>
      <c r="S289" s="150" t="s">
        <v>1661</v>
      </c>
      <c r="T289" s="10"/>
    </row>
    <row r="290" spans="1:20" s="3" customFormat="1" ht="90">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80" t="s">
        <v>1572</v>
      </c>
      <c r="Q290" s="89" t="str">
        <f t="shared" si="94"/>
        <v>electricity-sector-main.html#subsidies</v>
      </c>
      <c r="R290" s="158"/>
      <c r="S290" s="150" t="s">
        <v>1661</v>
      </c>
      <c r="T290" s="10"/>
    </row>
    <row r="291" spans="1:20" s="3" customFormat="1" ht="4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90">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80" t="s">
        <v>1573</v>
      </c>
      <c r="Q292" s="89" t="str">
        <f t="shared" si="94"/>
        <v>electricity-sector-main.html#subsidies</v>
      </c>
      <c r="R292" s="158"/>
      <c r="S292" s="150" t="s">
        <v>1662</v>
      </c>
      <c r="T292" s="10"/>
    </row>
    <row r="293" spans="1:20" s="3" customFormat="1" ht="4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30">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30">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75">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4">
        <v>1000</v>
      </c>
      <c r="N298" s="204">
        <v>20</v>
      </c>
      <c r="O298" s="173" t="str">
        <f>UnitControlCenter!B40</f>
        <v>2018 INR / MWh</v>
      </c>
      <c r="P298" s="180" t="s">
        <v>1574</v>
      </c>
      <c r="Q298" s="55" t="s">
        <v>235</v>
      </c>
      <c r="R298" s="158" t="s">
        <v>236</v>
      </c>
      <c r="S298" s="188" t="s">
        <v>1663</v>
      </c>
      <c r="T298" s="55"/>
    </row>
    <row r="299" spans="1:20" s="5" customFormat="1" ht="30">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75">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80" t="s">
        <v>1575</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75">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80" t="s">
        <v>1576</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75">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80" t="s">
        <v>1577</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60">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80" t="s">
        <v>1578</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30">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75">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80" t="s">
        <v>1579</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30">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30">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30">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80" t="s">
        <v>1580</v>
      </c>
      <c r="Q309" s="55" t="s">
        <v>237</v>
      </c>
      <c r="R309" s="158" t="s">
        <v>238</v>
      </c>
      <c r="S309" s="182" t="s">
        <v>1664</v>
      </c>
      <c r="T309" s="55"/>
    </row>
    <row r="310" spans="1:20" s="5" customFormat="1" ht="75">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80" t="s">
        <v>1581</v>
      </c>
      <c r="Q310" s="55" t="s">
        <v>239</v>
      </c>
      <c r="R310" s="158" t="s">
        <v>240</v>
      </c>
      <c r="S310" s="55" t="s">
        <v>1665</v>
      </c>
      <c r="T310" s="57"/>
    </row>
    <row r="311" spans="1:20" s="5" customFormat="1" ht="75">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80" t="s">
        <v>657</v>
      </c>
      <c r="Q311" s="55" t="s">
        <v>241</v>
      </c>
      <c r="R311" s="158" t="s">
        <v>242</v>
      </c>
      <c r="S311" s="55" t="s">
        <v>1666</v>
      </c>
      <c r="T311" s="57"/>
    </row>
    <row r="312" spans="1:20" s="5" customFormat="1" ht="90">
      <c r="A312" s="96" t="s">
        <v>9</v>
      </c>
      <c r="B312" s="96" t="s">
        <v>111</v>
      </c>
      <c r="C312" s="96" t="s">
        <v>312</v>
      </c>
      <c r="D312" s="55" t="s">
        <v>145</v>
      </c>
      <c r="E312" s="55"/>
      <c r="F312" s="10" t="s">
        <v>862</v>
      </c>
      <c r="G312" s="55"/>
      <c r="H312" s="56">
        <v>46</v>
      </c>
      <c r="I312" s="55" t="s">
        <v>49</v>
      </c>
      <c r="J312" s="78" t="s">
        <v>111</v>
      </c>
      <c r="K312" s="78" t="s">
        <v>620</v>
      </c>
      <c r="L312" s="62">
        <v>0</v>
      </c>
      <c r="M312" s="62">
        <v>0</v>
      </c>
      <c r="N312" s="62">
        <v>0.01</v>
      </c>
      <c r="O312" s="55" t="s">
        <v>35</v>
      </c>
      <c r="P312" s="180" t="s">
        <v>1582</v>
      </c>
      <c r="Q312" s="55" t="s">
        <v>243</v>
      </c>
      <c r="R312" s="158" t="s">
        <v>244</v>
      </c>
      <c r="S312" s="191" t="s">
        <v>1667</v>
      </c>
      <c r="T312" s="10" t="s">
        <v>585</v>
      </c>
    </row>
    <row r="313" spans="1:20" s="5" customFormat="1" ht="10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v>
      </c>
      <c r="N313" s="63">
        <f t="shared" si="104"/>
        <v>0.01</v>
      </c>
      <c r="O313" s="57" t="str">
        <f t="shared" si="103"/>
        <v>% reduction in energy use</v>
      </c>
      <c r="P313" s="180" t="s">
        <v>1583</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10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v>
      </c>
      <c r="N314" s="63">
        <f t="shared" si="104"/>
        <v>0.01</v>
      </c>
      <c r="O314" s="57" t="str">
        <f t="shared" si="103"/>
        <v>% reduction in energy use</v>
      </c>
      <c r="P314" s="180" t="s">
        <v>1583</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10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v>
      </c>
      <c r="N315" s="63">
        <f t="shared" si="104"/>
        <v>0.01</v>
      </c>
      <c r="O315" s="57" t="str">
        <f t="shared" si="103"/>
        <v>% reduction in energy use</v>
      </c>
      <c r="P315" s="180" t="s">
        <v>1583</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10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v>
      </c>
      <c r="N316" s="63">
        <f t="shared" si="104"/>
        <v>0.01</v>
      </c>
      <c r="O316" s="57" t="str">
        <f t="shared" si="103"/>
        <v>% reduction in energy use</v>
      </c>
      <c r="P316" s="180" t="s">
        <v>1583</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10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v>
      </c>
      <c r="N317" s="63">
        <f t="shared" si="104"/>
        <v>0.01</v>
      </c>
      <c r="O317" s="57" t="str">
        <f t="shared" si="103"/>
        <v>% reduction in energy use</v>
      </c>
      <c r="P317" s="180" t="s">
        <v>1583</v>
      </c>
      <c r="Q317" s="55" t="s">
        <v>243</v>
      </c>
      <c r="R317" s="158" t="s">
        <v>244</v>
      </c>
      <c r="S317" s="57"/>
      <c r="T317" s="57" t="str">
        <f t="shared" si="105"/>
        <v>U.S. DOE, 2016, Industrial Energy Efficiency Potential Analysis, https://energy.gov/sites/prod/files/2017/04/f34/energy-savings-by-state-industrial-methodology.pdf</v>
      </c>
    </row>
    <row r="318" spans="1:20" ht="150">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80" t="s">
        <v>1584</v>
      </c>
      <c r="Q318" s="55" t="s">
        <v>243</v>
      </c>
      <c r="R318" s="158" t="s">
        <v>244</v>
      </c>
      <c r="S318" s="57" t="s">
        <v>1668</v>
      </c>
      <c r="T318" s="57" t="str">
        <f t="shared" si="105"/>
        <v>U.S. DOE, 2016, Industrial Energy Efficiency Potential Analysis, https://energy.gov/sites/prod/files/2017/04/f34/energy-savings-by-state-industrial-methodology.pdf</v>
      </c>
    </row>
    <row r="319" spans="1:20" s="5" customFormat="1" ht="10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v>
      </c>
      <c r="N319" s="63">
        <f t="shared" si="104"/>
        <v>0.01</v>
      </c>
      <c r="O319" s="57" t="str">
        <f t="shared" si="103"/>
        <v>% reduction in energy use</v>
      </c>
      <c r="P319" s="180" t="s">
        <v>1585</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1586</v>
      </c>
      <c r="Q320" s="55" t="s">
        <v>245</v>
      </c>
      <c r="R320" s="158" t="s">
        <v>246</v>
      </c>
      <c r="S320" s="55" t="s">
        <v>1669</v>
      </c>
      <c r="T320" s="57"/>
    </row>
    <row r="321" spans="1:20" ht="30">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35">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35">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35">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35">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30">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30">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35">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3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30">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30">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35">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50">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50">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30">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30">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50">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30">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30">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30">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30">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35">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35">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30">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35">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30">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30">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50">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50">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30">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30">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35">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35">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30">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35">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30">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30">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50">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50">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30">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30">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35">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35">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30">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35">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30">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30">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35">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30">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30">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30">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30">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30">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30">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30">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30">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30">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30">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30">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30">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30">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30">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35">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30">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35">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30">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30">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35">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35">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30">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30">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35">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35">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30">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35">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30">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30">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50">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50">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30">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4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3" t="s">
        <v>1587</v>
      </c>
      <c r="Q401" s="10" t="s">
        <v>588</v>
      </c>
      <c r="R401" s="158" t="s">
        <v>589</v>
      </c>
      <c r="S401" s="10" t="s">
        <v>1664</v>
      </c>
      <c r="T401" s="10"/>
    </row>
    <row r="402" spans="1:20" s="3" customFormat="1" ht="4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3" t="s">
        <v>1588</v>
      </c>
      <c r="Q402" s="10" t="s">
        <v>588</v>
      </c>
      <c r="R402" s="158" t="s">
        <v>589</v>
      </c>
      <c r="S402" s="10" t="s">
        <v>1664</v>
      </c>
      <c r="T402" s="10"/>
    </row>
    <row r="403" spans="1:20" s="3" customFormat="1" ht="4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3" t="s">
        <v>1589</v>
      </c>
      <c r="Q403" s="10" t="s">
        <v>588</v>
      </c>
      <c r="R403" s="158" t="s">
        <v>589</v>
      </c>
      <c r="S403" s="10" t="s">
        <v>1664</v>
      </c>
      <c r="T403" s="10"/>
    </row>
    <row r="404" spans="1:20" s="3" customFormat="1" ht="4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3" t="s">
        <v>1590</v>
      </c>
      <c r="Q404" s="10" t="s">
        <v>588</v>
      </c>
      <c r="R404" s="158" t="s">
        <v>589</v>
      </c>
      <c r="S404" s="10" t="s">
        <v>1664</v>
      </c>
      <c r="T404" s="10"/>
    </row>
    <row r="405" spans="1:20" s="5" customFormat="1" ht="10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120">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60">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80" t="s">
        <v>1591</v>
      </c>
      <c r="Q410" s="55" t="s">
        <v>248</v>
      </c>
      <c r="R410" s="158" t="s">
        <v>249</v>
      </c>
      <c r="S410" s="10" t="s">
        <v>1664</v>
      </c>
      <c r="T410" s="55"/>
    </row>
    <row r="411" spans="1:20" ht="4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80" t="s">
        <v>1592</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60">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80" t="s">
        <v>1593</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60">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80" t="s">
        <v>1594</v>
      </c>
      <c r="Q413" s="55" t="s">
        <v>250</v>
      </c>
      <c r="R413" s="158" t="s">
        <v>251</v>
      </c>
      <c r="S413" s="76" t="str">
        <f t="shared" si="123"/>
        <v>Calculated from model data; see variables indst/PERAC and indst/BPEiC in the InputData folder for source information.</v>
      </c>
      <c r="T413" s="55"/>
    </row>
    <row r="414" spans="1:20" ht="4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80" t="s">
        <v>1595</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60">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80" t="s">
        <v>1596</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60">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80" t="s">
        <v>1597</v>
      </c>
      <c r="Q416" s="55"/>
      <c r="R416" s="158" t="s">
        <v>1242</v>
      </c>
      <c r="S416" s="55" t="s">
        <v>1670</v>
      </c>
      <c r="T416" s="55"/>
    </row>
    <row r="417" spans="1:20" ht="4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60">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80" t="s">
        <v>1598</v>
      </c>
      <c r="Q418" s="55"/>
      <c r="R418" s="149" t="str">
        <f t="shared" si="133"/>
        <v>reduce-fuel-exports.html</v>
      </c>
      <c r="S418" s="76" t="str">
        <f t="shared" si="133"/>
        <v>Calculated from model data; see variable fuels/BFPIaE in the InputData folder for source information.</v>
      </c>
      <c r="T418" s="55"/>
    </row>
    <row r="419" spans="1:20" ht="60">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80" t="s">
        <v>1599</v>
      </c>
      <c r="Q419" s="55"/>
      <c r="R419" s="149" t="str">
        <f t="shared" si="133"/>
        <v>reduce-fuel-exports.html</v>
      </c>
      <c r="S419" s="76" t="str">
        <f t="shared" si="133"/>
        <v>Calculated from model data; see variable fuels/BFPIaE in the InputData folder for source information.</v>
      </c>
      <c r="T419" s="55"/>
    </row>
    <row r="420" spans="1:20" ht="60">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80" t="s">
        <v>1600</v>
      </c>
      <c r="Q420" s="55"/>
      <c r="R420" s="149" t="str">
        <f t="shared" si="133"/>
        <v>reduce-fuel-exports.html</v>
      </c>
      <c r="S420" s="76" t="str">
        <f t="shared" si="133"/>
        <v>Calculated from model data; see variable fuels/BFPIaE in the InputData folder for source information.</v>
      </c>
      <c r="T420" s="55"/>
    </row>
    <row r="421" spans="1:20" ht="30">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4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60">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80" t="s">
        <v>1601</v>
      </c>
      <c r="Q423" s="55"/>
      <c r="R423" s="149" t="str">
        <f t="shared" si="137"/>
        <v>reduce-fuel-exports.html</v>
      </c>
      <c r="S423" s="76" t="str">
        <f t="shared" si="133"/>
        <v>Calculated from model data; see variable fuels/BFPIaE in the InputData folder for source information.</v>
      </c>
      <c r="T423" s="55"/>
    </row>
    <row r="424" spans="1:20" ht="60">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80" t="s">
        <v>1602</v>
      </c>
      <c r="Q424" s="55"/>
      <c r="R424" s="149" t="str">
        <f t="shared" si="137"/>
        <v>reduce-fuel-exports.html</v>
      </c>
      <c r="S424" s="76" t="str">
        <f t="shared" si="133"/>
        <v>Calculated from model data; see variable fuels/BFPIaE in the InputData folder for source information.</v>
      </c>
      <c r="T424" s="55"/>
    </row>
    <row r="425" spans="1:20" ht="7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80" t="s">
        <v>1603</v>
      </c>
      <c r="Q425" s="55" t="s">
        <v>252</v>
      </c>
      <c r="R425" s="158" t="s">
        <v>253</v>
      </c>
      <c r="S425" s="55" t="s">
        <v>1671</v>
      </c>
      <c r="T425" s="182" t="s">
        <v>203</v>
      </c>
    </row>
    <row r="426" spans="1:20" ht="45">
      <c r="A426" s="96" t="s">
        <v>154</v>
      </c>
      <c r="B426" s="96" t="s">
        <v>284</v>
      </c>
      <c r="C426" s="96" t="s">
        <v>489</v>
      </c>
      <c r="D426" s="55"/>
      <c r="E426" s="55"/>
      <c r="F426" s="55"/>
      <c r="G426" s="55"/>
      <c r="H426" s="56">
        <v>549</v>
      </c>
      <c r="I426" s="10" t="s">
        <v>49</v>
      </c>
      <c r="J426" s="78" t="s">
        <v>284</v>
      </c>
      <c r="K426" s="78" t="s">
        <v>615</v>
      </c>
      <c r="L426" s="202">
        <v>0</v>
      </c>
      <c r="M426" s="196">
        <v>1</v>
      </c>
      <c r="N426" s="196">
        <v>0.01</v>
      </c>
      <c r="O426" s="55" t="s">
        <v>38</v>
      </c>
      <c r="P426" s="184" t="s">
        <v>1604</v>
      </c>
      <c r="Q426" s="55" t="s">
        <v>347</v>
      </c>
      <c r="R426" s="158" t="s">
        <v>348</v>
      </c>
      <c r="S426" s="55" t="s">
        <v>1671</v>
      </c>
      <c r="T426" s="55"/>
    </row>
    <row r="427" spans="1:20" ht="45">
      <c r="A427" s="96" t="s">
        <v>154</v>
      </c>
      <c r="B427" s="96" t="s">
        <v>485</v>
      </c>
      <c r="C427" s="96" t="s">
        <v>486</v>
      </c>
      <c r="D427" s="55"/>
      <c r="E427" s="55"/>
      <c r="F427" s="55"/>
      <c r="G427" s="55"/>
      <c r="H427" s="56">
        <v>177</v>
      </c>
      <c r="I427" s="10" t="s">
        <v>49</v>
      </c>
      <c r="J427" s="78" t="s">
        <v>485</v>
      </c>
      <c r="K427" s="78" t="s">
        <v>614</v>
      </c>
      <c r="L427" s="202">
        <v>0</v>
      </c>
      <c r="M427" s="196">
        <v>1</v>
      </c>
      <c r="N427" s="196">
        <v>0.01</v>
      </c>
      <c r="O427" s="55" t="s">
        <v>38</v>
      </c>
      <c r="P427" s="184" t="s">
        <v>1605</v>
      </c>
      <c r="Q427" s="55"/>
      <c r="R427" s="158" t="s">
        <v>1248</v>
      </c>
      <c r="S427" s="55" t="s">
        <v>1671</v>
      </c>
      <c r="T427" s="55"/>
    </row>
    <row r="428" spans="1:20" ht="4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80" t="s">
        <v>658</v>
      </c>
      <c r="Q428" s="55" t="s">
        <v>254</v>
      </c>
      <c r="R428" s="158" t="s">
        <v>255</v>
      </c>
      <c r="S428" s="55" t="s">
        <v>1671</v>
      </c>
      <c r="T428" s="55"/>
    </row>
    <row r="429" spans="1:20" ht="60">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80" t="s">
        <v>1606</v>
      </c>
      <c r="Q429" s="55" t="s">
        <v>256</v>
      </c>
      <c r="R429" s="158" t="s">
        <v>257</v>
      </c>
      <c r="S429" s="55" t="s">
        <v>1664</v>
      </c>
      <c r="T429" s="55"/>
    </row>
    <row r="430" spans="1:20" ht="4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80" t="s">
        <v>1607</v>
      </c>
      <c r="Q430" s="55" t="s">
        <v>258</v>
      </c>
      <c r="R430" s="158" t="s">
        <v>259</v>
      </c>
      <c r="S430" s="55" t="s">
        <v>1671</v>
      </c>
      <c r="T430" s="55"/>
    </row>
    <row r="431" spans="1:20" ht="4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80" t="s">
        <v>1608</v>
      </c>
      <c r="Q431" s="55" t="s">
        <v>260</v>
      </c>
      <c r="R431" s="158" t="s">
        <v>261</v>
      </c>
      <c r="S431" s="55" t="s">
        <v>1664</v>
      </c>
      <c r="T431" s="55"/>
    </row>
    <row r="432" spans="1:20" ht="30">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120">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2" t="s">
        <v>919</v>
      </c>
      <c r="T433" s="55"/>
    </row>
    <row r="434" spans="1:20" s="3" customFormat="1" ht="60">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1609</v>
      </c>
      <c r="Q434" s="10" t="s">
        <v>266</v>
      </c>
      <c r="R434" s="158" t="s">
        <v>267</v>
      </c>
      <c r="S434" s="55"/>
      <c r="T434" s="10"/>
    </row>
    <row r="435" spans="1:20" s="3" customFormat="1" ht="30">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1610</v>
      </c>
      <c r="Q435" s="10" t="s">
        <v>391</v>
      </c>
      <c r="R435" s="158" t="s">
        <v>1245</v>
      </c>
      <c r="S435" s="55"/>
      <c r="T435" s="10"/>
    </row>
    <row r="436" spans="1:20" s="3" customFormat="1" ht="75">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3" t="s">
        <v>1955</v>
      </c>
      <c r="Q436" s="10"/>
      <c r="R436" s="158" t="s">
        <v>1246</v>
      </c>
      <c r="S436" s="55" t="s">
        <v>1956</v>
      </c>
      <c r="T436" s="10"/>
    </row>
    <row r="437" spans="1:20" ht="10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80" t="s">
        <v>1611</v>
      </c>
      <c r="Q437" s="55" t="s">
        <v>262</v>
      </c>
      <c r="R437" s="158" t="s">
        <v>263</v>
      </c>
      <c r="S437" s="182" t="s">
        <v>1672</v>
      </c>
      <c r="T437" s="55"/>
    </row>
    <row r="438" spans="1:20" ht="120">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80" t="s">
        <v>1612</v>
      </c>
      <c r="Q438" s="57" t="str">
        <f>Q$437</f>
        <v>ccs.html#ccs</v>
      </c>
      <c r="R438" s="159" t="str">
        <f>R$437</f>
        <v>carbon-capture-and-sequestration.html</v>
      </c>
      <c r="S438" s="182" t="s">
        <v>1672</v>
      </c>
      <c r="T438" s="55"/>
    </row>
    <row r="439" spans="1:20" s="5" customFormat="1" ht="120">
      <c r="A439" s="96" t="s">
        <v>10</v>
      </c>
      <c r="B439" s="96" t="s">
        <v>28</v>
      </c>
      <c r="C439" s="96" t="s">
        <v>868</v>
      </c>
      <c r="D439" s="55" t="s">
        <v>379</v>
      </c>
      <c r="E439" s="55"/>
      <c r="F439" s="55" t="s">
        <v>384</v>
      </c>
      <c r="G439" s="55"/>
      <c r="H439" s="56">
        <v>171</v>
      </c>
      <c r="I439" s="55" t="s">
        <v>49</v>
      </c>
      <c r="J439" s="78" t="s">
        <v>28</v>
      </c>
      <c r="K439" s="78" t="s">
        <v>607</v>
      </c>
      <c r="L439" s="67">
        <v>0</v>
      </c>
      <c r="M439" s="205">
        <v>10000</v>
      </c>
      <c r="N439" s="205">
        <v>250</v>
      </c>
      <c r="O439" s="88" t="str">
        <f>UnitControlCenter!B39</f>
        <v>2018 INR / metric ton CO2e</v>
      </c>
      <c r="P439" s="180" t="s">
        <v>1613</v>
      </c>
      <c r="Q439" s="55" t="s">
        <v>264</v>
      </c>
      <c r="R439" s="158" t="s">
        <v>265</v>
      </c>
      <c r="S439" s="10" t="s">
        <v>1673</v>
      </c>
      <c r="T439" s="10"/>
    </row>
    <row r="440" spans="1:20" s="5" customFormat="1" ht="120">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80" t="s">
        <v>1614</v>
      </c>
      <c r="Q440" s="57" t="str">
        <f t="shared" ref="Q440:R443" si="144">Q$439</f>
        <v>fuels.html#carbon-tax</v>
      </c>
      <c r="R440" s="159" t="str">
        <f t="shared" si="144"/>
        <v>carbon-tax.html</v>
      </c>
      <c r="S440" s="57" t="s">
        <v>1674</v>
      </c>
      <c r="T440" s="57"/>
    </row>
    <row r="441" spans="1:20" s="5" customFormat="1" ht="120">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80" t="s">
        <v>1615</v>
      </c>
      <c r="Q441" s="57" t="str">
        <f t="shared" si="144"/>
        <v>fuels.html#carbon-tax</v>
      </c>
      <c r="R441" s="159" t="str">
        <f t="shared" si="144"/>
        <v>carbon-tax.html</v>
      </c>
      <c r="S441" s="57" t="s">
        <v>1674</v>
      </c>
      <c r="T441" s="57"/>
    </row>
    <row r="442" spans="1:20" s="5" customFormat="1" ht="120">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80" t="s">
        <v>1616</v>
      </c>
      <c r="Q442" s="57" t="str">
        <f t="shared" si="144"/>
        <v>fuels.html#carbon-tax</v>
      </c>
      <c r="R442" s="159" t="str">
        <f t="shared" si="144"/>
        <v>carbon-tax.html</v>
      </c>
      <c r="S442" s="57" t="s">
        <v>1674</v>
      </c>
      <c r="T442" s="57"/>
    </row>
    <row r="443" spans="1:20" s="5" customFormat="1" ht="16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80" t="s">
        <v>1617</v>
      </c>
      <c r="Q443" s="57" t="str">
        <f t="shared" si="144"/>
        <v>fuels.html#carbon-tax</v>
      </c>
      <c r="R443" s="159" t="str">
        <f t="shared" si="144"/>
        <v>carbon-tax.html</v>
      </c>
      <c r="S443" s="57" t="s">
        <v>1674</v>
      </c>
      <c r="T443" s="57"/>
    </row>
    <row r="444" spans="1:20" s="5" customFormat="1" ht="30">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120">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1674</v>
      </c>
      <c r="T446" s="10"/>
    </row>
    <row r="447" spans="1:20" s="5" customFormat="1" ht="30">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30">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3" t="s">
        <v>1618</v>
      </c>
      <c r="Q449" s="10" t="s">
        <v>268</v>
      </c>
      <c r="R449" s="158" t="s">
        <v>269</v>
      </c>
      <c r="S449" s="55" t="s">
        <v>1675</v>
      </c>
      <c r="T449" s="57"/>
    </row>
    <row r="450" spans="1:20" s="5" customFormat="1" ht="30">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30">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30">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30">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30">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30">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30">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30">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30">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30">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30">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30">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30">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30">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30">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200">
        <v>1</v>
      </c>
      <c r="N465" s="63">
        <f>N$448</f>
        <v>0.01</v>
      </c>
      <c r="O465" s="55" t="s">
        <v>163</v>
      </c>
      <c r="P465" s="183" t="s">
        <v>1619</v>
      </c>
      <c r="Q465" s="57"/>
      <c r="R465" s="158"/>
      <c r="S465" s="76" t="s">
        <v>1675</v>
      </c>
      <c r="T465" s="57"/>
    </row>
    <row r="466" spans="1:20" s="5" customFormat="1" ht="30">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30">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60">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60">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60">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60">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30">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30">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30">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30">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30">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30">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30">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30">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30">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30">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30">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30">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30">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30">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60">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80" t="s">
        <v>1620</v>
      </c>
      <c r="Q487" s="10" t="s">
        <v>270</v>
      </c>
      <c r="R487" s="158" t="s">
        <v>271</v>
      </c>
      <c r="S487" s="55" t="s">
        <v>1676</v>
      </c>
      <c r="T487" s="57"/>
    </row>
    <row r="488" spans="1:20" s="5" customFormat="1" ht="75">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80" t="s">
        <v>1621</v>
      </c>
      <c r="Q488" s="10" t="s">
        <v>270</v>
      </c>
      <c r="R488" s="158" t="s">
        <v>271</v>
      </c>
      <c r="S488" s="57" t="str">
        <f>S$487</f>
        <v>Calculated from model data; see variable fuels/BSoFPtiT in the InputData folder for source information.</v>
      </c>
      <c r="T488" s="57"/>
    </row>
    <row r="489" spans="1:20" s="5" customFormat="1" ht="4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80" t="s">
        <v>1622</v>
      </c>
      <c r="Q489" s="10" t="s">
        <v>270</v>
      </c>
      <c r="R489" s="158" t="s">
        <v>271</v>
      </c>
      <c r="S489" s="57" t="str">
        <f>S$487</f>
        <v>Calculated from model data; see variable fuels/BSoFPtiT in the InputData folder for source information.</v>
      </c>
      <c r="T489" s="57"/>
    </row>
    <row r="490" spans="1:20" s="5" customFormat="1" ht="30">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ht="30">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60">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80" t="s">
        <v>1623</v>
      </c>
      <c r="Q492" s="10" t="s">
        <v>270</v>
      </c>
      <c r="R492" s="158" t="s">
        <v>271</v>
      </c>
      <c r="S492" s="57" t="str">
        <f>S$487</f>
        <v>Calculated from model data; see variable fuels/BSoFPtiT in the InputData folder for source information.</v>
      </c>
      <c r="T492" s="57"/>
    </row>
    <row r="493" spans="1:20" s="5" customFormat="1" ht="60">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80" t="s">
        <v>1624</v>
      </c>
      <c r="Q493" s="10" t="s">
        <v>270</v>
      </c>
      <c r="R493" s="158" t="s">
        <v>271</v>
      </c>
      <c r="S493" s="57" t="str">
        <f>S$487</f>
        <v>Calculated from model data; see variable fuels/BSoFPtiT in the InputData folder for source information.</v>
      </c>
      <c r="T493" s="57"/>
    </row>
    <row r="494" spans="1:20" s="5" customFormat="1" ht="30">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ht="30">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60">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6">
        <f t="shared" ref="L496:N501" si="164">L$487</f>
        <v>0</v>
      </c>
      <c r="M496" s="206">
        <f t="shared" si="164"/>
        <v>0.2</v>
      </c>
      <c r="N496" s="74">
        <f t="shared" si="164"/>
        <v>5.0000000000000001E-3</v>
      </c>
      <c r="O496" s="55" t="s">
        <v>164</v>
      </c>
      <c r="P496" s="180" t="s">
        <v>1625</v>
      </c>
      <c r="Q496" s="10"/>
      <c r="R496" s="158"/>
      <c r="S496" s="57" t="str">
        <f>S$487</f>
        <v>Calculated from model data; see variable fuels/BSoFPtiT in the InputData folder for source information.</v>
      </c>
      <c r="T496" s="55"/>
    </row>
    <row r="497" spans="1:20" ht="3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75">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6">
        <f t="shared" si="164"/>
        <v>0</v>
      </c>
      <c r="M498" s="206">
        <f t="shared" si="164"/>
        <v>0.2</v>
      </c>
      <c r="N498" s="74">
        <f t="shared" si="164"/>
        <v>5.0000000000000001E-3</v>
      </c>
      <c r="O498" s="55" t="s">
        <v>164</v>
      </c>
      <c r="P498" s="180" t="s">
        <v>1626</v>
      </c>
      <c r="Q498" s="55"/>
      <c r="R498" s="158"/>
      <c r="S498" s="57" t="str">
        <f>S$487</f>
        <v>Calculated from model data; see variable fuels/BSoFPtiT in the InputData folder for source information.</v>
      </c>
      <c r="T498" s="55"/>
    </row>
    <row r="499" spans="1:20" ht="4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6">
        <f t="shared" si="164"/>
        <v>0</v>
      </c>
      <c r="M499" s="206">
        <f t="shared" si="164"/>
        <v>0.2</v>
      </c>
      <c r="N499" s="74">
        <f t="shared" si="164"/>
        <v>5.0000000000000001E-3</v>
      </c>
      <c r="O499" s="55" t="s">
        <v>164</v>
      </c>
      <c r="P499" s="180" t="s">
        <v>1627</v>
      </c>
      <c r="Q499" s="55"/>
      <c r="R499" s="158"/>
      <c r="S499" s="57" t="str">
        <f>S$487</f>
        <v>Calculated from model data; see variable fuels/BSoFPtiT in the InputData folder for source information.</v>
      </c>
      <c r="T499" s="55"/>
    </row>
    <row r="500" spans="1:20" ht="4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6">
        <f t="shared" si="164"/>
        <v>0</v>
      </c>
      <c r="M500" s="206">
        <f t="shared" si="164"/>
        <v>0.2</v>
      </c>
      <c r="N500" s="74">
        <f t="shared" si="164"/>
        <v>5.0000000000000001E-3</v>
      </c>
      <c r="O500" s="55" t="s">
        <v>164</v>
      </c>
      <c r="P500" s="180" t="s">
        <v>1628</v>
      </c>
      <c r="Q500" s="55"/>
      <c r="R500" s="158"/>
      <c r="S500" s="57" t="str">
        <f>S$487</f>
        <v>Calculated from model data; see variable fuels/BSoFPtiT in the InputData folder for source information.</v>
      </c>
      <c r="T500" s="55"/>
    </row>
    <row r="501" spans="1:20" ht="4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6">
        <f t="shared" si="164"/>
        <v>0</v>
      </c>
      <c r="M501" s="206">
        <f t="shared" si="164"/>
        <v>0.2</v>
      </c>
      <c r="N501" s="74">
        <f t="shared" si="164"/>
        <v>5.0000000000000001E-3</v>
      </c>
      <c r="O501" s="55" t="s">
        <v>164</v>
      </c>
      <c r="P501" s="180" t="s">
        <v>1629</v>
      </c>
      <c r="Q501" s="55"/>
      <c r="R501" s="158"/>
      <c r="S501" s="57" t="str">
        <f>S$487</f>
        <v>Calculated from model data; see variable fuels/BSoFPtiT in the InputData folder for source information.</v>
      </c>
      <c r="T501" s="55"/>
    </row>
    <row r="502" spans="1:20" ht="3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ht="3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10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10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10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10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10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10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10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10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10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10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10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10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10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10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10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10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10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10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10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10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10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10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10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10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10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10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10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10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120">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120">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10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10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10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35">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10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10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30">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10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10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10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10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10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10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10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4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4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4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4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10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10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10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4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10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120">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10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10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10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10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10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10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10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10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120">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120">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10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10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10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90">
      <c r="A571" s="4" t="s">
        <v>1427</v>
      </c>
      <c r="B571" s="4" t="s">
        <v>1428</v>
      </c>
      <c r="C571" s="4" t="s">
        <v>1430</v>
      </c>
      <c r="H571" s="175">
        <v>543</v>
      </c>
      <c r="I571" s="2" t="s">
        <v>49</v>
      </c>
      <c r="J571" s="88"/>
      <c r="K571" s="4" t="s">
        <v>1429</v>
      </c>
      <c r="L571" s="196">
        <v>0</v>
      </c>
      <c r="M571" s="390">
        <v>5.7000000000000002E-2</v>
      </c>
      <c r="N571" s="207">
        <v>1E-3</v>
      </c>
      <c r="O571" s="4" t="s">
        <v>1434</v>
      </c>
      <c r="P571" s="2" t="s">
        <v>1630</v>
      </c>
      <c r="R571" s="162"/>
      <c r="S571" s="67" t="s">
        <v>1677</v>
      </c>
      <c r="T571" s="2" t="s">
        <v>1678</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xmlns:xlrd2="http://schemas.microsoft.com/office/spreadsheetml/2017/richdata2"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xr:uid="{00000000-0004-0000-0100-000000000000}"/>
    <hyperlink ref="S285" r:id="rId2" xr:uid="{00000000-0004-0000-0100-000001000000}"/>
    <hyperlink ref="S131" r:id="rId3" xr:uid="{00000000-0004-0000-0100-000002000000}"/>
    <hyperlink ref="S64" r:id="rId4" xr:uid="{00000000-0004-0000-0100-000003000000}"/>
    <hyperlink ref="T425" r:id="rId5" display="https://www.fas.org/sgp/crs/misc/R40562.pdf, p.3, paragraph 1" xr:uid="{00000000-0004-0000-0100-000004000000}"/>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1"/>
  <sheetViews>
    <sheetView zoomScale="85" zoomScaleNormal="85" workbookViewId="0">
      <selection activeCell="B41" sqref="B41"/>
    </sheetView>
  </sheetViews>
  <sheetFormatPr defaultColWidth="9.140625" defaultRowHeight="15"/>
  <cols>
    <col min="1" max="2" width="76.85546875" style="95" bestFit="1" customWidth="1"/>
    <col min="3" max="16384" width="9.140625" style="95"/>
  </cols>
  <sheetData>
    <row r="1" spans="1:2">
      <c r="A1" s="394" t="s">
        <v>1415</v>
      </c>
      <c r="B1" s="394"/>
    </row>
    <row r="2" spans="1:2">
      <c r="A2" s="166" t="s">
        <v>1416</v>
      </c>
      <c r="B2" s="166" t="s">
        <v>1417</v>
      </c>
    </row>
    <row r="3" spans="1:2">
      <c r="A3" s="167" t="s">
        <v>401</v>
      </c>
      <c r="B3" s="95" t="str">
        <f>A3</f>
        <v>million metric tons / year</v>
      </c>
    </row>
    <row r="4" spans="1:2">
      <c r="A4" s="167" t="s">
        <v>1425</v>
      </c>
      <c r="B4" s="193" t="s">
        <v>1684</v>
      </c>
    </row>
    <row r="5" spans="1:2">
      <c r="A5" s="168" t="s">
        <v>732</v>
      </c>
      <c r="B5" s="95" t="str">
        <f t="shared" ref="B5:B26" si="0">A5</f>
        <v>thousand metric tons / year</v>
      </c>
    </row>
    <row r="6" spans="1:2">
      <c r="A6" s="168" t="s">
        <v>1426</v>
      </c>
      <c r="B6" s="193" t="s">
        <v>1685</v>
      </c>
    </row>
    <row r="7" spans="1:2">
      <c r="A7" s="168" t="s">
        <v>828</v>
      </c>
      <c r="B7" s="193" t="s">
        <v>1686</v>
      </c>
    </row>
    <row r="8" spans="1:2">
      <c r="A8" s="168" t="s">
        <v>829</v>
      </c>
      <c r="B8" s="193" t="s">
        <v>1687</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3" t="s">
        <v>1688</v>
      </c>
    </row>
    <row r="13" spans="1:2">
      <c r="A13" s="168" t="s">
        <v>942</v>
      </c>
      <c r="B13" s="95" t="str">
        <f t="shared" si="0"/>
        <v>cubic km / yr</v>
      </c>
    </row>
    <row r="14" spans="1:2">
      <c r="A14" s="168" t="s">
        <v>817</v>
      </c>
      <c r="B14" s="193" t="s">
        <v>1679</v>
      </c>
    </row>
    <row r="15" spans="1:2">
      <c r="A15" s="168" t="s">
        <v>818</v>
      </c>
      <c r="B15" s="193" t="s">
        <v>1680</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3" t="s">
        <v>1681</v>
      </c>
    </row>
    <row r="21" spans="1:2">
      <c r="A21" s="168" t="s">
        <v>1424</v>
      </c>
      <c r="B21" s="193" t="s">
        <v>1689</v>
      </c>
    </row>
    <row r="22" spans="1:2">
      <c r="A22" s="168" t="s">
        <v>800</v>
      </c>
      <c r="B22" s="193" t="s">
        <v>1682</v>
      </c>
    </row>
    <row r="23" spans="1:2">
      <c r="A23" s="168" t="s">
        <v>801</v>
      </c>
      <c r="B23" s="193" t="s">
        <v>1683</v>
      </c>
    </row>
    <row r="24" spans="1:2">
      <c r="A24" s="168" t="s">
        <v>724</v>
      </c>
      <c r="B24" s="193" t="s">
        <v>1682</v>
      </c>
    </row>
    <row r="25" spans="1:2">
      <c r="A25" s="168" t="s">
        <v>1144</v>
      </c>
      <c r="B25" s="193" t="s">
        <v>1682</v>
      </c>
    </row>
    <row r="26" spans="1:2">
      <c r="A26" s="168" t="s">
        <v>888</v>
      </c>
      <c r="B26" s="95" t="str">
        <f t="shared" si="0"/>
        <v>trillion BTU / year</v>
      </c>
    </row>
    <row r="27" spans="1:2">
      <c r="A27" s="168" t="s">
        <v>831</v>
      </c>
      <c r="B27" s="193" t="s">
        <v>1690</v>
      </c>
    </row>
    <row r="28" spans="1:2">
      <c r="A28" s="168" t="s">
        <v>832</v>
      </c>
      <c r="B28" s="193" t="s">
        <v>1691</v>
      </c>
    </row>
    <row r="29" spans="1:2">
      <c r="A29" s="168" t="s">
        <v>833</v>
      </c>
      <c r="B29" s="193" t="s">
        <v>1692</v>
      </c>
    </row>
    <row r="30" spans="1:2">
      <c r="A30" s="168" t="s">
        <v>1177</v>
      </c>
      <c r="B30" s="194" t="s">
        <v>1690</v>
      </c>
    </row>
    <row r="31" spans="1:2">
      <c r="A31" s="168" t="s">
        <v>1178</v>
      </c>
      <c r="B31" s="194" t="s">
        <v>1693</v>
      </c>
    </row>
    <row r="32" spans="1:2">
      <c r="A32" s="168" t="s">
        <v>834</v>
      </c>
      <c r="B32" s="193" t="s">
        <v>1694</v>
      </c>
    </row>
    <row r="33" spans="1:2">
      <c r="A33" s="168" t="s">
        <v>839</v>
      </c>
      <c r="B33" s="193" t="s">
        <v>1695</v>
      </c>
    </row>
    <row r="34" spans="1:2">
      <c r="A34" s="168" t="s">
        <v>866</v>
      </c>
      <c r="B34" s="193" t="s">
        <v>1696</v>
      </c>
    </row>
    <row r="35" spans="1:2">
      <c r="A35" s="168" t="s">
        <v>973</v>
      </c>
      <c r="B35" s="193" t="s">
        <v>1697</v>
      </c>
    </row>
    <row r="37" spans="1:2">
      <c r="A37" s="394" t="s">
        <v>1419</v>
      </c>
      <c r="B37" s="394"/>
    </row>
    <row r="38" spans="1:2">
      <c r="A38" s="166" t="s">
        <v>1416</v>
      </c>
      <c r="B38" s="166" t="s">
        <v>1417</v>
      </c>
    </row>
    <row r="39" spans="1:2">
      <c r="A39" s="84" t="s">
        <v>160</v>
      </c>
      <c r="B39" s="193" t="s">
        <v>1698</v>
      </c>
    </row>
    <row r="40" spans="1:2">
      <c r="A40" s="84" t="s">
        <v>162</v>
      </c>
      <c r="B40" s="193" t="s">
        <v>1699</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workbookViewId="0">
      <pane ySplit="1" topLeftCell="A78" activePane="bottomLeft" state="frozen"/>
      <selection pane="bottomLeft" activeCell="G84" sqref="G84:I84"/>
    </sheetView>
  </sheetViews>
  <sheetFormatPr defaultColWidth="9.140625" defaultRowHeight="15"/>
  <cols>
    <col min="1" max="1" width="37.28515625" style="80" customWidth="1"/>
    <col min="2" max="2" width="27.5703125" style="80" customWidth="1"/>
    <col min="3" max="3" width="9" style="4" customWidth="1"/>
    <col min="4" max="4" width="18.7109375" style="80" customWidth="1"/>
    <col min="5" max="5" width="16.42578125" style="80" customWidth="1"/>
    <col min="6" max="6" width="34.140625" style="4" customWidth="1"/>
    <col min="7" max="7" width="95" style="80" customWidth="1"/>
    <col min="8" max="8" width="37.42578125" style="80" customWidth="1"/>
    <col min="9" max="9" width="34.28515625" style="80" customWidth="1"/>
    <col min="10" max="16384" width="9.140625" style="80"/>
  </cols>
  <sheetData>
    <row r="1" spans="1:9" s="93" customFormat="1" ht="30">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90">
      <c r="A4" s="98" t="s">
        <v>753</v>
      </c>
      <c r="B4" s="97" t="s">
        <v>756</v>
      </c>
      <c r="C4" s="164">
        <v>1</v>
      </c>
      <c r="D4" s="96" t="s">
        <v>72</v>
      </c>
      <c r="E4" s="96" t="s">
        <v>73</v>
      </c>
      <c r="F4" s="4" t="str">
        <f>UnitControlCenter!$B$3</f>
        <v>million metric tons / year</v>
      </c>
      <c r="G4" s="96" t="s">
        <v>1394</v>
      </c>
      <c r="H4" s="96" t="s">
        <v>1395</v>
      </c>
      <c r="I4" s="96" t="s">
        <v>1396</v>
      </c>
    </row>
    <row r="5" spans="1:9" ht="30">
      <c r="A5" s="98" t="s">
        <v>753</v>
      </c>
      <c r="B5" s="97" t="s">
        <v>757</v>
      </c>
      <c r="C5" s="164">
        <v>1</v>
      </c>
      <c r="D5" s="96" t="s">
        <v>72</v>
      </c>
      <c r="E5" s="96" t="s">
        <v>73</v>
      </c>
      <c r="F5" s="4" t="str">
        <f>UnitControlCenter!$B$3</f>
        <v>million metric tons / year</v>
      </c>
      <c r="G5" s="96" t="s">
        <v>1397</v>
      </c>
      <c r="H5" s="96" t="s">
        <v>1398</v>
      </c>
      <c r="I5" s="96" t="s">
        <v>1399</v>
      </c>
    </row>
    <row r="6" spans="1:9" ht="30">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5.7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5.75" thickBot="1">
      <c r="A27" s="142" t="s">
        <v>759</v>
      </c>
      <c r="B27" s="148" t="s">
        <v>537</v>
      </c>
      <c r="C27" s="171">
        <v>1</v>
      </c>
      <c r="D27" s="143" t="s">
        <v>70</v>
      </c>
      <c r="E27" s="143" t="s">
        <v>71</v>
      </c>
      <c r="F27" s="146" t="str">
        <f>UnitControlCenter!$B$3</f>
        <v>million metric tons / year</v>
      </c>
      <c r="G27" s="143" t="s">
        <v>742</v>
      </c>
      <c r="H27" s="144"/>
      <c r="I27" s="143"/>
    </row>
    <row r="28" spans="1:9" ht="60">
      <c r="A28" s="97" t="s">
        <v>760</v>
      </c>
      <c r="B28" s="97" t="s">
        <v>756</v>
      </c>
      <c r="C28" s="164">
        <v>1</v>
      </c>
      <c r="D28" s="96" t="s">
        <v>72</v>
      </c>
      <c r="E28" s="96" t="s">
        <v>73</v>
      </c>
      <c r="F28" s="4" t="str">
        <f>UnitControlCenter!$B$3</f>
        <v>million metric tons / year</v>
      </c>
      <c r="G28" s="96" t="s">
        <v>986</v>
      </c>
      <c r="H28" s="80" t="s">
        <v>970</v>
      </c>
      <c r="I28" s="96" t="s">
        <v>1062</v>
      </c>
    </row>
    <row r="29" spans="1:9" ht="90">
      <c r="A29" s="97" t="s">
        <v>760</v>
      </c>
      <c r="B29" s="97" t="s">
        <v>987</v>
      </c>
      <c r="C29" s="164">
        <v>1</v>
      </c>
      <c r="D29" s="96" t="s">
        <v>72</v>
      </c>
      <c r="E29" s="96" t="s">
        <v>73</v>
      </c>
      <c r="F29" s="4" t="str">
        <f>UnitControlCenter!$B$3</f>
        <v>million metric tons / year</v>
      </c>
      <c r="G29" s="96" t="s">
        <v>826</v>
      </c>
      <c r="H29" s="80" t="s">
        <v>912</v>
      </c>
      <c r="I29" s="96" t="s">
        <v>827</v>
      </c>
    </row>
    <row r="30" spans="1:9" ht="60">
      <c r="A30" s="97" t="s">
        <v>760</v>
      </c>
      <c r="B30" s="97" t="s">
        <v>761</v>
      </c>
      <c r="C30" s="172">
        <v>1</v>
      </c>
      <c r="D30" s="96" t="s">
        <v>72</v>
      </c>
      <c r="E30" s="96" t="s">
        <v>73</v>
      </c>
      <c r="F30" s="7" t="str">
        <f>UnitControlCenter!$B$3</f>
        <v>million metric tons / year</v>
      </c>
      <c r="G30" s="163" t="s">
        <v>1342</v>
      </c>
      <c r="H30" s="163" t="s">
        <v>1343</v>
      </c>
      <c r="I30" s="96" t="s">
        <v>1344</v>
      </c>
    </row>
    <row r="31" spans="1:9" ht="15.7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5.75" thickBot="1">
      <c r="A38" s="142" t="s">
        <v>1294</v>
      </c>
      <c r="B38" s="142" t="s">
        <v>4</v>
      </c>
      <c r="C38" s="171">
        <v>1</v>
      </c>
      <c r="D38" s="143" t="s">
        <v>70</v>
      </c>
      <c r="E38" s="143" t="s">
        <v>490</v>
      </c>
      <c r="F38" s="146" t="str">
        <f>UnitControlCenter!$B$3</f>
        <v>million metric tons / year</v>
      </c>
      <c r="G38" s="143" t="s">
        <v>897</v>
      </c>
      <c r="H38" s="144"/>
      <c r="I38" s="143"/>
    </row>
    <row r="39" spans="1:9" ht="45">
      <c r="A39" s="97" t="s">
        <v>405</v>
      </c>
      <c r="B39" s="97" t="s">
        <v>869</v>
      </c>
      <c r="C39" s="164">
        <v>1</v>
      </c>
      <c r="D39" s="96" t="s">
        <v>72</v>
      </c>
      <c r="E39" s="96" t="s">
        <v>491</v>
      </c>
      <c r="F39" s="4" t="str">
        <f>UnitControlCenter!$B$7</f>
        <v>2018 INR / ton CO2e abated, Annual average abatement potential (MtCO2e)</v>
      </c>
      <c r="G39" s="80" t="s">
        <v>871</v>
      </c>
      <c r="I39" s="96"/>
    </row>
    <row r="40" spans="1:9" ht="45">
      <c r="A40" s="97" t="s">
        <v>405</v>
      </c>
      <c r="B40" s="97" t="s">
        <v>870</v>
      </c>
      <c r="C40" s="164">
        <v>1</v>
      </c>
      <c r="D40" s="96" t="s">
        <v>72</v>
      </c>
      <c r="E40" s="96" t="s">
        <v>491</v>
      </c>
      <c r="F40" s="4" t="str">
        <f>UnitControlCenter!$B$7</f>
        <v>2018 INR / ton CO2e abated, Annual average abatement potential (MtCO2e)</v>
      </c>
      <c r="G40" s="80" t="s">
        <v>871</v>
      </c>
      <c r="I40" s="96"/>
    </row>
    <row r="41" spans="1:9" ht="45">
      <c r="A41" s="97" t="s">
        <v>405</v>
      </c>
      <c r="B41" s="97" t="s">
        <v>836</v>
      </c>
      <c r="C41" s="164">
        <v>1</v>
      </c>
      <c r="D41" s="96" t="s">
        <v>72</v>
      </c>
      <c r="E41" s="96" t="s">
        <v>491</v>
      </c>
      <c r="F41" s="4" t="str">
        <f>UnitControlCenter!$B$7</f>
        <v>2018 INR / ton CO2e abated, Annual average abatement potential (MtCO2e)</v>
      </c>
      <c r="G41" s="80" t="s">
        <v>867</v>
      </c>
      <c r="I41" s="96"/>
    </row>
    <row r="42" spans="1:9" ht="45.75"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30">
      <c r="A45" s="97" t="s">
        <v>762</v>
      </c>
      <c r="B45" s="97" t="s">
        <v>838</v>
      </c>
      <c r="C45" s="164">
        <v>1</v>
      </c>
      <c r="D45" s="96" t="s">
        <v>72</v>
      </c>
      <c r="E45" s="96" t="s">
        <v>71</v>
      </c>
      <c r="F45" s="4" t="str">
        <f>UnitControlCenter!$B$8</f>
        <v>2018 crores / year</v>
      </c>
      <c r="G45" s="80" t="s">
        <v>875</v>
      </c>
      <c r="H45" s="80" t="s">
        <v>1334</v>
      </c>
      <c r="I45" s="96" t="s">
        <v>846</v>
      </c>
    </row>
    <row r="46" spans="1:9" ht="15.75" thickBot="1">
      <c r="A46" s="142" t="s">
        <v>762</v>
      </c>
      <c r="B46" s="147" t="s">
        <v>1322</v>
      </c>
      <c r="C46" s="171">
        <v>1</v>
      </c>
      <c r="D46" s="143" t="s">
        <v>70</v>
      </c>
      <c r="E46" s="143" t="s">
        <v>71</v>
      </c>
      <c r="F46" s="146" t="str">
        <f>UnitControlCenter!$B$8</f>
        <v>2018 crores / year</v>
      </c>
      <c r="G46" s="144" t="s">
        <v>1311</v>
      </c>
      <c r="H46" s="144"/>
      <c r="I46" s="143"/>
    </row>
    <row r="47" spans="1:9" ht="90">
      <c r="A47" s="97" t="s">
        <v>1312</v>
      </c>
      <c r="B47" s="97" t="s">
        <v>1184</v>
      </c>
      <c r="C47" s="164">
        <v>1</v>
      </c>
      <c r="D47" s="96" t="s">
        <v>72</v>
      </c>
      <c r="E47" s="96" t="s">
        <v>71</v>
      </c>
      <c r="F47" s="4" t="str">
        <f>UnitControlCenter!$B$8</f>
        <v>2018 crores / year</v>
      </c>
      <c r="G47" s="4" t="s">
        <v>1185</v>
      </c>
      <c r="H47" s="4" t="s">
        <v>1186</v>
      </c>
      <c r="I47" s="4" t="s">
        <v>1157</v>
      </c>
    </row>
    <row r="48" spans="1:9" ht="45">
      <c r="A48" s="97" t="s">
        <v>1312</v>
      </c>
      <c r="B48" s="97" t="s">
        <v>1188</v>
      </c>
      <c r="C48" s="164">
        <v>1</v>
      </c>
      <c r="D48" s="96" t="s">
        <v>72</v>
      </c>
      <c r="E48" s="96" t="s">
        <v>71</v>
      </c>
      <c r="F48" s="4" t="str">
        <f>UnitControlCenter!$B$8</f>
        <v>2018 crores / year</v>
      </c>
      <c r="G48" s="4" t="s">
        <v>1198</v>
      </c>
      <c r="H48" s="4" t="s">
        <v>1199</v>
      </c>
      <c r="I48" s="4" t="s">
        <v>1200</v>
      </c>
    </row>
    <row r="49" spans="1:9" ht="60">
      <c r="A49" s="97" t="s">
        <v>1312</v>
      </c>
      <c r="B49" s="97" t="s">
        <v>1189</v>
      </c>
      <c r="C49" s="164">
        <v>1</v>
      </c>
      <c r="D49" s="96" t="s">
        <v>72</v>
      </c>
      <c r="E49" s="96" t="s">
        <v>71</v>
      </c>
      <c r="F49" s="4" t="str">
        <f>UnitControlCenter!$B$8</f>
        <v>2018 crores / year</v>
      </c>
      <c r="G49" s="4" t="s">
        <v>1209</v>
      </c>
      <c r="H49" s="4" t="s">
        <v>1207</v>
      </c>
      <c r="I49" s="4" t="s">
        <v>1208</v>
      </c>
    </row>
    <row r="50" spans="1:9" ht="45">
      <c r="A50" s="97" t="s">
        <v>1312</v>
      </c>
      <c r="B50" s="97" t="s">
        <v>1190</v>
      </c>
      <c r="C50" s="164">
        <v>1</v>
      </c>
      <c r="D50" s="96" t="s">
        <v>72</v>
      </c>
      <c r="E50" s="96" t="s">
        <v>71</v>
      </c>
      <c r="F50" s="4" t="str">
        <f>UnitControlCenter!$B$8</f>
        <v>2018 crores / year</v>
      </c>
      <c r="G50" s="4" t="s">
        <v>1203</v>
      </c>
      <c r="H50" s="4" t="s">
        <v>1199</v>
      </c>
      <c r="I50" s="4" t="s">
        <v>1201</v>
      </c>
    </row>
    <row r="51" spans="1:9" ht="45">
      <c r="A51" s="97" t="s">
        <v>1312</v>
      </c>
      <c r="B51" s="97" t="s">
        <v>1191</v>
      </c>
      <c r="C51" s="164">
        <v>1</v>
      </c>
      <c r="D51" s="96" t="s">
        <v>72</v>
      </c>
      <c r="E51" s="96" t="s">
        <v>71</v>
      </c>
      <c r="F51" s="4" t="str">
        <f>UnitControlCenter!$B$8</f>
        <v>2018 crores / year</v>
      </c>
      <c r="G51" s="4" t="s">
        <v>1204</v>
      </c>
      <c r="H51" s="4" t="s">
        <v>1199</v>
      </c>
      <c r="I51" s="4" t="s">
        <v>1202</v>
      </c>
    </row>
    <row r="52" spans="1:9" ht="60">
      <c r="A52" s="97" t="s">
        <v>1312</v>
      </c>
      <c r="B52" s="97" t="s">
        <v>1192</v>
      </c>
      <c r="C52" s="164">
        <v>1</v>
      </c>
      <c r="D52" s="96" t="s">
        <v>72</v>
      </c>
      <c r="E52" s="96" t="s">
        <v>71</v>
      </c>
      <c r="F52" s="4" t="str">
        <f>UnitControlCenter!$B$8</f>
        <v>2018 crores / year</v>
      </c>
      <c r="G52" s="4" t="s">
        <v>1210</v>
      </c>
      <c r="H52" s="4" t="s">
        <v>1207</v>
      </c>
      <c r="I52" s="4" t="s">
        <v>1208</v>
      </c>
    </row>
    <row r="53" spans="1:9" ht="60">
      <c r="A53" s="97" t="s">
        <v>1312</v>
      </c>
      <c r="B53" s="97" t="s">
        <v>1193</v>
      </c>
      <c r="C53" s="164">
        <v>1</v>
      </c>
      <c r="D53" s="96" t="s">
        <v>72</v>
      </c>
      <c r="E53" s="96" t="s">
        <v>71</v>
      </c>
      <c r="F53" s="4" t="str">
        <f>UnitControlCenter!$B$8</f>
        <v>2018 crores / year</v>
      </c>
      <c r="G53" s="4" t="s">
        <v>1211</v>
      </c>
      <c r="H53" s="4" t="s">
        <v>1207</v>
      </c>
      <c r="I53" s="4" t="s">
        <v>1208</v>
      </c>
    </row>
    <row r="54" spans="1:9" ht="75">
      <c r="A54" s="97" t="s">
        <v>1312</v>
      </c>
      <c r="B54" s="97" t="s">
        <v>1194</v>
      </c>
      <c r="C54" s="164">
        <v>1</v>
      </c>
      <c r="D54" s="96" t="s">
        <v>72</v>
      </c>
      <c r="E54" s="96" t="s">
        <v>71</v>
      </c>
      <c r="F54" s="4" t="str">
        <f>UnitControlCenter!$B$8</f>
        <v>2018 crores / year</v>
      </c>
      <c r="G54" s="4" t="s">
        <v>1212</v>
      </c>
      <c r="H54" s="4" t="s">
        <v>1207</v>
      </c>
      <c r="I54" s="4" t="s">
        <v>1208</v>
      </c>
    </row>
    <row r="55" spans="1:9" ht="75">
      <c r="A55" s="97" t="s">
        <v>1312</v>
      </c>
      <c r="B55" s="97" t="s">
        <v>1235</v>
      </c>
      <c r="C55" s="164">
        <v>1</v>
      </c>
      <c r="D55" s="96" t="s">
        <v>72</v>
      </c>
      <c r="E55" s="96" t="s">
        <v>71</v>
      </c>
      <c r="F55" s="4" t="str">
        <f>UnitControlCenter!$B$8</f>
        <v>2018 crores / year</v>
      </c>
      <c r="G55" s="4" t="s">
        <v>1233</v>
      </c>
      <c r="H55" s="4" t="s">
        <v>1207</v>
      </c>
      <c r="I55" s="4" t="s">
        <v>1231</v>
      </c>
    </row>
    <row r="56" spans="1:9" ht="60.75" thickBot="1">
      <c r="A56" s="142" t="s">
        <v>1312</v>
      </c>
      <c r="B56" s="142" t="s">
        <v>1236</v>
      </c>
      <c r="C56" s="171">
        <v>1</v>
      </c>
      <c r="D56" s="143" t="s">
        <v>72</v>
      </c>
      <c r="E56" s="143" t="s">
        <v>71</v>
      </c>
      <c r="F56" s="146" t="str">
        <f>UnitControlCenter!$B$8</f>
        <v>2018 crores / year</v>
      </c>
      <c r="G56" s="146" t="s">
        <v>1234</v>
      </c>
      <c r="H56" s="146" t="s">
        <v>1207</v>
      </c>
      <c r="I56" s="146" t="s">
        <v>1232</v>
      </c>
    </row>
    <row r="57" spans="1:9" ht="30">
      <c r="A57" s="97" t="s">
        <v>763</v>
      </c>
      <c r="B57" s="97" t="s">
        <v>764</v>
      </c>
      <c r="C57" s="164">
        <v>1</v>
      </c>
      <c r="D57" s="96" t="s">
        <v>70</v>
      </c>
      <c r="E57" s="96" t="s">
        <v>71</v>
      </c>
      <c r="F57" s="4" t="str">
        <f>UnitControlCenter!$B$9</f>
        <v>lives / year</v>
      </c>
      <c r="G57" s="96" t="s">
        <v>285</v>
      </c>
      <c r="I57" s="96"/>
    </row>
    <row r="58" spans="1:9" ht="30.75" thickBot="1">
      <c r="A58" s="142" t="s">
        <v>763</v>
      </c>
      <c r="B58" s="142" t="s">
        <v>765</v>
      </c>
      <c r="C58" s="171">
        <v>1</v>
      </c>
      <c r="D58" s="143" t="s">
        <v>70</v>
      </c>
      <c r="E58" s="143" t="s">
        <v>71</v>
      </c>
      <c r="F58" s="146" t="str">
        <f>UnitControlCenter!$B$8</f>
        <v>2018 crores / year</v>
      </c>
      <c r="G58" s="143" t="s">
        <v>74</v>
      </c>
      <c r="H58" s="144"/>
      <c r="I58" s="143"/>
    </row>
    <row r="59" spans="1:9" ht="135">
      <c r="A59" s="97" t="s">
        <v>946</v>
      </c>
      <c r="B59" s="97" t="s">
        <v>766</v>
      </c>
      <c r="C59" s="164">
        <v>1</v>
      </c>
      <c r="D59" s="96" t="s">
        <v>72</v>
      </c>
      <c r="E59" s="96" t="s">
        <v>73</v>
      </c>
      <c r="F59" s="4" t="str">
        <f>UnitControlCenter!$B$10</f>
        <v>terawatt-hours (TWh) / year</v>
      </c>
      <c r="G59" s="96" t="s">
        <v>988</v>
      </c>
      <c r="H59" s="80" t="s">
        <v>989</v>
      </c>
      <c r="I59" s="96" t="s">
        <v>996</v>
      </c>
    </row>
    <row r="60" spans="1:9" ht="165">
      <c r="A60" s="97" t="s">
        <v>946</v>
      </c>
      <c r="B60" s="97" t="s">
        <v>767</v>
      </c>
      <c r="C60" s="164">
        <v>1</v>
      </c>
      <c r="D60" s="96" t="s">
        <v>72</v>
      </c>
      <c r="E60" s="96" t="s">
        <v>71</v>
      </c>
      <c r="F60" s="4" t="str">
        <f>UnitControlCenter!$B$10</f>
        <v>terawatt-hours (TWh) / year</v>
      </c>
      <c r="G60" s="96" t="s">
        <v>990</v>
      </c>
      <c r="H60" s="80" t="s">
        <v>991</v>
      </c>
      <c r="I60" s="96" t="s">
        <v>997</v>
      </c>
    </row>
    <row r="61" spans="1:9" ht="135">
      <c r="A61" s="97" t="s">
        <v>946</v>
      </c>
      <c r="B61" s="97" t="s">
        <v>768</v>
      </c>
      <c r="C61" s="164">
        <v>1</v>
      </c>
      <c r="D61" s="96" t="s">
        <v>72</v>
      </c>
      <c r="E61" s="96" t="s">
        <v>73</v>
      </c>
      <c r="F61" s="4" t="str">
        <f>UnitControlCenter!$B$11</f>
        <v>gigawatts (GW) / year</v>
      </c>
      <c r="G61" s="96" t="s">
        <v>992</v>
      </c>
      <c r="H61" s="80" t="s">
        <v>993</v>
      </c>
      <c r="I61" s="96" t="s">
        <v>998</v>
      </c>
    </row>
    <row r="62" spans="1:9" ht="150">
      <c r="A62" s="97" t="s">
        <v>946</v>
      </c>
      <c r="B62" s="97" t="s">
        <v>769</v>
      </c>
      <c r="C62" s="164">
        <v>1</v>
      </c>
      <c r="D62" s="96" t="s">
        <v>72</v>
      </c>
      <c r="E62" s="96" t="s">
        <v>71</v>
      </c>
      <c r="F62" s="4" t="str">
        <f>UnitControlCenter!$B$11</f>
        <v>gigawatts (GW) / year</v>
      </c>
      <c r="G62" s="96" t="s">
        <v>994</v>
      </c>
      <c r="H62" s="80" t="s">
        <v>995</v>
      </c>
      <c r="I62" s="96" t="s">
        <v>999</v>
      </c>
    </row>
    <row r="63" spans="1:9" ht="45.7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120">
      <c r="A64" s="97" t="s">
        <v>939</v>
      </c>
      <c r="B64" s="97" t="s">
        <v>770</v>
      </c>
      <c r="C64" s="164">
        <v>1</v>
      </c>
      <c r="D64" s="96" t="s">
        <v>72</v>
      </c>
      <c r="E64" s="96" t="s">
        <v>792</v>
      </c>
      <c r="F64" s="4" t="str">
        <f>UnitControlCenter!$B$12</f>
        <v>2018 INR / megawatt-hour (MWh)</v>
      </c>
      <c r="G64" s="96" t="s">
        <v>1001</v>
      </c>
      <c r="H64" s="80" t="s">
        <v>1002</v>
      </c>
      <c r="I64" s="96" t="s">
        <v>1003</v>
      </c>
    </row>
    <row r="65" spans="1:9" ht="30">
      <c r="A65" s="97" t="s">
        <v>939</v>
      </c>
      <c r="B65" s="97" t="s">
        <v>771</v>
      </c>
      <c r="C65" s="164">
        <v>1</v>
      </c>
      <c r="D65" s="96" t="s">
        <v>72</v>
      </c>
      <c r="E65" s="96" t="s">
        <v>73</v>
      </c>
      <c r="F65" s="4" t="str">
        <f>UnitControlCenter!$B$10</f>
        <v>terawatt-hours (TWh) / year</v>
      </c>
      <c r="G65" s="96" t="s">
        <v>1358</v>
      </c>
      <c r="H65" s="80" t="s">
        <v>1359</v>
      </c>
      <c r="I65" s="96" t="s">
        <v>1360</v>
      </c>
    </row>
    <row r="66" spans="1:9" ht="105">
      <c r="A66" s="97" t="s">
        <v>939</v>
      </c>
      <c r="B66" s="97" t="s">
        <v>940</v>
      </c>
      <c r="C66" s="164">
        <v>1</v>
      </c>
      <c r="D66" s="96" t="s">
        <v>72</v>
      </c>
      <c r="E66" s="96" t="s">
        <v>73</v>
      </c>
      <c r="F66" s="4" t="str">
        <f>UnitControlCenter!$B$13</f>
        <v>cubic km / yr</v>
      </c>
      <c r="G66" s="96" t="s">
        <v>1004</v>
      </c>
      <c r="H66" s="80" t="s">
        <v>1005</v>
      </c>
      <c r="I66" s="96" t="s">
        <v>1006</v>
      </c>
    </row>
    <row r="67" spans="1:9" ht="120.75" thickBot="1">
      <c r="A67" s="142" t="s">
        <v>939</v>
      </c>
      <c r="B67" s="142" t="s">
        <v>941</v>
      </c>
      <c r="C67" s="171">
        <v>1</v>
      </c>
      <c r="D67" s="143" t="s">
        <v>72</v>
      </c>
      <c r="E67" s="143" t="s">
        <v>73</v>
      </c>
      <c r="F67" s="146" t="str">
        <f>UnitControlCenter!$B$13</f>
        <v>cubic km / yr</v>
      </c>
      <c r="G67" s="143" t="s">
        <v>1007</v>
      </c>
      <c r="H67" s="144" t="s">
        <v>1008</v>
      </c>
      <c r="I67" s="143" t="s">
        <v>1009</v>
      </c>
    </row>
    <row r="68" spans="1:9" ht="45">
      <c r="A68" s="97" t="s">
        <v>772</v>
      </c>
      <c r="B68" s="97" t="s">
        <v>773</v>
      </c>
      <c r="C68" s="164">
        <v>1</v>
      </c>
      <c r="D68" s="96" t="s">
        <v>72</v>
      </c>
      <c r="E68" s="96" t="s">
        <v>73</v>
      </c>
      <c r="F68" s="4" t="str">
        <f>UnitControlCenter!$B$14</f>
        <v>trillion passenger-km / year</v>
      </c>
      <c r="G68" s="96" t="s">
        <v>793</v>
      </c>
      <c r="H68" s="381" t="s">
        <v>1927</v>
      </c>
      <c r="I68" s="96" t="s">
        <v>1073</v>
      </c>
    </row>
    <row r="69" spans="1:9" ht="45.75" thickBot="1">
      <c r="A69" s="142" t="s">
        <v>772</v>
      </c>
      <c r="B69" s="142" t="s">
        <v>774</v>
      </c>
      <c r="C69" s="171">
        <v>1</v>
      </c>
      <c r="D69" s="143" t="s">
        <v>72</v>
      </c>
      <c r="E69" s="143" t="s">
        <v>73</v>
      </c>
      <c r="F69" s="146" t="str">
        <f>UnitControlCenter!$B$15</f>
        <v>trillion freight ton-km / year</v>
      </c>
      <c r="G69" s="382" t="s">
        <v>1928</v>
      </c>
      <c r="H69" s="383" t="s">
        <v>1929</v>
      </c>
      <c r="I69" s="382" t="s">
        <v>1930</v>
      </c>
    </row>
    <row r="70" spans="1:9" ht="90">
      <c r="A70" s="97" t="s">
        <v>1313</v>
      </c>
      <c r="B70" s="97" t="s">
        <v>1314</v>
      </c>
      <c r="C70" s="164">
        <v>1</v>
      </c>
      <c r="D70" s="96" t="s">
        <v>72</v>
      </c>
      <c r="E70" s="96" t="s">
        <v>73</v>
      </c>
      <c r="F70" s="4" t="str">
        <f>UnitControlCenter!$B$16</f>
        <v>million vehicles / year</v>
      </c>
      <c r="G70" s="96" t="s">
        <v>1124</v>
      </c>
      <c r="H70" s="96" t="s">
        <v>1125</v>
      </c>
      <c r="I70" s="96" t="s">
        <v>1126</v>
      </c>
    </row>
    <row r="71" spans="1:9" ht="75">
      <c r="A71" s="97" t="s">
        <v>1313</v>
      </c>
      <c r="B71" s="97" t="s">
        <v>1315</v>
      </c>
      <c r="C71" s="164">
        <v>1</v>
      </c>
      <c r="D71" s="96" t="s">
        <v>72</v>
      </c>
      <c r="E71" s="96" t="s">
        <v>73</v>
      </c>
      <c r="F71" s="4" t="str">
        <f>UnitControlCenter!$B$17</f>
        <v>thousand vehicles / year</v>
      </c>
      <c r="G71" s="384" t="s">
        <v>1931</v>
      </c>
      <c r="H71" s="384" t="s">
        <v>1932</v>
      </c>
      <c r="I71" s="384" t="s">
        <v>1933</v>
      </c>
    </row>
    <row r="72" spans="1:9" ht="60">
      <c r="A72" s="97" t="s">
        <v>1313</v>
      </c>
      <c r="B72" s="97" t="s">
        <v>1316</v>
      </c>
      <c r="C72" s="164">
        <v>1</v>
      </c>
      <c r="D72" s="96" t="s">
        <v>72</v>
      </c>
      <c r="E72" s="96" t="s">
        <v>73</v>
      </c>
      <c r="F72" s="4" t="str">
        <f>UnitControlCenter!$B$17</f>
        <v>thousand vehicles / year</v>
      </c>
      <c r="G72" s="384" t="s">
        <v>1934</v>
      </c>
      <c r="H72" s="384" t="s">
        <v>1935</v>
      </c>
      <c r="I72" s="384" t="s">
        <v>1936</v>
      </c>
    </row>
    <row r="73" spans="1:9" ht="60">
      <c r="A73" s="97" t="s">
        <v>1313</v>
      </c>
      <c r="B73" s="97" t="s">
        <v>1317</v>
      </c>
      <c r="C73" s="164">
        <v>1</v>
      </c>
      <c r="D73" s="96" t="s">
        <v>72</v>
      </c>
      <c r="E73" s="96" t="s">
        <v>73</v>
      </c>
      <c r="F73" s="4" t="str">
        <f>UnitControlCenter!$B$17</f>
        <v>thousand vehicles / year</v>
      </c>
      <c r="G73" s="384" t="s">
        <v>1937</v>
      </c>
      <c r="H73" s="384" t="s">
        <v>1935</v>
      </c>
      <c r="I73" s="384" t="s">
        <v>1936</v>
      </c>
    </row>
    <row r="74" spans="1:9" ht="30">
      <c r="A74" s="97" t="s">
        <v>1313</v>
      </c>
      <c r="B74" s="385" t="s">
        <v>1938</v>
      </c>
      <c r="C74" s="164">
        <v>1</v>
      </c>
      <c r="D74" s="96" t="s">
        <v>72</v>
      </c>
      <c r="E74" s="96" t="s">
        <v>73</v>
      </c>
      <c r="F74" s="4" t="str">
        <f>UnitControlCenter!$B$17</f>
        <v>thousand vehicles / year</v>
      </c>
      <c r="G74" s="96" t="s">
        <v>1010</v>
      </c>
      <c r="H74" s="96" t="s">
        <v>1011</v>
      </c>
      <c r="I74" s="96" t="s">
        <v>1111</v>
      </c>
    </row>
    <row r="75" spans="1:9" ht="90">
      <c r="A75" s="385" t="s">
        <v>1313</v>
      </c>
      <c r="B75" s="385" t="s">
        <v>1939</v>
      </c>
      <c r="C75" s="386">
        <v>1</v>
      </c>
      <c r="D75" s="384" t="s">
        <v>72</v>
      </c>
      <c r="E75" s="384" t="s">
        <v>73</v>
      </c>
      <c r="F75" s="205" t="s">
        <v>795</v>
      </c>
      <c r="G75" s="384" t="s">
        <v>1940</v>
      </c>
      <c r="H75" s="384" t="s">
        <v>1941</v>
      </c>
      <c r="I75" s="384" t="s">
        <v>1942</v>
      </c>
    </row>
    <row r="76" spans="1:9" ht="75">
      <c r="A76" s="97" t="s">
        <v>1313</v>
      </c>
      <c r="B76" s="97" t="s">
        <v>1318</v>
      </c>
      <c r="C76" s="164">
        <v>1</v>
      </c>
      <c r="D76" s="96" t="s">
        <v>72</v>
      </c>
      <c r="E76" s="96" t="s">
        <v>73</v>
      </c>
      <c r="F76" s="4" t="str">
        <f>UnitControlCenter!$B$18</f>
        <v>million vehicles</v>
      </c>
      <c r="G76" s="96" t="s">
        <v>1127</v>
      </c>
      <c r="H76" s="96" t="s">
        <v>1125</v>
      </c>
      <c r="I76" s="96" t="s">
        <v>1126</v>
      </c>
    </row>
    <row r="77" spans="1:9" ht="60">
      <c r="A77" s="97" t="s">
        <v>1313</v>
      </c>
      <c r="B77" s="97" t="s">
        <v>1319</v>
      </c>
      <c r="C77" s="164">
        <v>1</v>
      </c>
      <c r="D77" s="96" t="s">
        <v>72</v>
      </c>
      <c r="E77" s="96" t="s">
        <v>73</v>
      </c>
      <c r="F77" s="4" t="str">
        <f>UnitControlCenter!$B$19</f>
        <v>thousand vehicles</v>
      </c>
      <c r="G77" s="384" t="s">
        <v>1943</v>
      </c>
      <c r="H77" s="384" t="s">
        <v>1932</v>
      </c>
      <c r="I77" s="384" t="s">
        <v>1933</v>
      </c>
    </row>
    <row r="78" spans="1:9" ht="45">
      <c r="A78" s="97" t="s">
        <v>1313</v>
      </c>
      <c r="B78" s="97" t="s">
        <v>1320</v>
      </c>
      <c r="C78" s="164">
        <v>1</v>
      </c>
      <c r="D78" s="96" t="s">
        <v>72</v>
      </c>
      <c r="E78" s="96" t="s">
        <v>73</v>
      </c>
      <c r="F78" s="4" t="str">
        <f>UnitControlCenter!$B$18</f>
        <v>million vehicles</v>
      </c>
      <c r="G78" s="384" t="s">
        <v>1944</v>
      </c>
      <c r="H78" s="384" t="s">
        <v>1935</v>
      </c>
      <c r="I78" s="384" t="s">
        <v>1936</v>
      </c>
    </row>
    <row r="79" spans="1:9" ht="45">
      <c r="A79" s="97" t="s">
        <v>1313</v>
      </c>
      <c r="B79" s="97" t="s">
        <v>1321</v>
      </c>
      <c r="C79" s="164">
        <v>1</v>
      </c>
      <c r="D79" s="96" t="s">
        <v>72</v>
      </c>
      <c r="E79" s="96" t="s">
        <v>73</v>
      </c>
      <c r="F79" s="4" t="str">
        <f>UnitControlCenter!$B$18</f>
        <v>million vehicles</v>
      </c>
      <c r="G79" s="384" t="s">
        <v>1945</v>
      </c>
      <c r="H79" s="384" t="s">
        <v>1935</v>
      </c>
      <c r="I79" s="384" t="s">
        <v>1936</v>
      </c>
    </row>
    <row r="80" spans="1:9" ht="30.75" thickBot="1">
      <c r="A80" s="142" t="s">
        <v>1313</v>
      </c>
      <c r="B80" s="387" t="s">
        <v>1946</v>
      </c>
      <c r="C80" s="171">
        <v>1</v>
      </c>
      <c r="D80" s="143" t="s">
        <v>72</v>
      </c>
      <c r="E80" s="143" t="s">
        <v>73</v>
      </c>
      <c r="F80" s="146" t="str">
        <f>UnitControlCenter!$B$18</f>
        <v>million vehicles</v>
      </c>
      <c r="G80" s="143" t="s">
        <v>1112</v>
      </c>
      <c r="H80" s="143" t="s">
        <v>1011</v>
      </c>
      <c r="I80" s="143" t="s">
        <v>1111</v>
      </c>
    </row>
    <row r="81" spans="1:9" ht="75.75" thickBot="1">
      <c r="A81" s="387" t="s">
        <v>1313</v>
      </c>
      <c r="B81" s="387" t="s">
        <v>1947</v>
      </c>
      <c r="C81" s="388">
        <v>1</v>
      </c>
      <c r="D81" s="382" t="s">
        <v>72</v>
      </c>
      <c r="E81" s="382" t="s">
        <v>73</v>
      </c>
      <c r="F81" s="389" t="s">
        <v>794</v>
      </c>
      <c r="G81" s="384" t="s">
        <v>1948</v>
      </c>
      <c r="H81" s="384" t="s">
        <v>1941</v>
      </c>
      <c r="I81" s="384" t="s">
        <v>1942</v>
      </c>
    </row>
    <row r="82" spans="1:9" ht="165">
      <c r="A82" s="97" t="s">
        <v>791</v>
      </c>
      <c r="B82" s="97" t="s">
        <v>777</v>
      </c>
      <c r="C82" s="164">
        <v>1</v>
      </c>
      <c r="D82" s="96" t="s">
        <v>72</v>
      </c>
      <c r="E82" s="96" t="s">
        <v>73</v>
      </c>
      <c r="F82" s="4" t="str">
        <f>UnitControlCenter!$B$3</f>
        <v>million metric tons / year</v>
      </c>
      <c r="G82" s="384" t="s">
        <v>1949</v>
      </c>
      <c r="H82" s="384" t="s">
        <v>1950</v>
      </c>
      <c r="I82" s="384" t="s">
        <v>1951</v>
      </c>
    </row>
    <row r="83" spans="1:9" ht="105">
      <c r="A83" s="97" t="s">
        <v>791</v>
      </c>
      <c r="B83" s="97" t="s">
        <v>778</v>
      </c>
      <c r="C83" s="164">
        <v>1</v>
      </c>
      <c r="D83" s="96" t="s">
        <v>72</v>
      </c>
      <c r="E83" s="96" t="s">
        <v>73</v>
      </c>
      <c r="F83" s="4" t="str">
        <f>UnitControlCenter!$B$20</f>
        <v>petajoules / year</v>
      </c>
      <c r="G83" s="96" t="s">
        <v>1357</v>
      </c>
      <c r="H83" s="96" t="s">
        <v>1128</v>
      </c>
      <c r="I83" s="96" t="s">
        <v>1129</v>
      </c>
    </row>
    <row r="84" spans="1:9" ht="150.75" thickBot="1">
      <c r="A84" s="142" t="s">
        <v>791</v>
      </c>
      <c r="B84" s="142" t="s">
        <v>844</v>
      </c>
      <c r="C84" s="171">
        <v>1</v>
      </c>
      <c r="D84" s="143" t="s">
        <v>72</v>
      </c>
      <c r="E84" s="143" t="s">
        <v>73</v>
      </c>
      <c r="F84" s="146" t="str">
        <f>UnitControlCenter!$B$20</f>
        <v>petajoules / year</v>
      </c>
      <c r="G84" s="384" t="s">
        <v>1952</v>
      </c>
      <c r="H84" s="384" t="s">
        <v>1950</v>
      </c>
      <c r="I84" s="382" t="s">
        <v>1953</v>
      </c>
    </row>
    <row r="85" spans="1:9" ht="60">
      <c r="A85" s="99" t="s">
        <v>779</v>
      </c>
      <c r="B85" s="97" t="s">
        <v>1298</v>
      </c>
      <c r="C85" s="164">
        <v>1</v>
      </c>
      <c r="D85" s="96" t="s">
        <v>72</v>
      </c>
      <c r="E85" s="96" t="s">
        <v>73</v>
      </c>
      <c r="F85" s="4" t="str">
        <f>UnitControlCenter!$B$20</f>
        <v>petajoules / year</v>
      </c>
      <c r="G85" s="96" t="s">
        <v>1117</v>
      </c>
      <c r="H85" s="80" t="s">
        <v>1114</v>
      </c>
      <c r="I85" s="96" t="s">
        <v>1115</v>
      </c>
    </row>
    <row r="86" spans="1:9" ht="90">
      <c r="A86" s="99" t="s">
        <v>779</v>
      </c>
      <c r="B86" s="97" t="s">
        <v>1299</v>
      </c>
      <c r="C86" s="164">
        <v>1</v>
      </c>
      <c r="D86" s="96" t="s">
        <v>72</v>
      </c>
      <c r="E86" s="96" t="s">
        <v>73</v>
      </c>
      <c r="F86" s="4" t="str">
        <f>UnitControlCenter!$B$20</f>
        <v>petajoules / year</v>
      </c>
      <c r="G86" s="96" t="s">
        <v>1295</v>
      </c>
      <c r="H86" s="80" t="s">
        <v>1296</v>
      </c>
      <c r="I86" s="96" t="s">
        <v>1297</v>
      </c>
    </row>
    <row r="87" spans="1:9" ht="75">
      <c r="A87" s="99" t="s">
        <v>779</v>
      </c>
      <c r="B87" s="97" t="s">
        <v>1300</v>
      </c>
      <c r="C87" s="164">
        <v>1</v>
      </c>
      <c r="D87" s="96" t="s">
        <v>72</v>
      </c>
      <c r="E87" s="96" t="s">
        <v>73</v>
      </c>
      <c r="F87" s="4" t="str">
        <f>UnitControlCenter!$B$20</f>
        <v>petajoules / year</v>
      </c>
      <c r="G87" s="96" t="s">
        <v>1302</v>
      </c>
      <c r="H87" s="80" t="s">
        <v>1114</v>
      </c>
      <c r="I87" s="96" t="s">
        <v>1115</v>
      </c>
    </row>
    <row r="88" spans="1:9" ht="120.75" thickBot="1">
      <c r="A88" s="145" t="s">
        <v>779</v>
      </c>
      <c r="B88" s="142" t="s">
        <v>1301</v>
      </c>
      <c r="C88" s="171">
        <v>1</v>
      </c>
      <c r="D88" s="143" t="s">
        <v>72</v>
      </c>
      <c r="E88" s="143" t="s">
        <v>73</v>
      </c>
      <c r="F88" s="146" t="str">
        <f>UnitControlCenter!$B$20</f>
        <v>petajoules / year</v>
      </c>
      <c r="G88" s="143" t="s">
        <v>1303</v>
      </c>
      <c r="H88" s="144" t="s">
        <v>1296</v>
      </c>
      <c r="I88" s="143" t="s">
        <v>1297</v>
      </c>
    </row>
    <row r="89" spans="1:9" ht="75">
      <c r="A89" s="99" t="s">
        <v>1410</v>
      </c>
      <c r="B89" s="97" t="s">
        <v>840</v>
      </c>
      <c r="C89" s="164">
        <v>1</v>
      </c>
      <c r="D89" s="96" t="s">
        <v>72</v>
      </c>
      <c r="E89" s="96" t="s">
        <v>73</v>
      </c>
      <c r="F89" s="4" t="str">
        <f>UnitControlCenter!$B$3</f>
        <v>million metric tons / year</v>
      </c>
      <c r="G89" s="96" t="s">
        <v>1113</v>
      </c>
      <c r="H89" s="80" t="s">
        <v>1114</v>
      </c>
      <c r="I89" s="96" t="s">
        <v>1115</v>
      </c>
    </row>
    <row r="90" spans="1:9" ht="45">
      <c r="A90" s="99" t="s">
        <v>1410</v>
      </c>
      <c r="B90" s="97" t="s">
        <v>841</v>
      </c>
      <c r="C90" s="164">
        <v>1</v>
      </c>
      <c r="D90" s="96" t="s">
        <v>72</v>
      </c>
      <c r="E90" s="96" t="s">
        <v>73</v>
      </c>
      <c r="F90" s="4" t="str">
        <f>UnitControlCenter!$B$3</f>
        <v>million metric tons / year</v>
      </c>
      <c r="G90" s="96" t="s">
        <v>1122</v>
      </c>
      <c r="H90" s="80" t="s">
        <v>1120</v>
      </c>
      <c r="I90" s="96" t="s">
        <v>1121</v>
      </c>
    </row>
    <row r="91" spans="1:9" ht="75">
      <c r="A91" s="99" t="s">
        <v>1410</v>
      </c>
      <c r="B91" s="97" t="s">
        <v>842</v>
      </c>
      <c r="C91" s="164">
        <v>1</v>
      </c>
      <c r="D91" s="96" t="s">
        <v>72</v>
      </c>
      <c r="E91" s="96" t="s">
        <v>73</v>
      </c>
      <c r="F91" s="4" t="str">
        <f>UnitControlCenter!$B$3</f>
        <v>million metric tons / year</v>
      </c>
      <c r="G91" s="96" t="s">
        <v>1116</v>
      </c>
      <c r="H91" s="80" t="s">
        <v>1114</v>
      </c>
      <c r="I91" s="96" t="s">
        <v>1115</v>
      </c>
    </row>
    <row r="92" spans="1:9" ht="4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90">
      <c r="A93" s="99" t="s">
        <v>1410</v>
      </c>
      <c r="B93" s="97" t="s">
        <v>1408</v>
      </c>
      <c r="C93" s="172">
        <v>1</v>
      </c>
      <c r="D93" s="96" t="s">
        <v>72</v>
      </c>
      <c r="E93" s="96" t="s">
        <v>73</v>
      </c>
      <c r="F93" s="7" t="str">
        <f>UnitControlCenter!$B$3</f>
        <v>million metric tons / year</v>
      </c>
      <c r="G93" s="96" t="s">
        <v>1413</v>
      </c>
      <c r="H93" s="80" t="s">
        <v>1114</v>
      </c>
      <c r="I93" s="96" t="s">
        <v>1115</v>
      </c>
    </row>
    <row r="94" spans="1:9" ht="45.75"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60">
      <c r="A95" s="99" t="s">
        <v>780</v>
      </c>
      <c r="B95" s="97" t="s">
        <v>781</v>
      </c>
      <c r="C95" s="172">
        <v>1</v>
      </c>
      <c r="D95" s="96" t="s">
        <v>72</v>
      </c>
      <c r="E95" s="96" t="s">
        <v>73</v>
      </c>
      <c r="F95" s="4" t="str">
        <f>UnitControlCenter!$B$20</f>
        <v>petajoules / year</v>
      </c>
      <c r="G95" s="96" t="s">
        <v>796</v>
      </c>
      <c r="H95" s="80" t="s">
        <v>797</v>
      </c>
      <c r="I95" s="96" t="s">
        <v>1104</v>
      </c>
    </row>
    <row r="96" spans="1:9" ht="30">
      <c r="A96" s="99" t="s">
        <v>780</v>
      </c>
      <c r="B96" s="97" t="s">
        <v>782</v>
      </c>
      <c r="C96" s="172">
        <v>1</v>
      </c>
      <c r="D96" s="96" t="s">
        <v>72</v>
      </c>
      <c r="E96" s="96" t="s">
        <v>73</v>
      </c>
      <c r="F96" s="4" t="str">
        <f>UnitControlCenter!$B$20</f>
        <v>petajoules / year</v>
      </c>
      <c r="G96" s="96" t="s">
        <v>814</v>
      </c>
      <c r="H96" s="80" t="s">
        <v>798</v>
      </c>
      <c r="I96" s="96" t="s">
        <v>799</v>
      </c>
    </row>
    <row r="97" spans="1:9" ht="90.75" thickBot="1">
      <c r="A97" s="145" t="s">
        <v>780</v>
      </c>
      <c r="B97" s="142" t="s">
        <v>783</v>
      </c>
      <c r="C97" s="171">
        <v>1</v>
      </c>
      <c r="D97" s="143" t="s">
        <v>72</v>
      </c>
      <c r="E97" s="143" t="s">
        <v>73</v>
      </c>
      <c r="F97" s="146" t="str">
        <f>UnitControlCenter!$B$20</f>
        <v>petajoules / year</v>
      </c>
      <c r="G97" s="143" t="s">
        <v>1138</v>
      </c>
      <c r="H97" s="144" t="s">
        <v>1140</v>
      </c>
      <c r="I97" s="143" t="s">
        <v>1139</v>
      </c>
    </row>
    <row r="98" spans="1:9" ht="105">
      <c r="A98" s="97" t="s">
        <v>876</v>
      </c>
      <c r="B98" s="97" t="s">
        <v>877</v>
      </c>
      <c r="C98" s="172">
        <v>1</v>
      </c>
      <c r="D98" s="96" t="s">
        <v>72</v>
      </c>
      <c r="E98" s="96" t="s">
        <v>73</v>
      </c>
      <c r="F98" s="4" t="str">
        <f>UnitControlCenter!$B$20</f>
        <v>petajoules / year</v>
      </c>
      <c r="G98" s="96" t="s">
        <v>1158</v>
      </c>
      <c r="H98" s="96" t="s">
        <v>1159</v>
      </c>
      <c r="I98" s="96" t="s">
        <v>1160</v>
      </c>
    </row>
    <row r="99" spans="1:9" ht="60">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ht="30">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30">
      <c r="A108" s="97" t="s">
        <v>876</v>
      </c>
      <c r="B108" s="97" t="s">
        <v>1141</v>
      </c>
      <c r="C108" s="172">
        <v>1</v>
      </c>
      <c r="D108" s="96" t="s">
        <v>70</v>
      </c>
      <c r="E108" s="96" t="s">
        <v>71</v>
      </c>
      <c r="F108" s="4" t="str">
        <f>UnitControlCenter!$B$25</f>
        <v>millions of metric tons / year</v>
      </c>
      <c r="G108" s="96" t="s">
        <v>1145</v>
      </c>
      <c r="I108" s="96"/>
    </row>
    <row r="109" spans="1:9" ht="30">
      <c r="A109" s="97" t="s">
        <v>876</v>
      </c>
      <c r="B109" s="97" t="s">
        <v>1142</v>
      </c>
      <c r="C109" s="172">
        <v>1</v>
      </c>
      <c r="D109" s="96" t="s">
        <v>70</v>
      </c>
      <c r="E109" s="96" t="s">
        <v>71</v>
      </c>
      <c r="F109" s="4" t="str">
        <f>UnitControlCenter!$B$22</f>
        <v>millions of metric tons / year</v>
      </c>
      <c r="G109" s="96" t="s">
        <v>1146</v>
      </c>
      <c r="I109" s="96"/>
    </row>
    <row r="110" spans="1:9" ht="15.75" thickBot="1">
      <c r="A110" s="142" t="s">
        <v>876</v>
      </c>
      <c r="B110" s="142" t="s">
        <v>1143</v>
      </c>
      <c r="C110" s="171">
        <v>1</v>
      </c>
      <c r="D110" s="143" t="s">
        <v>70</v>
      </c>
      <c r="E110" s="143" t="s">
        <v>71</v>
      </c>
      <c r="F110" s="146" t="str">
        <f>UnitControlCenter!$B$5</f>
        <v>thousand metric tons / year</v>
      </c>
      <c r="G110" s="143" t="s">
        <v>1147</v>
      </c>
      <c r="H110" s="144"/>
      <c r="I110" s="143"/>
    </row>
    <row r="111" spans="1:9" ht="60">
      <c r="A111" s="97" t="s">
        <v>1327</v>
      </c>
      <c r="B111" s="97" t="s">
        <v>1153</v>
      </c>
      <c r="C111" s="172">
        <v>1</v>
      </c>
      <c r="D111" s="96" t="s">
        <v>72</v>
      </c>
      <c r="E111" s="96" t="s">
        <v>73</v>
      </c>
      <c r="F111" s="4" t="str">
        <f>UnitControlCenter!$B$26</f>
        <v>trillion BTU / year</v>
      </c>
      <c r="G111" s="96" t="s">
        <v>1161</v>
      </c>
      <c r="H111" s="80" t="s">
        <v>1162</v>
      </c>
      <c r="I111" s="96" t="s">
        <v>1163</v>
      </c>
    </row>
    <row r="112" spans="1:9" ht="60">
      <c r="A112" s="97" t="s">
        <v>1327</v>
      </c>
      <c r="B112" s="97" t="s">
        <v>886</v>
      </c>
      <c r="C112" s="172">
        <v>1</v>
      </c>
      <c r="D112" s="96" t="s">
        <v>72</v>
      </c>
      <c r="E112" s="96" t="s">
        <v>71</v>
      </c>
      <c r="F112" s="4" t="str">
        <f>UnitControlCenter!$B$26</f>
        <v>trillion BTU / year</v>
      </c>
      <c r="G112" s="96" t="s">
        <v>1164</v>
      </c>
      <c r="H112" s="80" t="s">
        <v>1162</v>
      </c>
      <c r="I112" s="96" t="s">
        <v>1163</v>
      </c>
    </row>
    <row r="113" spans="1:9" ht="60">
      <c r="A113" s="97" t="s">
        <v>1327</v>
      </c>
      <c r="B113" s="97" t="s">
        <v>1154</v>
      </c>
      <c r="C113" s="172">
        <v>1</v>
      </c>
      <c r="D113" s="96" t="s">
        <v>72</v>
      </c>
      <c r="E113" s="96" t="s">
        <v>73</v>
      </c>
      <c r="F113" s="4" t="str">
        <f>UnitControlCenter!$B$8</f>
        <v>2018 crores / year</v>
      </c>
      <c r="G113" s="96" t="s">
        <v>1165</v>
      </c>
      <c r="H113" s="80" t="s">
        <v>1162</v>
      </c>
      <c r="I113" s="96" t="s">
        <v>1163</v>
      </c>
    </row>
    <row r="114" spans="1:9" ht="75">
      <c r="A114" s="97" t="s">
        <v>1327</v>
      </c>
      <c r="B114" s="97" t="s">
        <v>1151</v>
      </c>
      <c r="C114" s="172">
        <v>1</v>
      </c>
      <c r="D114" s="96" t="s">
        <v>72</v>
      </c>
      <c r="E114" s="96" t="s">
        <v>71</v>
      </c>
      <c r="F114" s="4" t="str">
        <f>UnitControlCenter!$B$8</f>
        <v>2018 crores / year</v>
      </c>
      <c r="G114" s="96" t="s">
        <v>1166</v>
      </c>
      <c r="H114" s="80" t="s">
        <v>1162</v>
      </c>
      <c r="I114" s="96" t="s">
        <v>1163</v>
      </c>
    </row>
    <row r="115" spans="1:9" ht="60">
      <c r="A115" s="97" t="s">
        <v>1327</v>
      </c>
      <c r="B115" s="97" t="s">
        <v>1155</v>
      </c>
      <c r="C115" s="172">
        <v>1</v>
      </c>
      <c r="D115" s="96" t="s">
        <v>72</v>
      </c>
      <c r="E115" s="96" t="s">
        <v>73</v>
      </c>
      <c r="F115" s="4" t="str">
        <f>UnitControlCenter!$B$26</f>
        <v>trillion BTU / year</v>
      </c>
      <c r="G115" s="96" t="s">
        <v>1290</v>
      </c>
      <c r="H115" s="80" t="s">
        <v>1285</v>
      </c>
      <c r="I115" s="96" t="s">
        <v>1286</v>
      </c>
    </row>
    <row r="116" spans="1:9" ht="75">
      <c r="A116" s="97" t="s">
        <v>1327</v>
      </c>
      <c r="B116" s="97" t="s">
        <v>887</v>
      </c>
      <c r="C116" s="172">
        <v>1</v>
      </c>
      <c r="D116" s="96" t="s">
        <v>72</v>
      </c>
      <c r="E116" s="96" t="s">
        <v>71</v>
      </c>
      <c r="F116" s="4" t="str">
        <f>UnitControlCenter!$B$26</f>
        <v>trillion BTU / year</v>
      </c>
      <c r="G116" s="96" t="s">
        <v>1291</v>
      </c>
      <c r="H116" s="80" t="s">
        <v>1285</v>
      </c>
      <c r="I116" s="96" t="s">
        <v>1287</v>
      </c>
    </row>
    <row r="117" spans="1:9" ht="75">
      <c r="A117" s="97" t="s">
        <v>1327</v>
      </c>
      <c r="B117" s="97" t="s">
        <v>1156</v>
      </c>
      <c r="C117" s="172">
        <v>1</v>
      </c>
      <c r="D117" s="96" t="s">
        <v>72</v>
      </c>
      <c r="E117" s="96" t="s">
        <v>73</v>
      </c>
      <c r="F117" s="4" t="str">
        <f>UnitControlCenter!$B$8</f>
        <v>2018 crores / year</v>
      </c>
      <c r="G117" s="96" t="s">
        <v>1292</v>
      </c>
      <c r="H117" s="80" t="s">
        <v>1285</v>
      </c>
      <c r="I117" s="96" t="s">
        <v>1288</v>
      </c>
    </row>
    <row r="118" spans="1:9" ht="90">
      <c r="A118" s="97" t="s">
        <v>1327</v>
      </c>
      <c r="B118" s="97" t="s">
        <v>1152</v>
      </c>
      <c r="C118" s="172">
        <v>1</v>
      </c>
      <c r="D118" s="96" t="s">
        <v>72</v>
      </c>
      <c r="E118" s="96" t="s">
        <v>71</v>
      </c>
      <c r="F118" s="4" t="str">
        <f>UnitControlCenter!$B$8</f>
        <v>2018 crores / year</v>
      </c>
      <c r="G118" s="96" t="s">
        <v>1293</v>
      </c>
      <c r="H118" s="80" t="s">
        <v>1285</v>
      </c>
      <c r="I118" s="96" t="s">
        <v>1289</v>
      </c>
    </row>
    <row r="119" spans="1:9" ht="105">
      <c r="A119" s="97" t="s">
        <v>1327</v>
      </c>
      <c r="B119" s="97" t="s">
        <v>1328</v>
      </c>
      <c r="C119" s="172">
        <v>1</v>
      </c>
      <c r="D119" s="96" t="s">
        <v>72</v>
      </c>
      <c r="E119" s="96" t="s">
        <v>73</v>
      </c>
      <c r="F119" s="4" t="str">
        <f>UnitControlCenter!$B$20</f>
        <v>petajoules / year</v>
      </c>
      <c r="G119" s="96" t="s">
        <v>1330</v>
      </c>
      <c r="H119" s="80" t="s">
        <v>1332</v>
      </c>
      <c r="I119" s="96" t="s">
        <v>1333</v>
      </c>
    </row>
    <row r="120" spans="1:9" ht="120.7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75">
      <c r="A121" s="99" t="s">
        <v>784</v>
      </c>
      <c r="B121" s="97" t="s">
        <v>103</v>
      </c>
      <c r="C121" s="172">
        <v>1</v>
      </c>
      <c r="D121" s="96" t="s">
        <v>72</v>
      </c>
      <c r="E121" s="96" t="s">
        <v>792</v>
      </c>
      <c r="F121" s="4" t="str">
        <f>UnitControlCenter!$B$12</f>
        <v>2018 INR / megawatt-hour (MWh)</v>
      </c>
      <c r="G121" s="96" t="s">
        <v>1167</v>
      </c>
      <c r="H121" s="80" t="s">
        <v>1433</v>
      </c>
      <c r="I121" s="96" t="s">
        <v>1168</v>
      </c>
    </row>
    <row r="122" spans="1:9" ht="4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90">
      <c r="A126" s="99" t="s">
        <v>784</v>
      </c>
      <c r="B126" s="97" t="s">
        <v>106</v>
      </c>
      <c r="C126" s="172">
        <v>1</v>
      </c>
      <c r="D126" s="96" t="s">
        <v>72</v>
      </c>
      <c r="E126" s="96" t="s">
        <v>792</v>
      </c>
      <c r="F126" s="4" t="str">
        <f>UnitControlCenter!$B$29</f>
        <v>2018 INR / liter</v>
      </c>
      <c r="G126" s="96" t="s">
        <v>1172</v>
      </c>
      <c r="H126" s="80" t="s">
        <v>1170</v>
      </c>
      <c r="I126" s="96" t="s">
        <v>1171</v>
      </c>
    </row>
    <row r="127" spans="1:9" ht="60">
      <c r="A127" s="99" t="s">
        <v>784</v>
      </c>
      <c r="B127" s="97" t="s">
        <v>102</v>
      </c>
      <c r="C127" s="172">
        <v>1</v>
      </c>
      <c r="D127" s="96" t="s">
        <v>72</v>
      </c>
      <c r="E127" s="96" t="s">
        <v>792</v>
      </c>
      <c r="F127" s="4" t="str">
        <f>UnitControlCenter!$B$27</f>
        <v>2018 INR / metric ton</v>
      </c>
      <c r="G127" s="96" t="s">
        <v>1173</v>
      </c>
      <c r="H127" s="80" t="s">
        <v>1174</v>
      </c>
      <c r="I127" s="96" t="s">
        <v>1175</v>
      </c>
    </row>
    <row r="128" spans="1:9" ht="60">
      <c r="A128" s="99" t="s">
        <v>784</v>
      </c>
      <c r="B128" s="97" t="s">
        <v>1107</v>
      </c>
      <c r="C128" s="172">
        <v>1</v>
      </c>
      <c r="D128" s="96" t="s">
        <v>72</v>
      </c>
      <c r="E128" s="96" t="s">
        <v>792</v>
      </c>
      <c r="F128" s="4" t="str">
        <f>UnitControlCenter!$B$30</f>
        <v>2018 INR / metric ton</v>
      </c>
      <c r="G128" s="96" t="s">
        <v>1282</v>
      </c>
      <c r="H128" s="80" t="s">
        <v>1283</v>
      </c>
      <c r="I128" s="96" t="s">
        <v>1284</v>
      </c>
    </row>
    <row r="129" spans="1:9" ht="60">
      <c r="A129" s="99" t="s">
        <v>784</v>
      </c>
      <c r="B129" s="97" t="s">
        <v>1176</v>
      </c>
      <c r="C129" s="172">
        <v>1</v>
      </c>
      <c r="D129" s="96" t="s">
        <v>72</v>
      </c>
      <c r="E129" s="96" t="s">
        <v>792</v>
      </c>
      <c r="F129" s="4" t="str">
        <f>UnitControlCenter!$B$29</f>
        <v>2018 INR / liter</v>
      </c>
      <c r="G129" s="96" t="s">
        <v>1182</v>
      </c>
      <c r="H129" s="80" t="s">
        <v>804</v>
      </c>
      <c r="I129" s="96" t="s">
        <v>1103</v>
      </c>
    </row>
    <row r="130" spans="1:9" ht="30.75"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30">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30.75"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191"/>
  <sheetViews>
    <sheetView workbookViewId="0"/>
  </sheetViews>
  <sheetFormatPr defaultRowHeight="15"/>
  <cols>
    <col min="1" max="1" width="13.28515625" customWidth="1"/>
    <col min="2" max="2" width="9.140625" style="118"/>
    <col min="4" max="4" width="46" customWidth="1"/>
    <col min="5" max="5" width="9.1406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election activeCell="A3" sqref="A3:XFD4"/>
    </sheetView>
  </sheetViews>
  <sheetFormatPr defaultColWidth="8.85546875" defaultRowHeight="15"/>
  <cols>
    <col min="1" max="1" width="36" style="9" customWidth="1"/>
    <col min="2" max="2" width="34.140625" style="9" customWidth="1"/>
    <col min="3" max="16384" width="8.85546875" style="9"/>
  </cols>
  <sheetData>
    <row r="1" spans="1:2">
      <c r="A1" s="50" t="s">
        <v>79</v>
      </c>
      <c r="B1" s="50" t="s">
        <v>80</v>
      </c>
    </row>
    <row r="2" spans="1:2">
      <c r="A2" s="9" t="s">
        <v>158</v>
      </c>
      <c r="B2" s="9" t="s">
        <v>81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election activeCell="E36" sqref="E36"/>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6" width="10.85546875" style="9" bestFit="1" customWidth="1"/>
    <col min="7" max="16384" width="8.85546875" style="9"/>
  </cols>
  <sheetData>
    <row r="1" spans="1:5" s="4" customFormat="1" ht="45">
      <c r="A1" s="1" t="s">
        <v>373</v>
      </c>
      <c r="B1" s="8" t="s">
        <v>374</v>
      </c>
      <c r="C1" s="8" t="s">
        <v>376</v>
      </c>
      <c r="D1" s="8" t="s">
        <v>377</v>
      </c>
      <c r="E1" s="1" t="s">
        <v>375</v>
      </c>
    </row>
    <row r="2" spans="1:5" ht="45">
      <c r="A2" s="4" t="s">
        <v>378</v>
      </c>
      <c r="B2" s="4">
        <v>2030</v>
      </c>
      <c r="C2" s="6">
        <f>B278</f>
        <v>5222.274990759357</v>
      </c>
      <c r="D2" s="6">
        <f>B277</f>
        <v>5382.9603750904134</v>
      </c>
      <c r="E2" s="4" t="s">
        <v>1926</v>
      </c>
    </row>
    <row r="3" spans="1:5">
      <c r="C3" s="6"/>
      <c r="D3" s="6"/>
    </row>
    <row r="4" spans="1:5" s="95" customFormat="1">
      <c r="A4" s="1" t="s">
        <v>1925</v>
      </c>
      <c r="B4" s="168"/>
      <c r="C4" s="379"/>
      <c r="D4" s="6"/>
      <c r="E4" s="4"/>
    </row>
    <row r="5" spans="1:5" s="95" customFormat="1">
      <c r="A5" s="25" t="s">
        <v>1924</v>
      </c>
      <c r="B5" s="4"/>
      <c r="C5" s="6"/>
      <c r="D5" s="6"/>
      <c r="E5" s="4"/>
    </row>
    <row r="6" spans="1:5" s="95" customFormat="1">
      <c r="A6" s="25" t="s">
        <v>1923</v>
      </c>
      <c r="B6" s="4"/>
      <c r="C6" s="6"/>
      <c r="D6" s="6"/>
      <c r="E6" s="4"/>
    </row>
    <row r="7" spans="1:5" s="95" customFormat="1">
      <c r="A7" s="25" t="s">
        <v>1922</v>
      </c>
      <c r="B7" s="4"/>
      <c r="C7" s="6"/>
      <c r="D7" s="6"/>
      <c r="E7" s="4"/>
    </row>
    <row r="8" spans="1:5" s="95" customFormat="1">
      <c r="A8" s="25"/>
      <c r="B8" s="4"/>
      <c r="C8" s="6"/>
      <c r="D8" s="6"/>
      <c r="E8" s="4"/>
    </row>
    <row r="9" spans="1:5" s="95" customFormat="1">
      <c r="A9" s="25" t="s">
        <v>1921</v>
      </c>
      <c r="B9" s="4"/>
      <c r="C9" s="6"/>
      <c r="D9" s="6"/>
      <c r="E9" s="4"/>
    </row>
    <row r="10" spans="1:5" s="95" customFormat="1">
      <c r="A10" s="25" t="s">
        <v>1920</v>
      </c>
      <c r="B10" s="4"/>
      <c r="C10" s="6"/>
      <c r="D10" s="6"/>
      <c r="E10" s="4"/>
    </row>
    <row r="11" spans="1:5" s="95" customFormat="1">
      <c r="A11" s="25"/>
      <c r="B11" s="4"/>
      <c r="C11" s="6"/>
      <c r="D11" s="6"/>
      <c r="E11" s="4"/>
    </row>
    <row r="12" spans="1:5" s="95" customFormat="1">
      <c r="A12" s="25" t="s">
        <v>1919</v>
      </c>
      <c r="B12" s="4"/>
      <c r="C12" s="6"/>
      <c r="D12" s="6"/>
      <c r="E12" s="4"/>
    </row>
    <row r="13" spans="1:5" s="95" customFormat="1">
      <c r="A13" s="25" t="s">
        <v>1918</v>
      </c>
      <c r="B13" s="4"/>
      <c r="C13" s="6"/>
      <c r="D13" s="6"/>
      <c r="E13" s="4"/>
    </row>
    <row r="14" spans="1:5" s="95" customFormat="1">
      <c r="A14" s="25" t="s">
        <v>1917</v>
      </c>
      <c r="B14" s="4"/>
      <c r="C14" s="6"/>
      <c r="D14" s="6"/>
      <c r="E14" s="4"/>
    </row>
    <row r="15" spans="1:5" s="95" customFormat="1">
      <c r="A15" s="25" t="s">
        <v>1916</v>
      </c>
      <c r="B15" s="4"/>
      <c r="C15" s="6"/>
      <c r="D15" s="6"/>
      <c r="E15" s="4"/>
    </row>
    <row r="16" spans="1:5" s="95" customFormat="1">
      <c r="A16" s="49" t="s">
        <v>1915</v>
      </c>
      <c r="B16" s="4"/>
      <c r="C16" s="6"/>
      <c r="D16" s="6"/>
      <c r="E16" s="4"/>
    </row>
    <row r="17" spans="1:5" s="95" customFormat="1">
      <c r="A17" s="25"/>
      <c r="B17" s="4"/>
      <c r="C17" s="6"/>
      <c r="D17" s="6"/>
      <c r="E17" s="4"/>
    </row>
    <row r="18" spans="1:5" s="95" customFormat="1">
      <c r="A18" s="25" t="s">
        <v>1914</v>
      </c>
      <c r="B18" s="4"/>
      <c r="C18" s="6"/>
      <c r="D18" s="6"/>
      <c r="E18" s="4"/>
    </row>
    <row r="19" spans="1:5" s="95" customFormat="1">
      <c r="A19" s="25" t="s">
        <v>1913</v>
      </c>
      <c r="B19" s="4"/>
      <c r="C19" s="6"/>
      <c r="D19" s="6"/>
      <c r="E19" s="4"/>
    </row>
    <row r="20" spans="1:5" s="95" customFormat="1">
      <c r="A20" s="25" t="s">
        <v>1912</v>
      </c>
      <c r="B20" s="4"/>
      <c r="C20" s="6"/>
      <c r="D20" s="6"/>
      <c r="E20" s="4"/>
    </row>
    <row r="21" spans="1:5" s="95" customFormat="1">
      <c r="A21" s="25" t="s">
        <v>1911</v>
      </c>
      <c r="B21" s="4"/>
      <c r="C21" s="6"/>
      <c r="D21" s="6"/>
      <c r="E21" s="4"/>
    </row>
    <row r="22" spans="1:5" s="95" customFormat="1">
      <c r="A22" s="25" t="s">
        <v>1910</v>
      </c>
      <c r="B22" s="4"/>
      <c r="C22" s="6"/>
      <c r="D22" s="6"/>
      <c r="E22" s="4"/>
    </row>
    <row r="23" spans="1:5" s="95" customFormat="1">
      <c r="A23" s="25"/>
      <c r="B23" s="4"/>
      <c r="C23" s="6"/>
      <c r="D23" s="6"/>
      <c r="E23" s="4"/>
    </row>
    <row r="24" spans="1:5" s="95" customFormat="1">
      <c r="A24" s="21" t="s">
        <v>1909</v>
      </c>
      <c r="B24" s="4"/>
      <c r="C24" s="6"/>
      <c r="D24" s="6"/>
      <c r="E24" s="4"/>
    </row>
    <row r="25" spans="1:5" s="95" customFormat="1">
      <c r="A25" s="25" t="s">
        <v>1908</v>
      </c>
      <c r="B25" s="4"/>
      <c r="C25" s="6"/>
      <c r="D25" s="6"/>
      <c r="E25" s="4"/>
    </row>
    <row r="26" spans="1:5" s="95" customFormat="1">
      <c r="A26" s="25" t="s">
        <v>1907</v>
      </c>
      <c r="B26" s="4"/>
      <c r="C26" s="6"/>
      <c r="D26" s="6"/>
      <c r="E26" s="4"/>
    </row>
    <row r="27" spans="1:5" s="95" customFormat="1">
      <c r="A27" s="25"/>
      <c r="B27" s="4"/>
      <c r="C27" s="6"/>
      <c r="D27" s="6"/>
      <c r="E27" s="4"/>
    </row>
    <row r="28" spans="1:5" s="95" customFormat="1">
      <c r="A28" s="25"/>
      <c r="B28" s="4"/>
      <c r="C28" s="6"/>
      <c r="D28" s="6"/>
      <c r="E28" s="4"/>
    </row>
    <row r="29" spans="1:5" s="95" customFormat="1">
      <c r="A29" s="50" t="s">
        <v>1906</v>
      </c>
      <c r="B29" s="4"/>
      <c r="C29" s="6"/>
      <c r="D29" s="6"/>
      <c r="E29" s="4"/>
    </row>
    <row r="30" spans="1:5" s="95" customFormat="1">
      <c r="A30" s="25" t="s">
        <v>1901</v>
      </c>
      <c r="B30" s="4"/>
      <c r="C30" s="6"/>
      <c r="D30" s="6"/>
      <c r="E30" s="4"/>
    </row>
    <row r="31" spans="1:5" s="95" customFormat="1">
      <c r="A31" s="380">
        <v>2012</v>
      </c>
      <c r="B31" s="4"/>
      <c r="C31" s="6"/>
      <c r="D31" s="6"/>
      <c r="E31" s="4"/>
    </row>
    <row r="32" spans="1:5" s="95" customFormat="1">
      <c r="A32" s="95" t="s">
        <v>1905</v>
      </c>
      <c r="B32" s="4"/>
      <c r="C32" s="6"/>
      <c r="D32" s="6"/>
      <c r="E32" s="4"/>
    </row>
    <row r="33" spans="1:5" s="95" customFormat="1">
      <c r="A33" s="49" t="s">
        <v>1904</v>
      </c>
      <c r="B33" s="4"/>
      <c r="C33" s="6"/>
      <c r="D33" s="6"/>
      <c r="E33" s="4"/>
    </row>
    <row r="34" spans="1:5" s="95" customFormat="1">
      <c r="A34" s="25" t="s">
        <v>1903</v>
      </c>
      <c r="B34" s="4"/>
      <c r="C34" s="6"/>
      <c r="D34" s="6"/>
      <c r="E34" s="4"/>
    </row>
    <row r="35" spans="1:5" s="95" customFormat="1">
      <c r="A35" s="25"/>
      <c r="B35" s="4"/>
      <c r="C35" s="6"/>
      <c r="D35" s="6"/>
      <c r="E35" s="4"/>
    </row>
    <row r="36" spans="1:5" s="95" customFormat="1">
      <c r="A36" s="50" t="s">
        <v>1902</v>
      </c>
      <c r="B36" s="4"/>
      <c r="C36" s="6"/>
      <c r="D36" s="6"/>
      <c r="E36" s="4"/>
    </row>
    <row r="37" spans="1:5" s="95" customFormat="1">
      <c r="A37" s="25" t="s">
        <v>1901</v>
      </c>
      <c r="B37" s="4"/>
      <c r="C37" s="6"/>
      <c r="D37" s="6"/>
      <c r="E37" s="4"/>
    </row>
    <row r="38" spans="1:5" s="95" customFormat="1">
      <c r="A38" s="380">
        <v>2010</v>
      </c>
      <c r="B38" s="4"/>
      <c r="C38" s="6"/>
      <c r="D38" s="6"/>
      <c r="E38" s="4"/>
    </row>
    <row r="39" spans="1:5" s="95" customFormat="1">
      <c r="A39" s="95" t="s">
        <v>1900</v>
      </c>
      <c r="B39" s="4"/>
      <c r="C39" s="6"/>
      <c r="D39" s="6"/>
      <c r="E39" s="4"/>
    </row>
    <row r="40" spans="1:5" s="95" customFormat="1">
      <c r="A40" s="49" t="s">
        <v>1899</v>
      </c>
      <c r="B40" s="4"/>
      <c r="C40" s="6"/>
      <c r="D40" s="6"/>
      <c r="E40" s="4"/>
    </row>
    <row r="41" spans="1:5" s="95" customFormat="1">
      <c r="A41" s="25" t="s">
        <v>1898</v>
      </c>
      <c r="B41" s="4"/>
      <c r="C41" s="6"/>
      <c r="D41" s="6"/>
      <c r="E41" s="4"/>
    </row>
    <row r="42" spans="1:5" s="95" customFormat="1">
      <c r="A42" s="25"/>
      <c r="B42" s="4"/>
      <c r="C42" s="6"/>
      <c r="D42" s="6"/>
      <c r="E42" s="4"/>
    </row>
    <row r="43" spans="1:5" s="95" customFormat="1">
      <c r="A43" s="50" t="s">
        <v>1897</v>
      </c>
      <c r="B43" s="4"/>
      <c r="C43" s="6"/>
      <c r="D43" s="6"/>
      <c r="E43" s="4"/>
    </row>
    <row r="44" spans="1:5" s="95" customFormat="1">
      <c r="A44" s="95" t="s">
        <v>1896</v>
      </c>
      <c r="B44" s="4"/>
      <c r="C44" s="6"/>
      <c r="D44" s="6"/>
      <c r="E44" s="4"/>
    </row>
    <row r="45" spans="1:5" s="95" customFormat="1">
      <c r="A45" s="118">
        <v>2017</v>
      </c>
      <c r="B45" s="4"/>
      <c r="C45" s="6"/>
      <c r="D45" s="6"/>
      <c r="E45" s="4"/>
    </row>
    <row r="46" spans="1:5" s="95" customFormat="1">
      <c r="A46" s="95" t="s">
        <v>1895</v>
      </c>
      <c r="B46" s="4"/>
      <c r="C46" s="6"/>
      <c r="D46" s="6"/>
      <c r="E46" s="4"/>
    </row>
    <row r="47" spans="1:5" s="95" customFormat="1">
      <c r="A47" s="49" t="s">
        <v>1894</v>
      </c>
      <c r="B47" s="4"/>
      <c r="C47" s="6"/>
      <c r="D47" s="6"/>
      <c r="E47" s="4"/>
    </row>
    <row r="48" spans="1:5" s="95" customFormat="1">
      <c r="A48" s="25" t="s">
        <v>1893</v>
      </c>
      <c r="B48" s="4"/>
      <c r="C48" s="6"/>
      <c r="D48" s="6"/>
      <c r="E48" s="4"/>
    </row>
    <row r="49" spans="1:5" s="95" customFormat="1">
      <c r="A49" s="25"/>
      <c r="B49" s="4"/>
      <c r="C49" s="6"/>
      <c r="D49" s="6"/>
      <c r="E49" s="4"/>
    </row>
    <row r="50" spans="1:5" s="95" customFormat="1">
      <c r="A50" s="50" t="s">
        <v>1892</v>
      </c>
      <c r="B50" s="4"/>
      <c r="C50" s="6"/>
      <c r="D50" s="6"/>
      <c r="E50" s="4"/>
    </row>
    <row r="51" spans="1:5" s="95" customFormat="1">
      <c r="A51" s="25" t="s">
        <v>1891</v>
      </c>
      <c r="B51" s="4"/>
      <c r="C51" s="6"/>
      <c r="D51" s="6"/>
      <c r="E51" s="4"/>
    </row>
    <row r="52" spans="1:5" s="95" customFormat="1">
      <c r="A52" s="380">
        <v>2013</v>
      </c>
      <c r="B52" s="4"/>
      <c r="C52" s="6"/>
      <c r="D52" s="6"/>
      <c r="E52" s="4"/>
    </row>
    <row r="53" spans="1:5" s="95" customFormat="1">
      <c r="A53" s="25" t="s">
        <v>1890</v>
      </c>
      <c r="B53" s="4"/>
      <c r="C53" s="6"/>
      <c r="D53" s="6"/>
      <c r="E53" s="4"/>
    </row>
    <row r="54" spans="1:5" s="95" customFormat="1">
      <c r="A54" s="49" t="s">
        <v>1889</v>
      </c>
      <c r="B54" s="4"/>
      <c r="C54" s="6"/>
      <c r="D54" s="6"/>
      <c r="E54" s="4"/>
    </row>
    <row r="55" spans="1:5" s="95" customFormat="1">
      <c r="A55" s="25" t="s">
        <v>1888</v>
      </c>
      <c r="B55" s="4"/>
      <c r="C55" s="6"/>
      <c r="D55" s="6"/>
      <c r="E55" s="4"/>
    </row>
    <row r="56" spans="1:5" s="95" customFormat="1">
      <c r="A56" s="25"/>
      <c r="B56" s="4"/>
      <c r="C56" s="6"/>
      <c r="D56" s="6"/>
      <c r="E56" s="4"/>
    </row>
    <row r="57" spans="1:5" s="95" customFormat="1">
      <c r="A57" s="25"/>
      <c r="B57" s="4"/>
      <c r="C57" s="6"/>
      <c r="D57" s="6"/>
      <c r="E57" s="4"/>
    </row>
    <row r="58" spans="1:5" s="95" customFormat="1">
      <c r="A58" s="50" t="s">
        <v>1887</v>
      </c>
      <c r="B58" s="168"/>
      <c r="C58" s="379"/>
      <c r="D58" s="6"/>
      <c r="E58" s="4"/>
    </row>
    <row r="59" spans="1:5" s="95" customFormat="1" ht="30">
      <c r="A59" s="115" t="s">
        <v>1886</v>
      </c>
      <c r="B59" s="378" t="s">
        <v>1885</v>
      </c>
      <c r="C59" s="378" t="s">
        <v>1884</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4" t="s">
        <v>1883</v>
      </c>
      <c r="B74" s="377"/>
      <c r="C74" s="377"/>
      <c r="D74" s="377"/>
      <c r="E74" s="377"/>
      <c r="F74" s="377"/>
    </row>
    <row r="75" spans="1:7" s="95" customFormat="1" ht="30">
      <c r="A75" s="376"/>
      <c r="B75" s="375" t="s">
        <v>1882</v>
      </c>
      <c r="C75" s="375" t="s">
        <v>1881</v>
      </c>
      <c r="D75" s="375" t="s">
        <v>569</v>
      </c>
      <c r="E75" s="375" t="s">
        <v>570</v>
      </c>
      <c r="F75" s="374" t="s">
        <v>1880</v>
      </c>
      <c r="G75" s="110"/>
    </row>
    <row r="76" spans="1:7" s="95" customFormat="1" ht="17.25">
      <c r="A76" s="373" t="s">
        <v>1879</v>
      </c>
      <c r="B76" s="372">
        <v>1497029.2</v>
      </c>
      <c r="C76" s="372">
        <v>275358</v>
      </c>
      <c r="D76" s="372">
        <v>20564.2</v>
      </c>
      <c r="E76" s="372">
        <v>239.31</v>
      </c>
      <c r="F76" s="372">
        <v>1727706.1</v>
      </c>
    </row>
    <row r="77" spans="1:7" s="95" customFormat="1" ht="17.25">
      <c r="A77" s="359" t="s">
        <v>1878</v>
      </c>
      <c r="B77" s="356">
        <v>992836.3</v>
      </c>
      <c r="C77" s="357"/>
      <c r="D77" s="356">
        <v>4266.05</v>
      </c>
      <c r="E77" s="356">
        <v>56.88</v>
      </c>
      <c r="F77" s="356">
        <v>1100056.8899999999</v>
      </c>
    </row>
    <row r="78" spans="1:7" s="95" customFormat="1" ht="17.25">
      <c r="A78" s="355" t="s">
        <v>1877</v>
      </c>
      <c r="B78" s="351">
        <v>715829.8</v>
      </c>
      <c r="C78" s="353"/>
      <c r="D78" s="351">
        <v>8.14</v>
      </c>
      <c r="E78" s="351">
        <v>10.66</v>
      </c>
      <c r="F78" s="351">
        <v>719305.34</v>
      </c>
    </row>
    <row r="79" spans="1:7" s="95" customFormat="1" ht="17.25">
      <c r="A79" s="355" t="s">
        <v>1876</v>
      </c>
      <c r="B79" s="351">
        <v>33787.5</v>
      </c>
      <c r="C79" s="353"/>
      <c r="D79" s="351">
        <v>1.72</v>
      </c>
      <c r="E79" s="351">
        <v>7.0000000000000007E-2</v>
      </c>
      <c r="F79" s="351">
        <v>33845.32</v>
      </c>
    </row>
    <row r="80" spans="1:7" s="95" customFormat="1" ht="17.25">
      <c r="A80" s="355" t="s">
        <v>1875</v>
      </c>
      <c r="B80" s="351">
        <v>138858</v>
      </c>
      <c r="C80" s="353"/>
      <c r="D80" s="351">
        <v>23.47</v>
      </c>
      <c r="E80" s="351">
        <v>8.67</v>
      </c>
      <c r="F80" s="351">
        <v>142038.57</v>
      </c>
    </row>
    <row r="81" spans="1:7" s="95" customFormat="1">
      <c r="A81" s="371" t="s">
        <v>1874</v>
      </c>
      <c r="B81" s="370">
        <v>121211</v>
      </c>
      <c r="C81" s="353"/>
      <c r="D81" s="370">
        <v>23</v>
      </c>
      <c r="E81" s="370">
        <v>6</v>
      </c>
      <c r="F81" s="370">
        <v>123554</v>
      </c>
    </row>
    <row r="82" spans="1:7" s="95" customFormat="1">
      <c r="A82" s="371" t="s">
        <v>1873</v>
      </c>
      <c r="B82" s="370">
        <v>6109</v>
      </c>
      <c r="C82" s="353"/>
      <c r="D82" s="370">
        <v>0.34</v>
      </c>
      <c r="E82" s="370">
        <v>2.35</v>
      </c>
      <c r="F82" s="370">
        <v>6844.64</v>
      </c>
    </row>
    <row r="83" spans="1:7" s="95" customFormat="1">
      <c r="A83" s="371" t="s">
        <v>546</v>
      </c>
      <c r="B83" s="370">
        <v>10122</v>
      </c>
      <c r="C83" s="353"/>
      <c r="D83" s="370">
        <v>0.1</v>
      </c>
      <c r="E83" s="370">
        <v>0.28000000000000003</v>
      </c>
      <c r="F83" s="370">
        <v>10210.9</v>
      </c>
    </row>
    <row r="84" spans="1:7" s="95" customFormat="1">
      <c r="A84" s="371" t="s">
        <v>547</v>
      </c>
      <c r="B84" s="370">
        <v>1416</v>
      </c>
      <c r="C84" s="353"/>
      <c r="D84" s="370">
        <v>0.13</v>
      </c>
      <c r="E84" s="370">
        <v>0.04</v>
      </c>
      <c r="F84" s="370">
        <v>1431.13</v>
      </c>
    </row>
    <row r="85" spans="1:7" s="95" customFormat="1" ht="17.25">
      <c r="A85" s="355" t="s">
        <v>548</v>
      </c>
      <c r="B85" s="351">
        <v>69427</v>
      </c>
      <c r="C85" s="353"/>
      <c r="D85" s="351">
        <v>2721.94</v>
      </c>
      <c r="E85" s="351">
        <v>36.29</v>
      </c>
      <c r="F85" s="351">
        <v>137838.49</v>
      </c>
    </row>
    <row r="86" spans="1:7" s="95" customFormat="1" ht="17.25">
      <c r="A86" s="355" t="s">
        <v>1872</v>
      </c>
      <c r="B86" s="351">
        <v>1657</v>
      </c>
      <c r="C86" s="353"/>
      <c r="D86" s="351">
        <v>0.18</v>
      </c>
      <c r="E86" s="351">
        <v>0.04</v>
      </c>
      <c r="F86" s="351">
        <v>1673.18</v>
      </c>
    </row>
    <row r="87" spans="1:7" s="95" customFormat="1" ht="17.25">
      <c r="A87" s="355" t="s">
        <v>1871</v>
      </c>
      <c r="B87" s="351">
        <v>33277</v>
      </c>
      <c r="C87" s="353"/>
      <c r="D87" s="351">
        <v>1.2</v>
      </c>
      <c r="E87" s="351">
        <v>1.1499999999999999</v>
      </c>
      <c r="F87" s="351">
        <v>33658.699999999997</v>
      </c>
    </row>
    <row r="88" spans="1:7" s="95" customFormat="1" ht="17.25">
      <c r="A88" s="355" t="s">
        <v>551</v>
      </c>
      <c r="B88" s="353"/>
      <c r="C88" s="353"/>
      <c r="D88" s="351">
        <v>1509.4</v>
      </c>
      <c r="E88" s="353"/>
      <c r="F88" s="351">
        <v>31697.3</v>
      </c>
    </row>
    <row r="89" spans="1:7" s="95" customFormat="1" ht="17.25">
      <c r="A89" s="359" t="s">
        <v>1870</v>
      </c>
      <c r="B89" s="356">
        <v>405862.9</v>
      </c>
      <c r="C89" s="357"/>
      <c r="D89" s="356">
        <v>14.77</v>
      </c>
      <c r="E89" s="356">
        <v>20.56</v>
      </c>
      <c r="F89" s="356">
        <v>412546.53</v>
      </c>
      <c r="G89" s="110"/>
    </row>
    <row r="90" spans="1:7" s="95" customFormat="1" ht="17.25">
      <c r="A90" s="369" t="s">
        <v>1869</v>
      </c>
      <c r="B90" s="367">
        <v>130783.95</v>
      </c>
      <c r="C90" s="368"/>
      <c r="D90" s="367">
        <v>0.32</v>
      </c>
      <c r="E90" s="367">
        <v>0.46</v>
      </c>
      <c r="F90" s="367">
        <v>130933.27</v>
      </c>
    </row>
    <row r="91" spans="1:7" s="95" customFormat="1" ht="17.25">
      <c r="A91" s="355" t="s">
        <v>1868</v>
      </c>
      <c r="B91" s="351">
        <v>129920</v>
      </c>
      <c r="C91" s="353"/>
      <c r="D91" s="353"/>
      <c r="E91" s="353"/>
      <c r="F91" s="351">
        <v>129920</v>
      </c>
    </row>
    <row r="92" spans="1:7" s="95" customFormat="1" ht="17.25">
      <c r="A92" s="355" t="s">
        <v>1867</v>
      </c>
      <c r="B92" s="351">
        <v>277.82</v>
      </c>
      <c r="C92" s="353"/>
      <c r="D92" s="351">
        <v>0.32</v>
      </c>
      <c r="E92" s="351">
        <v>0.46</v>
      </c>
      <c r="F92" s="351">
        <v>427.14</v>
      </c>
    </row>
    <row r="93" spans="1:7" s="95" customFormat="1" ht="17.25">
      <c r="A93" s="355" t="s">
        <v>1866</v>
      </c>
      <c r="B93" s="351">
        <v>586.12</v>
      </c>
      <c r="C93" s="353"/>
      <c r="D93" s="353"/>
      <c r="E93" s="353"/>
      <c r="F93" s="351">
        <v>586.12</v>
      </c>
    </row>
    <row r="94" spans="1:7" s="95" customFormat="1" ht="17.25">
      <c r="A94" s="369" t="s">
        <v>1093</v>
      </c>
      <c r="B94" s="367">
        <v>27888.86</v>
      </c>
      <c r="C94" s="368"/>
      <c r="D94" s="367">
        <v>11.14</v>
      </c>
      <c r="E94" s="367">
        <v>17.329999999999998</v>
      </c>
      <c r="F94" s="367">
        <v>33496.42</v>
      </c>
    </row>
    <row r="95" spans="1:7" s="95" customFormat="1" ht="17.25">
      <c r="A95" s="355" t="s">
        <v>1865</v>
      </c>
      <c r="B95" s="351">
        <v>10056.43</v>
      </c>
      <c r="C95" s="353"/>
      <c r="D95" s="353"/>
      <c r="E95" s="353"/>
      <c r="F95" s="351">
        <v>10056.43</v>
      </c>
    </row>
    <row r="96" spans="1:7" s="95" customFormat="1" ht="17.25">
      <c r="A96" s="355" t="s">
        <v>1864</v>
      </c>
      <c r="B96" s="353"/>
      <c r="C96" s="353"/>
      <c r="D96" s="353"/>
      <c r="E96" s="351">
        <v>16.05</v>
      </c>
      <c r="F96" s="351">
        <v>4975.5</v>
      </c>
    </row>
    <row r="97" spans="1:6" s="95" customFormat="1" ht="17.25">
      <c r="A97" s="355" t="s">
        <v>1863</v>
      </c>
      <c r="B97" s="351">
        <v>119.58</v>
      </c>
      <c r="C97" s="353"/>
      <c r="D97" s="353"/>
      <c r="E97" s="353"/>
      <c r="F97" s="351">
        <v>119.58</v>
      </c>
    </row>
    <row r="98" spans="1:6" s="95" customFormat="1" ht="17.25">
      <c r="A98" s="355" t="s">
        <v>1862</v>
      </c>
      <c r="B98" s="351">
        <v>88.04</v>
      </c>
      <c r="C98" s="353"/>
      <c r="D98" s="353"/>
      <c r="E98" s="353"/>
      <c r="F98" s="351">
        <v>88.04</v>
      </c>
    </row>
    <row r="99" spans="1:6" s="95" customFormat="1" ht="17.25">
      <c r="A99" s="355" t="s">
        <v>1861</v>
      </c>
      <c r="B99" s="351">
        <v>266.18</v>
      </c>
      <c r="C99" s="353"/>
      <c r="D99" s="351">
        <v>0.91</v>
      </c>
      <c r="E99" s="353"/>
      <c r="F99" s="351">
        <v>285.37</v>
      </c>
    </row>
    <row r="100" spans="1:6" s="95" customFormat="1" ht="17.25">
      <c r="A100" s="355" t="s">
        <v>1860</v>
      </c>
      <c r="B100" s="351">
        <v>7072.52</v>
      </c>
      <c r="C100" s="353"/>
      <c r="D100" s="351">
        <v>9.43</v>
      </c>
      <c r="E100" s="353"/>
      <c r="F100" s="351">
        <v>7270.64</v>
      </c>
    </row>
    <row r="101" spans="1:6" s="95" customFormat="1" ht="17.25">
      <c r="A101" s="355" t="s">
        <v>1859</v>
      </c>
      <c r="B101" s="351">
        <v>198.91</v>
      </c>
      <c r="C101" s="353"/>
      <c r="D101" s="353"/>
      <c r="E101" s="353"/>
      <c r="F101" s="351">
        <v>198.91</v>
      </c>
    </row>
    <row r="102" spans="1:6" s="95" customFormat="1" ht="17.25">
      <c r="A102" s="355" t="s">
        <v>1858</v>
      </c>
      <c r="B102" s="351">
        <v>93.64</v>
      </c>
      <c r="C102" s="353"/>
      <c r="D102" s="351">
        <v>0.19</v>
      </c>
      <c r="E102" s="353"/>
      <c r="F102" s="351">
        <v>97.71</v>
      </c>
    </row>
    <row r="103" spans="1:6" s="95" customFormat="1" ht="17.25">
      <c r="A103" s="355" t="s">
        <v>1857</v>
      </c>
      <c r="B103" s="351">
        <v>37.840000000000003</v>
      </c>
      <c r="C103" s="353"/>
      <c r="D103" s="351">
        <v>0.01</v>
      </c>
      <c r="E103" s="353"/>
      <c r="F103" s="351">
        <v>37.979999999999997</v>
      </c>
    </row>
    <row r="104" spans="1:6" s="95" customFormat="1" ht="17.25">
      <c r="A104" s="355" t="s">
        <v>1856</v>
      </c>
      <c r="B104" s="351">
        <v>1155.52</v>
      </c>
      <c r="C104" s="353"/>
      <c r="D104" s="351">
        <v>0.03</v>
      </c>
      <c r="E104" s="353"/>
      <c r="F104" s="351">
        <v>1156.07</v>
      </c>
    </row>
    <row r="105" spans="1:6" s="95" customFormat="1" ht="17.25">
      <c r="A105" s="355" t="s">
        <v>1855</v>
      </c>
      <c r="B105" s="353"/>
      <c r="C105" s="353"/>
      <c r="D105" s="353"/>
      <c r="E105" s="351">
        <v>1.08</v>
      </c>
      <c r="F105" s="351">
        <v>336.22</v>
      </c>
    </row>
    <row r="106" spans="1:6" s="95" customFormat="1" ht="17.25">
      <c r="A106" s="355" t="s">
        <v>1854</v>
      </c>
      <c r="B106" s="351">
        <v>8800.2099999999991</v>
      </c>
      <c r="C106" s="353"/>
      <c r="D106" s="351">
        <v>0.56000000000000005</v>
      </c>
      <c r="E106" s="351">
        <v>0.2</v>
      </c>
      <c r="F106" s="351">
        <v>8873.9699999999993</v>
      </c>
    </row>
    <row r="107" spans="1:6" s="95" customFormat="1" ht="17.25">
      <c r="A107" s="369" t="s">
        <v>1853</v>
      </c>
      <c r="B107" s="367">
        <v>122371.43</v>
      </c>
      <c r="C107" s="368"/>
      <c r="D107" s="367">
        <v>0.95</v>
      </c>
      <c r="E107" s="367">
        <v>1.1100000000000001</v>
      </c>
      <c r="F107" s="367">
        <v>122736.91</v>
      </c>
    </row>
    <row r="108" spans="1:6" s="95" customFormat="1" ht="17.25">
      <c r="A108" s="355" t="s">
        <v>1852</v>
      </c>
      <c r="B108" s="351">
        <v>116958.37</v>
      </c>
      <c r="C108" s="353"/>
      <c r="D108" s="351">
        <v>0.85</v>
      </c>
      <c r="E108" s="351">
        <v>1.0900000000000001</v>
      </c>
      <c r="F108" s="351">
        <v>117315.63</v>
      </c>
    </row>
    <row r="109" spans="1:6" s="95" customFormat="1" ht="17.25">
      <c r="A109" s="355" t="s">
        <v>1851</v>
      </c>
      <c r="B109" s="351">
        <v>2460.6999999999998</v>
      </c>
      <c r="C109" s="353"/>
      <c r="D109" s="351">
        <v>0.08</v>
      </c>
      <c r="E109" s="353"/>
      <c r="F109" s="351">
        <v>2462.29</v>
      </c>
    </row>
    <row r="110" spans="1:6" s="95" customFormat="1" ht="17.25">
      <c r="A110" s="355" t="s">
        <v>1850</v>
      </c>
      <c r="B110" s="351">
        <v>2728.87</v>
      </c>
      <c r="C110" s="353"/>
      <c r="D110" s="351">
        <v>0.01</v>
      </c>
      <c r="E110" s="351">
        <v>0</v>
      </c>
      <c r="F110" s="351">
        <v>2729.91</v>
      </c>
    </row>
    <row r="111" spans="1:6" s="95" customFormat="1" ht="17.25">
      <c r="A111" s="355" t="s">
        <v>1849</v>
      </c>
      <c r="B111" s="351">
        <v>84.13</v>
      </c>
      <c r="C111" s="353"/>
      <c r="D111" s="351">
        <v>0</v>
      </c>
      <c r="E111" s="351">
        <v>0.01</v>
      </c>
      <c r="F111" s="351">
        <v>86.38</v>
      </c>
    </row>
    <row r="112" spans="1:6" s="95" customFormat="1" ht="17.25">
      <c r="A112" s="355" t="s">
        <v>1848</v>
      </c>
      <c r="B112" s="351">
        <v>76.11</v>
      </c>
      <c r="C112" s="353"/>
      <c r="D112" s="351">
        <v>0</v>
      </c>
      <c r="E112" s="351">
        <v>0.01</v>
      </c>
      <c r="F112" s="351">
        <v>77.989999999999995</v>
      </c>
    </row>
    <row r="113" spans="1:6" s="95" customFormat="1" ht="17.25">
      <c r="A113" s="355" t="s">
        <v>1847</v>
      </c>
      <c r="B113" s="351">
        <v>63.25</v>
      </c>
      <c r="C113" s="353"/>
      <c r="D113" s="351">
        <v>0.01</v>
      </c>
      <c r="E113" s="351">
        <v>0</v>
      </c>
      <c r="F113" s="351">
        <v>64.7</v>
      </c>
    </row>
    <row r="114" spans="1:6" s="95" customFormat="1" ht="17.25">
      <c r="A114" s="369" t="s">
        <v>153</v>
      </c>
      <c r="B114" s="367">
        <v>123969.17</v>
      </c>
      <c r="C114" s="368"/>
      <c r="D114" s="367">
        <v>2.37</v>
      </c>
      <c r="E114" s="367">
        <v>1.65</v>
      </c>
      <c r="F114" s="367">
        <v>124530.44</v>
      </c>
    </row>
    <row r="115" spans="1:6" s="95" customFormat="1" ht="17.25">
      <c r="A115" s="355" t="s">
        <v>1846</v>
      </c>
      <c r="B115" s="351">
        <v>5222.5</v>
      </c>
      <c r="C115" s="353"/>
      <c r="D115" s="351">
        <v>0.05</v>
      </c>
      <c r="E115" s="351">
        <v>0.08</v>
      </c>
      <c r="F115" s="351">
        <v>5248.35</v>
      </c>
    </row>
    <row r="116" spans="1:6" s="95" customFormat="1" ht="17.25">
      <c r="A116" s="355" t="s">
        <v>1845</v>
      </c>
      <c r="B116" s="351">
        <v>27625.53</v>
      </c>
      <c r="C116" s="353"/>
      <c r="D116" s="351">
        <v>1.1200000000000001</v>
      </c>
      <c r="E116" s="351">
        <v>0.22</v>
      </c>
      <c r="F116" s="351">
        <v>27717.25</v>
      </c>
    </row>
    <row r="117" spans="1:6" s="95" customFormat="1" ht="17.25">
      <c r="A117" s="355" t="s">
        <v>1844</v>
      </c>
      <c r="B117" s="351">
        <v>1861.11</v>
      </c>
      <c r="C117" s="353"/>
      <c r="D117" s="351">
        <v>0.03</v>
      </c>
      <c r="E117" s="351">
        <v>0.02</v>
      </c>
      <c r="F117" s="351">
        <v>1867.94</v>
      </c>
    </row>
    <row r="118" spans="1:6" s="95" customFormat="1" ht="17.25">
      <c r="A118" s="355" t="s">
        <v>1843</v>
      </c>
      <c r="B118" s="351">
        <v>1460.26</v>
      </c>
      <c r="C118" s="353"/>
      <c r="D118" s="351">
        <v>0.06</v>
      </c>
      <c r="E118" s="351">
        <v>0.01</v>
      </c>
      <c r="F118" s="351">
        <v>1464.62</v>
      </c>
    </row>
    <row r="119" spans="1:6" s="95" customFormat="1" ht="17.25">
      <c r="A119" s="355" t="s">
        <v>1842</v>
      </c>
      <c r="B119" s="351">
        <v>87799.77</v>
      </c>
      <c r="C119" s="353"/>
      <c r="D119" s="351">
        <v>1.1100000000000001</v>
      </c>
      <c r="E119" s="351">
        <v>1.32</v>
      </c>
      <c r="F119" s="351">
        <v>88232.28</v>
      </c>
    </row>
    <row r="120" spans="1:6" s="95" customFormat="1" ht="17.25">
      <c r="A120" s="366" t="s">
        <v>1841</v>
      </c>
      <c r="B120" s="365">
        <v>849.49</v>
      </c>
      <c r="C120" s="364"/>
      <c r="D120" s="364"/>
      <c r="E120" s="364"/>
      <c r="F120" s="363">
        <v>849.49</v>
      </c>
    </row>
    <row r="121" spans="1:6" s="95" customFormat="1" ht="17.25">
      <c r="A121" s="355" t="s">
        <v>1840</v>
      </c>
      <c r="B121" s="351">
        <v>776.75</v>
      </c>
      <c r="C121" s="353"/>
      <c r="D121" s="353"/>
      <c r="E121" s="353"/>
      <c r="F121" s="351">
        <v>776.75</v>
      </c>
    </row>
    <row r="122" spans="1:6" s="95" customFormat="1" ht="17.25">
      <c r="A122" s="355" t="s">
        <v>1839</v>
      </c>
      <c r="B122" s="351">
        <v>72.75</v>
      </c>
      <c r="C122" s="353"/>
      <c r="D122" s="353"/>
      <c r="E122" s="353"/>
      <c r="F122" s="351">
        <v>72.75</v>
      </c>
    </row>
    <row r="123" spans="1:6" s="95" customFormat="1" ht="17.25">
      <c r="A123" s="359" t="s">
        <v>1838</v>
      </c>
      <c r="B123" s="357"/>
      <c r="C123" s="357"/>
      <c r="D123" s="356">
        <v>13767.8</v>
      </c>
      <c r="E123" s="356">
        <v>146.07</v>
      </c>
      <c r="F123" s="356">
        <v>334405.5</v>
      </c>
    </row>
    <row r="124" spans="1:6" s="95" customFormat="1" ht="17.25">
      <c r="A124" s="355" t="s">
        <v>1837</v>
      </c>
      <c r="B124" s="353"/>
      <c r="C124" s="353"/>
      <c r="D124" s="351">
        <v>10099.799999999999</v>
      </c>
      <c r="E124" s="353"/>
      <c r="F124" s="351">
        <v>212095.8</v>
      </c>
    </row>
    <row r="125" spans="1:6" s="95" customFormat="1" ht="17.25">
      <c r="A125" s="355" t="s">
        <v>1836</v>
      </c>
      <c r="B125" s="353"/>
      <c r="C125" s="353"/>
      <c r="D125" s="351">
        <v>115</v>
      </c>
      <c r="E125" s="351">
        <v>7.0000000000000007E-2</v>
      </c>
      <c r="F125" s="351">
        <v>2436.6999999999998</v>
      </c>
    </row>
    <row r="126" spans="1:6" s="95" customFormat="1" ht="17.25">
      <c r="A126" s="355" t="s">
        <v>1835</v>
      </c>
      <c r="B126" s="353"/>
      <c r="C126" s="353"/>
      <c r="D126" s="351">
        <v>3327</v>
      </c>
      <c r="E126" s="353"/>
      <c r="F126" s="351">
        <v>69867</v>
      </c>
    </row>
    <row r="127" spans="1:6" s="95" customFormat="1" ht="17.25">
      <c r="A127" s="355" t="s">
        <v>1834</v>
      </c>
      <c r="B127" s="353"/>
      <c r="C127" s="353"/>
      <c r="D127" s="353"/>
      <c r="E127" s="351">
        <v>140</v>
      </c>
      <c r="F127" s="351">
        <v>43400</v>
      </c>
    </row>
    <row r="128" spans="1:6" s="95" customFormat="1" ht="17.25">
      <c r="A128" s="355" t="s">
        <v>1833</v>
      </c>
      <c r="B128" s="353"/>
      <c r="C128" s="353"/>
      <c r="D128" s="351">
        <v>226</v>
      </c>
      <c r="E128" s="351">
        <v>6</v>
      </c>
      <c r="F128" s="351">
        <v>6606</v>
      </c>
    </row>
    <row r="129" spans="1:6" s="95" customFormat="1" ht="17.25">
      <c r="A129" s="359" t="s">
        <v>1832</v>
      </c>
      <c r="B129" s="356">
        <v>98330</v>
      </c>
      <c r="C129" s="356">
        <v>275358</v>
      </c>
      <c r="D129" s="357"/>
      <c r="E129" s="357"/>
      <c r="F129" s="362">
        <v>-177028</v>
      </c>
    </row>
    <row r="130" spans="1:6" s="95" customFormat="1" ht="17.25">
      <c r="A130" s="355" t="s">
        <v>1831</v>
      </c>
      <c r="B130" s="353"/>
      <c r="C130" s="351">
        <v>67800</v>
      </c>
      <c r="D130" s="353"/>
      <c r="E130" s="353"/>
      <c r="F130" s="361">
        <v>-67800</v>
      </c>
    </row>
    <row r="131" spans="1:6" s="95" customFormat="1" ht="17.25">
      <c r="A131" s="355" t="s">
        <v>1830</v>
      </c>
      <c r="B131" s="353"/>
      <c r="C131" s="351">
        <v>207520</v>
      </c>
      <c r="D131" s="353"/>
      <c r="E131" s="353"/>
      <c r="F131" s="361">
        <v>-207520</v>
      </c>
    </row>
    <row r="132" spans="1:6" s="95" customFormat="1" ht="17.25">
      <c r="A132" s="355" t="s">
        <v>1829</v>
      </c>
      <c r="B132" s="351">
        <v>10490</v>
      </c>
      <c r="C132" s="353"/>
      <c r="D132" s="353"/>
      <c r="E132" s="353"/>
      <c r="F132" s="351">
        <v>10490</v>
      </c>
    </row>
    <row r="133" spans="1:6" s="95" customFormat="1" ht="17.25">
      <c r="A133" s="355" t="s">
        <v>1828</v>
      </c>
      <c r="B133" s="353"/>
      <c r="C133" s="351">
        <v>38</v>
      </c>
      <c r="D133" s="353"/>
      <c r="E133" s="353"/>
      <c r="F133" s="361">
        <v>-38</v>
      </c>
    </row>
    <row r="134" spans="1:6" s="95" customFormat="1" ht="17.25">
      <c r="A134" s="355" t="s">
        <v>1827</v>
      </c>
      <c r="B134" s="360" t="s">
        <v>543</v>
      </c>
      <c r="C134" s="353"/>
      <c r="D134" s="353"/>
      <c r="E134" s="353"/>
      <c r="F134" s="360" t="s">
        <v>543</v>
      </c>
    </row>
    <row r="135" spans="1:6" s="95" customFormat="1" ht="17.25">
      <c r="A135" s="355" t="s">
        <v>1826</v>
      </c>
      <c r="B135" s="355" t="s">
        <v>544</v>
      </c>
      <c r="C135" s="353"/>
      <c r="D135" s="353"/>
      <c r="E135" s="353"/>
      <c r="F135" s="355" t="s">
        <v>544</v>
      </c>
    </row>
    <row r="136" spans="1:6" s="95" customFormat="1" ht="17.25">
      <c r="A136" s="355" t="s">
        <v>1825</v>
      </c>
      <c r="B136" s="351">
        <v>87840</v>
      </c>
      <c r="C136" s="353"/>
      <c r="D136" s="353"/>
      <c r="E136" s="353"/>
      <c r="F136" s="351">
        <v>87840</v>
      </c>
    </row>
    <row r="137" spans="1:6" s="95" customFormat="1" ht="17.25">
      <c r="A137" s="359" t="s">
        <v>1824</v>
      </c>
      <c r="B137" s="357"/>
      <c r="C137" s="357"/>
      <c r="D137" s="356">
        <v>2515.58</v>
      </c>
      <c r="E137" s="356">
        <v>15.8</v>
      </c>
      <c r="F137" s="356">
        <v>57725.18</v>
      </c>
    </row>
    <row r="138" spans="1:6" s="95" customFormat="1" ht="17.25">
      <c r="A138" s="355" t="s">
        <v>1823</v>
      </c>
      <c r="B138" s="353"/>
      <c r="C138" s="353"/>
      <c r="D138" s="351">
        <v>604.51</v>
      </c>
      <c r="E138" s="353"/>
      <c r="F138" s="351">
        <v>12694.71</v>
      </c>
    </row>
    <row r="139" spans="1:6" s="95" customFormat="1" ht="17.25">
      <c r="A139" s="355" t="s">
        <v>1822</v>
      </c>
      <c r="B139" s="353"/>
      <c r="C139" s="353"/>
      <c r="D139" s="351">
        <v>861.07</v>
      </c>
      <c r="E139" s="351">
        <v>15.8</v>
      </c>
      <c r="F139" s="351">
        <v>22980.47</v>
      </c>
    </row>
    <row r="140" spans="1:6" s="95" customFormat="1" ht="17.25">
      <c r="A140" s="355" t="s">
        <v>1821</v>
      </c>
      <c r="B140" s="353"/>
      <c r="C140" s="353"/>
      <c r="D140" s="351">
        <v>1050</v>
      </c>
      <c r="E140" s="353"/>
      <c r="F140" s="351">
        <v>22050</v>
      </c>
    </row>
    <row r="141" spans="1:6" s="95" customFormat="1" ht="17.25">
      <c r="A141" s="359" t="s">
        <v>1820</v>
      </c>
      <c r="B141" s="358">
        <v>3454</v>
      </c>
      <c r="C141" s="357"/>
      <c r="D141" s="356">
        <v>0.03</v>
      </c>
      <c r="E141" s="356">
        <v>0.1</v>
      </c>
      <c r="F141" s="356">
        <v>3484.45</v>
      </c>
    </row>
    <row r="142" spans="1:6" s="95" customFormat="1" ht="17.25">
      <c r="A142" s="355" t="s">
        <v>1819</v>
      </c>
      <c r="B142" s="354">
        <v>3326</v>
      </c>
      <c r="C142" s="353"/>
      <c r="D142" s="351">
        <v>0.02</v>
      </c>
      <c r="E142" s="351">
        <v>0.09</v>
      </c>
      <c r="F142" s="351">
        <v>3355.31</v>
      </c>
    </row>
    <row r="143" spans="1:6" s="95" customFormat="1" ht="17.25">
      <c r="A143" s="355" t="s">
        <v>1818</v>
      </c>
      <c r="B143" s="354">
        <v>128</v>
      </c>
      <c r="C143" s="353"/>
      <c r="D143" s="351">
        <v>0.01</v>
      </c>
      <c r="E143" s="352">
        <v>3.0000000000000001E-3</v>
      </c>
      <c r="F143" s="351">
        <v>129.13999999999999</v>
      </c>
    </row>
    <row r="144" spans="1:6" s="95" customFormat="1">
      <c r="A144" s="350" t="s">
        <v>1817</v>
      </c>
      <c r="B144" s="83"/>
      <c r="C144" s="83"/>
      <c r="D144" s="83"/>
      <c r="E144" s="83"/>
      <c r="F144" s="83"/>
    </row>
    <row r="145" spans="1:11" s="95" customFormat="1">
      <c r="A145" s="350" t="s">
        <v>1816</v>
      </c>
      <c r="B145" s="83"/>
      <c r="C145" s="83"/>
      <c r="D145" s="83"/>
      <c r="E145" s="83"/>
      <c r="F145" s="83"/>
    </row>
    <row r="146" spans="1:11" s="95" customFormat="1">
      <c r="A146" s="346"/>
      <c r="B146" s="349" t="s">
        <v>561</v>
      </c>
      <c r="C146" s="349"/>
      <c r="D146" s="349" t="s">
        <v>569</v>
      </c>
      <c r="E146" s="349" t="s">
        <v>570</v>
      </c>
      <c r="F146" s="83"/>
    </row>
    <row r="147" spans="1:11" s="95" customFormat="1">
      <c r="A147" s="320" t="s">
        <v>1815</v>
      </c>
      <c r="B147" s="348">
        <f>B76-C76</f>
        <v>1221671.2</v>
      </c>
      <c r="C147" s="83"/>
      <c r="D147" s="347">
        <f>D76</f>
        <v>20564.2</v>
      </c>
      <c r="E147" s="347">
        <f>E76</f>
        <v>239.31</v>
      </c>
      <c r="F147" s="83"/>
    </row>
    <row r="148" spans="1:11" s="95" customFormat="1">
      <c r="A148" s="320" t="s">
        <v>1814</v>
      </c>
      <c r="B148" s="83">
        <f>B147*$C$60</f>
        <v>1221671.2</v>
      </c>
      <c r="C148" s="83"/>
      <c r="D148" s="83">
        <f>D147*$C$69</f>
        <v>575797.6</v>
      </c>
      <c r="E148" s="83">
        <f>E147*$C$70</f>
        <v>63417.15</v>
      </c>
      <c r="F148" s="83"/>
    </row>
    <row r="149" spans="1:11" s="95" customFormat="1">
      <c r="A149" s="320" t="s">
        <v>1813</v>
      </c>
      <c r="B149" s="83">
        <f>SUM(B148:E148)</f>
        <v>1860885.9499999997</v>
      </c>
      <c r="C149" s="83"/>
      <c r="D149" s="83"/>
      <c r="E149" s="83"/>
      <c r="F149" s="83"/>
    </row>
    <row r="150" spans="1:11" s="95" customFormat="1">
      <c r="A150" s="346"/>
      <c r="B150" s="83"/>
      <c r="C150" s="83"/>
      <c r="D150" s="83"/>
      <c r="E150" s="83"/>
      <c r="F150" s="83"/>
    </row>
    <row r="151" spans="1:11" s="95" customFormat="1"/>
    <row r="152" spans="1:11" s="95" customFormat="1" ht="15" customHeight="1">
      <c r="A152" s="345" t="s">
        <v>1812</v>
      </c>
      <c r="B152" s="344"/>
      <c r="C152" s="344"/>
      <c r="D152" s="344"/>
      <c r="E152" s="344"/>
      <c r="F152" s="344"/>
      <c r="G152" s="344"/>
      <c r="H152" s="344"/>
      <c r="I152" s="344"/>
      <c r="J152" s="344"/>
      <c r="K152" s="344"/>
    </row>
    <row r="153" spans="1:11" s="95" customFormat="1" ht="42.75">
      <c r="A153" s="342"/>
      <c r="B153" s="342" t="s">
        <v>1811</v>
      </c>
      <c r="C153" s="342" t="s">
        <v>1810</v>
      </c>
      <c r="D153" s="342" t="s">
        <v>569</v>
      </c>
      <c r="E153" s="342" t="s">
        <v>570</v>
      </c>
      <c r="F153" s="343" t="s">
        <v>550</v>
      </c>
      <c r="G153" s="343" t="s">
        <v>549</v>
      </c>
      <c r="H153" s="342" t="s">
        <v>557</v>
      </c>
      <c r="I153" s="342" t="s">
        <v>558</v>
      </c>
      <c r="J153" s="342" t="s">
        <v>559</v>
      </c>
      <c r="K153" s="342" t="s">
        <v>1809</v>
      </c>
    </row>
    <row r="154" spans="1:11" s="95" customFormat="1">
      <c r="A154" s="341" t="s">
        <v>1808</v>
      </c>
      <c r="B154" s="338">
        <v>1024772.84</v>
      </c>
      <c r="C154" s="338">
        <v>236257.43</v>
      </c>
      <c r="D154" s="338">
        <v>19944.68</v>
      </c>
      <c r="E154" s="340">
        <v>264.16000000000003</v>
      </c>
      <c r="F154" s="339">
        <v>0.22</v>
      </c>
      <c r="G154" s="339">
        <v>0.42</v>
      </c>
      <c r="H154" s="339">
        <v>0.87</v>
      </c>
      <c r="I154" s="339">
        <v>8.6999999999999994E-2</v>
      </c>
      <c r="J154" s="339">
        <v>1.2999999999999999E-2</v>
      </c>
      <c r="K154" s="338">
        <v>1301209.3899999999</v>
      </c>
    </row>
    <row r="155" spans="1:11" s="95" customFormat="1">
      <c r="A155" s="328" t="s">
        <v>1807</v>
      </c>
      <c r="B155" s="329">
        <v>952212.06</v>
      </c>
      <c r="C155" s="327"/>
      <c r="D155" s="329">
        <v>2991.42</v>
      </c>
      <c r="E155" s="330">
        <v>38.659999999999997</v>
      </c>
      <c r="F155" s="327"/>
      <c r="G155" s="327"/>
      <c r="H155" s="327"/>
      <c r="I155" s="327"/>
      <c r="J155" s="327"/>
      <c r="K155" s="329">
        <v>1027015.54</v>
      </c>
    </row>
    <row r="156" spans="1:11" s="95" customFormat="1">
      <c r="A156" s="335" t="s">
        <v>1806</v>
      </c>
      <c r="B156" s="322">
        <v>952212.06</v>
      </c>
      <c r="C156" s="323"/>
      <c r="D156" s="322">
        <v>1639.25</v>
      </c>
      <c r="E156" s="324">
        <v>38.659999999999997</v>
      </c>
      <c r="F156" s="323"/>
      <c r="G156" s="323"/>
      <c r="H156" s="323"/>
      <c r="I156" s="323"/>
      <c r="J156" s="323"/>
      <c r="K156" s="322">
        <v>998619.97</v>
      </c>
    </row>
    <row r="157" spans="1:11" s="95" customFormat="1">
      <c r="A157" s="326" t="s">
        <v>538</v>
      </c>
      <c r="B157" s="322">
        <v>541191.32999999996</v>
      </c>
      <c r="C157" s="323"/>
      <c r="D157" s="324">
        <v>6.96</v>
      </c>
      <c r="E157" s="324">
        <v>7.78</v>
      </c>
      <c r="F157" s="323"/>
      <c r="G157" s="323"/>
      <c r="H157" s="323"/>
      <c r="I157" s="323"/>
      <c r="J157" s="323"/>
      <c r="K157" s="322">
        <v>543749.85</v>
      </c>
    </row>
    <row r="158" spans="1:11" s="95" customFormat="1">
      <c r="A158" s="326" t="s">
        <v>1805</v>
      </c>
      <c r="B158" s="322">
        <v>522495.43</v>
      </c>
      <c r="C158" s="323"/>
      <c r="D158" s="324">
        <v>5.99</v>
      </c>
      <c r="E158" s="324">
        <v>7.75</v>
      </c>
      <c r="F158" s="323"/>
      <c r="G158" s="323"/>
      <c r="H158" s="323"/>
      <c r="I158" s="323"/>
      <c r="J158" s="323"/>
      <c r="K158" s="322">
        <v>525023.42000000004</v>
      </c>
    </row>
    <row r="159" spans="1:11" s="95" customFormat="1">
      <c r="A159" s="326" t="s">
        <v>1804</v>
      </c>
      <c r="B159" s="322">
        <v>18695.900000000001</v>
      </c>
      <c r="C159" s="323"/>
      <c r="D159" s="324">
        <v>0.97</v>
      </c>
      <c r="E159" s="324">
        <v>0.03</v>
      </c>
      <c r="F159" s="323"/>
      <c r="G159" s="323"/>
      <c r="H159" s="323"/>
      <c r="I159" s="323"/>
      <c r="J159" s="323"/>
      <c r="K159" s="322">
        <v>18726.43</v>
      </c>
    </row>
    <row r="160" spans="1:11" s="95" customFormat="1" ht="28.5">
      <c r="A160" s="326" t="s">
        <v>1803</v>
      </c>
      <c r="B160" s="326" t="s">
        <v>1802</v>
      </c>
      <c r="C160" s="323"/>
      <c r="D160" s="326" t="s">
        <v>543</v>
      </c>
      <c r="E160" s="326" t="s">
        <v>543</v>
      </c>
      <c r="F160" s="323"/>
      <c r="G160" s="323"/>
      <c r="H160" s="323"/>
      <c r="I160" s="323"/>
      <c r="J160" s="323"/>
      <c r="K160" s="326" t="s">
        <v>543</v>
      </c>
    </row>
    <row r="161" spans="1:11" s="95" customFormat="1">
      <c r="A161" s="326" t="s">
        <v>539</v>
      </c>
      <c r="B161" s="322">
        <v>228246.91</v>
      </c>
      <c r="C161" s="323"/>
      <c r="D161" s="324">
        <v>4.29</v>
      </c>
      <c r="E161" s="324">
        <v>2.4</v>
      </c>
      <c r="F161" s="323"/>
      <c r="G161" s="323"/>
      <c r="H161" s="323"/>
      <c r="I161" s="323"/>
      <c r="J161" s="323"/>
      <c r="K161" s="322">
        <v>229079.9</v>
      </c>
    </row>
    <row r="162" spans="1:11" s="95" customFormat="1">
      <c r="A162" s="326" t="s">
        <v>1801</v>
      </c>
      <c r="B162" s="322">
        <v>39696</v>
      </c>
      <c r="C162" s="323"/>
      <c r="D162" s="323"/>
      <c r="E162" s="323"/>
      <c r="F162" s="323"/>
      <c r="G162" s="323"/>
      <c r="H162" s="323"/>
      <c r="I162" s="323"/>
      <c r="J162" s="323"/>
      <c r="K162" s="322">
        <v>39696</v>
      </c>
    </row>
    <row r="163" spans="1:11" s="95" customFormat="1">
      <c r="A163" s="326" t="s">
        <v>1800</v>
      </c>
      <c r="B163" s="322">
        <v>52366.02</v>
      </c>
      <c r="C163" s="323"/>
      <c r="D163" s="324">
        <v>0.64</v>
      </c>
      <c r="E163" s="324">
        <v>0.85</v>
      </c>
      <c r="F163" s="323"/>
      <c r="G163" s="323"/>
      <c r="H163" s="323"/>
      <c r="I163" s="323"/>
      <c r="J163" s="323"/>
      <c r="K163" s="322">
        <v>52641.440000000002</v>
      </c>
    </row>
    <row r="164" spans="1:11" s="95" customFormat="1">
      <c r="A164" s="326" t="s">
        <v>1799</v>
      </c>
      <c r="B164" s="322">
        <v>1885.88</v>
      </c>
      <c r="C164" s="323"/>
      <c r="D164" s="324">
        <v>0.03</v>
      </c>
      <c r="E164" s="324">
        <v>0.03</v>
      </c>
      <c r="F164" s="323"/>
      <c r="G164" s="323"/>
      <c r="H164" s="323"/>
      <c r="I164" s="323"/>
      <c r="J164" s="323"/>
      <c r="K164" s="322">
        <v>1894.52</v>
      </c>
    </row>
    <row r="165" spans="1:11" s="95" customFormat="1">
      <c r="A165" s="326" t="s">
        <v>1798</v>
      </c>
      <c r="B165" s="322">
        <v>34482.44</v>
      </c>
      <c r="C165" s="323"/>
      <c r="D165" s="324">
        <v>1.1000000000000001</v>
      </c>
      <c r="E165" s="324">
        <v>0.34</v>
      </c>
      <c r="F165" s="323"/>
      <c r="G165" s="323"/>
      <c r="H165" s="323"/>
      <c r="I165" s="323"/>
      <c r="J165" s="323"/>
      <c r="K165" s="322">
        <v>34612.32</v>
      </c>
    </row>
    <row r="166" spans="1:11" s="95" customFormat="1">
      <c r="A166" s="326" t="s">
        <v>1797</v>
      </c>
      <c r="B166" s="322">
        <v>5331.75</v>
      </c>
      <c r="C166" s="323"/>
      <c r="D166" s="324">
        <v>0.06</v>
      </c>
      <c r="E166" s="324">
        <v>0.08</v>
      </c>
      <c r="F166" s="323"/>
      <c r="G166" s="323"/>
      <c r="H166" s="323"/>
      <c r="I166" s="323"/>
      <c r="J166" s="323"/>
      <c r="K166" s="322">
        <v>5358.71</v>
      </c>
    </row>
    <row r="167" spans="1:11" s="95" customFormat="1">
      <c r="A167" s="326" t="s">
        <v>1796</v>
      </c>
      <c r="B167" s="322">
        <v>24577.85</v>
      </c>
      <c r="C167" s="323"/>
      <c r="D167" s="324">
        <v>0.99</v>
      </c>
      <c r="E167" s="324">
        <v>0.2</v>
      </c>
      <c r="F167" s="323"/>
      <c r="G167" s="323"/>
      <c r="H167" s="323"/>
      <c r="I167" s="323"/>
      <c r="J167" s="323"/>
      <c r="K167" s="322">
        <v>24660.34</v>
      </c>
    </row>
    <row r="168" spans="1:11" s="95" customFormat="1">
      <c r="A168" s="326" t="s">
        <v>1795</v>
      </c>
      <c r="B168" s="322">
        <v>1010.93</v>
      </c>
      <c r="C168" s="323"/>
      <c r="D168" s="324">
        <v>0.04</v>
      </c>
      <c r="E168" s="324">
        <v>0.01</v>
      </c>
      <c r="F168" s="323"/>
      <c r="G168" s="323"/>
      <c r="H168" s="323"/>
      <c r="I168" s="323"/>
      <c r="J168" s="323"/>
      <c r="K168" s="322">
        <v>1014.23</v>
      </c>
    </row>
    <row r="169" spans="1:11" s="95" customFormat="1">
      <c r="A169" s="326" t="s">
        <v>1794</v>
      </c>
      <c r="B169" s="322">
        <v>2509.79</v>
      </c>
      <c r="C169" s="323"/>
      <c r="D169" s="324">
        <v>0.1</v>
      </c>
      <c r="E169" s="324">
        <v>0.02</v>
      </c>
      <c r="F169" s="323"/>
      <c r="G169" s="323"/>
      <c r="H169" s="323"/>
      <c r="I169" s="323"/>
      <c r="J169" s="323"/>
      <c r="K169" s="322">
        <v>2518.16</v>
      </c>
    </row>
    <row r="170" spans="1:11" s="95" customFormat="1">
      <c r="A170" s="326" t="s">
        <v>1793</v>
      </c>
      <c r="B170" s="322">
        <v>7669.09</v>
      </c>
      <c r="C170" s="323"/>
      <c r="D170" s="324">
        <v>0.21</v>
      </c>
      <c r="E170" s="324">
        <v>0.08</v>
      </c>
      <c r="F170" s="323"/>
      <c r="G170" s="323"/>
      <c r="H170" s="323"/>
      <c r="I170" s="323"/>
      <c r="J170" s="323"/>
      <c r="K170" s="322">
        <v>7699.48</v>
      </c>
    </row>
    <row r="171" spans="1:11" s="95" customFormat="1">
      <c r="A171" s="326" t="s">
        <v>1792</v>
      </c>
      <c r="B171" s="322">
        <v>58717.17</v>
      </c>
      <c r="C171" s="323"/>
      <c r="D171" s="324">
        <v>1.1100000000000001</v>
      </c>
      <c r="E171" s="324">
        <v>0.79</v>
      </c>
      <c r="F171" s="323"/>
      <c r="G171" s="323"/>
      <c r="H171" s="323"/>
      <c r="I171" s="323"/>
      <c r="J171" s="323"/>
      <c r="K171" s="322">
        <v>58984.7</v>
      </c>
    </row>
    <row r="172" spans="1:11" s="95" customFormat="1">
      <c r="A172" s="326" t="s">
        <v>540</v>
      </c>
      <c r="B172" s="322">
        <v>95976.83</v>
      </c>
      <c r="C172" s="323"/>
      <c r="D172" s="324">
        <v>9.5</v>
      </c>
      <c r="E172" s="324">
        <v>6.22</v>
      </c>
      <c r="F172" s="323"/>
      <c r="G172" s="323"/>
      <c r="H172" s="323"/>
      <c r="I172" s="323"/>
      <c r="J172" s="323"/>
      <c r="K172" s="322">
        <v>98104.12</v>
      </c>
    </row>
    <row r="173" spans="1:11" s="95" customFormat="1">
      <c r="A173" s="326" t="s">
        <v>1791</v>
      </c>
      <c r="B173" s="322">
        <v>85515.82</v>
      </c>
      <c r="C173" s="323"/>
      <c r="D173" s="324">
        <v>9.08</v>
      </c>
      <c r="E173" s="324">
        <v>4</v>
      </c>
      <c r="F173" s="323"/>
      <c r="G173" s="323"/>
      <c r="H173" s="323"/>
      <c r="I173" s="323"/>
      <c r="J173" s="323"/>
      <c r="K173" s="322">
        <v>86946.62</v>
      </c>
    </row>
    <row r="174" spans="1:11" s="95" customFormat="1">
      <c r="A174" s="326" t="s">
        <v>1790</v>
      </c>
      <c r="B174" s="322">
        <v>4021.98</v>
      </c>
      <c r="C174" s="323"/>
      <c r="D174" s="324">
        <v>0.04</v>
      </c>
      <c r="E174" s="324">
        <v>0.12</v>
      </c>
      <c r="F174" s="323"/>
      <c r="G174" s="323"/>
      <c r="H174" s="323"/>
      <c r="I174" s="323"/>
      <c r="J174" s="323"/>
      <c r="K174" s="322">
        <v>4058.69</v>
      </c>
    </row>
    <row r="175" spans="1:11" s="95" customFormat="1">
      <c r="A175" s="326" t="s">
        <v>1789</v>
      </c>
      <c r="B175" s="322">
        <v>5426.32</v>
      </c>
      <c r="C175" s="323"/>
      <c r="D175" s="324">
        <v>0.31</v>
      </c>
      <c r="E175" s="324">
        <v>2.06</v>
      </c>
      <c r="F175" s="323"/>
      <c r="G175" s="323"/>
      <c r="H175" s="323"/>
      <c r="I175" s="323"/>
      <c r="J175" s="323"/>
      <c r="K175" s="322">
        <v>6071.83</v>
      </c>
    </row>
    <row r="176" spans="1:11" s="95" customFormat="1">
      <c r="A176" s="326" t="s">
        <v>1788</v>
      </c>
      <c r="B176" s="322">
        <v>1012.71</v>
      </c>
      <c r="C176" s="323"/>
      <c r="D176" s="324">
        <v>7.0000000000000007E-2</v>
      </c>
      <c r="E176" s="324">
        <v>0.04</v>
      </c>
      <c r="F176" s="323"/>
      <c r="G176" s="323"/>
      <c r="H176" s="323"/>
      <c r="I176" s="323"/>
      <c r="J176" s="323"/>
      <c r="K176" s="322">
        <v>1026.98</v>
      </c>
    </row>
    <row r="177" spans="1:11" s="95" customFormat="1">
      <c r="A177" s="326" t="s">
        <v>541</v>
      </c>
      <c r="B177" s="322">
        <v>86797</v>
      </c>
      <c r="C177" s="323"/>
      <c r="D177" s="322">
        <v>1618.5</v>
      </c>
      <c r="E177" s="324">
        <v>22.26</v>
      </c>
      <c r="F177" s="323"/>
      <c r="G177" s="323"/>
      <c r="H177" s="323"/>
      <c r="I177" s="323"/>
      <c r="J177" s="323"/>
      <c r="K177" s="322">
        <v>127686.1</v>
      </c>
    </row>
    <row r="178" spans="1:11" s="95" customFormat="1">
      <c r="A178" s="326" t="s">
        <v>1787</v>
      </c>
      <c r="B178" s="322">
        <v>3268</v>
      </c>
      <c r="C178" s="323"/>
      <c r="D178" s="324">
        <v>0.5</v>
      </c>
      <c r="E178" s="324">
        <v>0.03</v>
      </c>
      <c r="F178" s="323"/>
      <c r="G178" s="323"/>
      <c r="H178" s="323"/>
      <c r="I178" s="323"/>
      <c r="J178" s="323"/>
      <c r="K178" s="322">
        <v>3287.8</v>
      </c>
    </row>
    <row r="179" spans="1:11" s="95" customFormat="1">
      <c r="A179" s="326" t="s">
        <v>1786</v>
      </c>
      <c r="B179" s="322">
        <v>55182</v>
      </c>
      <c r="C179" s="323"/>
      <c r="D179" s="322">
        <v>1614</v>
      </c>
      <c r="E179" s="324">
        <v>22</v>
      </c>
      <c r="F179" s="323"/>
      <c r="G179" s="323"/>
      <c r="H179" s="323"/>
      <c r="I179" s="323"/>
      <c r="J179" s="323"/>
      <c r="K179" s="322">
        <v>95896</v>
      </c>
    </row>
    <row r="180" spans="1:11" s="95" customFormat="1">
      <c r="A180" s="326" t="s">
        <v>1785</v>
      </c>
      <c r="B180" s="322">
        <v>28347</v>
      </c>
      <c r="C180" s="323"/>
      <c r="D180" s="324">
        <v>4</v>
      </c>
      <c r="E180" s="324">
        <v>0.23</v>
      </c>
      <c r="F180" s="323"/>
      <c r="G180" s="323"/>
      <c r="H180" s="323"/>
      <c r="I180" s="323"/>
      <c r="J180" s="323"/>
      <c r="K180" s="322">
        <v>28502.3</v>
      </c>
    </row>
    <row r="181" spans="1:11" s="95" customFormat="1">
      <c r="A181" s="335" t="s">
        <v>1784</v>
      </c>
      <c r="B181" s="323"/>
      <c r="C181" s="323"/>
      <c r="D181" s="322">
        <v>1352.17</v>
      </c>
      <c r="E181" s="323"/>
      <c r="F181" s="323"/>
      <c r="G181" s="323"/>
      <c r="H181" s="323"/>
      <c r="I181" s="323"/>
      <c r="J181" s="323"/>
      <c r="K181" s="322">
        <v>28395.58</v>
      </c>
    </row>
    <row r="182" spans="1:11" s="95" customFormat="1">
      <c r="A182" s="335" t="s">
        <v>542</v>
      </c>
      <c r="B182" s="323"/>
      <c r="C182" s="323"/>
      <c r="D182" s="324">
        <v>585.65</v>
      </c>
      <c r="E182" s="323"/>
      <c r="F182" s="323"/>
      <c r="G182" s="323"/>
      <c r="H182" s="323"/>
      <c r="I182" s="323"/>
      <c r="J182" s="323"/>
      <c r="K182" s="322">
        <v>12298.74</v>
      </c>
    </row>
    <row r="183" spans="1:11" s="95" customFormat="1">
      <c r="A183" s="326" t="s">
        <v>1783</v>
      </c>
      <c r="B183" s="323"/>
      <c r="C183" s="323"/>
      <c r="D183" s="324">
        <v>239.3</v>
      </c>
      <c r="E183" s="323"/>
      <c r="F183" s="323"/>
      <c r="G183" s="323"/>
      <c r="H183" s="323"/>
      <c r="I183" s="323"/>
      <c r="J183" s="323"/>
      <c r="K183" s="322">
        <v>5025.37</v>
      </c>
    </row>
    <row r="184" spans="1:11" s="95" customFormat="1">
      <c r="A184" s="326" t="s">
        <v>1782</v>
      </c>
      <c r="B184" s="323"/>
      <c r="C184" s="323"/>
      <c r="D184" s="324">
        <v>346.35</v>
      </c>
      <c r="E184" s="323"/>
      <c r="F184" s="323"/>
      <c r="G184" s="323"/>
      <c r="H184" s="323"/>
      <c r="I184" s="323"/>
      <c r="J184" s="323"/>
      <c r="K184" s="322">
        <v>7273.37</v>
      </c>
    </row>
    <row r="185" spans="1:11" s="95" customFormat="1">
      <c r="A185" s="335" t="s">
        <v>1781</v>
      </c>
      <c r="B185" s="323"/>
      <c r="C185" s="323"/>
      <c r="D185" s="324">
        <v>766.52</v>
      </c>
      <c r="E185" s="323"/>
      <c r="F185" s="323"/>
      <c r="G185" s="323"/>
      <c r="H185" s="323"/>
      <c r="I185" s="323"/>
      <c r="J185" s="323"/>
      <c r="K185" s="322">
        <v>16096.83</v>
      </c>
    </row>
    <row r="186" spans="1:11" s="95" customFormat="1">
      <c r="A186" s="326" t="s">
        <v>1780</v>
      </c>
      <c r="B186" s="323"/>
      <c r="C186" s="323"/>
      <c r="D186" s="324">
        <v>49.25</v>
      </c>
      <c r="E186" s="323"/>
      <c r="F186" s="323"/>
      <c r="G186" s="323"/>
      <c r="H186" s="323"/>
      <c r="I186" s="323"/>
      <c r="J186" s="323"/>
      <c r="K186" s="322">
        <v>1034.1600000000001</v>
      </c>
    </row>
    <row r="187" spans="1:11" s="95" customFormat="1">
      <c r="A187" s="326" t="s">
        <v>1779</v>
      </c>
      <c r="B187" s="323"/>
      <c r="C187" s="323"/>
      <c r="D187" s="324">
        <v>698.49</v>
      </c>
      <c r="E187" s="323"/>
      <c r="F187" s="323"/>
      <c r="G187" s="323"/>
      <c r="H187" s="323"/>
      <c r="I187" s="323"/>
      <c r="J187" s="323"/>
      <c r="K187" s="322">
        <v>14668.34</v>
      </c>
    </row>
    <row r="188" spans="1:11" s="95" customFormat="1">
      <c r="A188" s="326" t="s">
        <v>1778</v>
      </c>
      <c r="B188" s="323"/>
      <c r="C188" s="323"/>
      <c r="D188" s="324">
        <v>18.78</v>
      </c>
      <c r="E188" s="323"/>
      <c r="F188" s="323"/>
      <c r="G188" s="323"/>
      <c r="H188" s="323"/>
      <c r="I188" s="323"/>
      <c r="J188" s="323"/>
      <c r="K188" s="324">
        <v>394.33</v>
      </c>
    </row>
    <row r="189" spans="1:11" s="95" customFormat="1">
      <c r="A189" s="328" t="s">
        <v>1777</v>
      </c>
      <c r="B189" s="329">
        <v>72560.78</v>
      </c>
      <c r="C189" s="327"/>
      <c r="D189" s="330">
        <v>5.39</v>
      </c>
      <c r="E189" s="330">
        <v>12.8</v>
      </c>
      <c r="F189" s="337">
        <v>0.22</v>
      </c>
      <c r="G189" s="337">
        <v>0.42</v>
      </c>
      <c r="H189" s="337">
        <v>0.87</v>
      </c>
      <c r="I189" s="337">
        <v>8.6999999999999994E-2</v>
      </c>
      <c r="J189" s="337">
        <v>1.2999999999999999E-2</v>
      </c>
      <c r="K189" s="329">
        <v>88608.07</v>
      </c>
    </row>
    <row r="190" spans="1:11" s="95" customFormat="1">
      <c r="A190" s="335" t="s">
        <v>1776</v>
      </c>
      <c r="B190" s="322">
        <v>53558.17</v>
      </c>
      <c r="C190" s="323"/>
      <c r="D190" s="323"/>
      <c r="E190" s="323"/>
      <c r="F190" s="323"/>
      <c r="G190" s="323"/>
      <c r="H190" s="323"/>
      <c r="I190" s="323"/>
      <c r="J190" s="323"/>
      <c r="K190" s="322">
        <v>53558.17</v>
      </c>
    </row>
    <row r="191" spans="1:11" s="95" customFormat="1">
      <c r="A191" s="326" t="s">
        <v>1775</v>
      </c>
      <c r="B191" s="322">
        <v>44056</v>
      </c>
      <c r="C191" s="323"/>
      <c r="D191" s="323"/>
      <c r="E191" s="323"/>
      <c r="F191" s="323"/>
      <c r="G191" s="323"/>
      <c r="H191" s="323"/>
      <c r="I191" s="323"/>
      <c r="J191" s="323"/>
      <c r="K191" s="322">
        <v>44056</v>
      </c>
    </row>
    <row r="192" spans="1:11" s="95" customFormat="1">
      <c r="A192" s="326" t="s">
        <v>1774</v>
      </c>
      <c r="B192" s="322">
        <v>2921</v>
      </c>
      <c r="C192" s="323"/>
      <c r="D192" s="323"/>
      <c r="E192" s="323"/>
      <c r="F192" s="323"/>
      <c r="G192" s="323"/>
      <c r="H192" s="323"/>
      <c r="I192" s="323"/>
      <c r="J192" s="323"/>
      <c r="K192" s="322">
        <v>2921</v>
      </c>
    </row>
    <row r="193" spans="1:11" s="95" customFormat="1">
      <c r="A193" s="326" t="s">
        <v>1773</v>
      </c>
      <c r="B193" s="322">
        <v>5961.68</v>
      </c>
      <c r="C193" s="323"/>
      <c r="D193" s="323"/>
      <c r="E193" s="323"/>
      <c r="F193" s="323"/>
      <c r="G193" s="323"/>
      <c r="H193" s="323"/>
      <c r="I193" s="323"/>
      <c r="J193" s="323"/>
      <c r="K193" s="322">
        <v>5961.68</v>
      </c>
    </row>
    <row r="194" spans="1:11" s="95" customFormat="1">
      <c r="A194" s="326" t="s">
        <v>1772</v>
      </c>
      <c r="B194" s="324">
        <v>463.94</v>
      </c>
      <c r="C194" s="323"/>
      <c r="D194" s="323"/>
      <c r="E194" s="323"/>
      <c r="F194" s="323"/>
      <c r="G194" s="323"/>
      <c r="H194" s="323"/>
      <c r="I194" s="323"/>
      <c r="J194" s="323"/>
      <c r="K194" s="324">
        <v>463.94</v>
      </c>
    </row>
    <row r="195" spans="1:11" s="95" customFormat="1">
      <c r="A195" s="326" t="s">
        <v>1771</v>
      </c>
      <c r="B195" s="324">
        <v>155.54</v>
      </c>
      <c r="C195" s="323"/>
      <c r="D195" s="323"/>
      <c r="E195" s="323"/>
      <c r="F195" s="323"/>
      <c r="G195" s="323"/>
      <c r="H195" s="323"/>
      <c r="I195" s="323"/>
      <c r="J195" s="323"/>
      <c r="K195" s="324">
        <v>155.54</v>
      </c>
    </row>
    <row r="196" spans="1:11" s="95" customFormat="1">
      <c r="A196" s="335" t="s">
        <v>1770</v>
      </c>
      <c r="B196" s="322">
        <v>15785.98</v>
      </c>
      <c r="C196" s="323"/>
      <c r="D196" s="324">
        <v>5.34</v>
      </c>
      <c r="E196" s="324">
        <v>12.8</v>
      </c>
      <c r="F196" s="323"/>
      <c r="G196" s="323"/>
      <c r="H196" s="323"/>
      <c r="I196" s="323"/>
      <c r="J196" s="323"/>
      <c r="K196" s="322">
        <v>19866.66</v>
      </c>
    </row>
    <row r="197" spans="1:11" s="95" customFormat="1">
      <c r="A197" s="326" t="s">
        <v>1769</v>
      </c>
      <c r="B197" s="322">
        <v>11067.3</v>
      </c>
      <c r="C197" s="323"/>
      <c r="D197" s="323"/>
      <c r="E197" s="323"/>
      <c r="F197" s="323"/>
      <c r="G197" s="323"/>
      <c r="H197" s="323"/>
      <c r="I197" s="323"/>
      <c r="J197" s="323"/>
      <c r="K197" s="322">
        <v>11067.3</v>
      </c>
    </row>
    <row r="198" spans="1:11" s="95" customFormat="1">
      <c r="A198" s="326" t="s">
        <v>1768</v>
      </c>
      <c r="B198" s="324">
        <v>0</v>
      </c>
      <c r="C198" s="323"/>
      <c r="D198" s="323"/>
      <c r="E198" s="324">
        <v>11.75</v>
      </c>
      <c r="F198" s="323"/>
      <c r="G198" s="323"/>
      <c r="H198" s="323"/>
      <c r="I198" s="323"/>
      <c r="J198" s="323"/>
      <c r="K198" s="322">
        <v>3643.83</v>
      </c>
    </row>
    <row r="199" spans="1:11" s="95" customFormat="1">
      <c r="A199" s="326" t="s">
        <v>1767</v>
      </c>
      <c r="B199" s="324">
        <v>102.72</v>
      </c>
      <c r="C199" s="323"/>
      <c r="D199" s="323"/>
      <c r="E199" s="323"/>
      <c r="F199" s="323"/>
      <c r="G199" s="323"/>
      <c r="H199" s="323"/>
      <c r="I199" s="323"/>
      <c r="J199" s="323"/>
      <c r="K199" s="324">
        <v>102.72</v>
      </c>
    </row>
    <row r="200" spans="1:11" s="95" customFormat="1">
      <c r="A200" s="326" t="s">
        <v>1766</v>
      </c>
      <c r="B200" s="324">
        <v>43.75</v>
      </c>
      <c r="C200" s="323"/>
      <c r="D200" s="323"/>
      <c r="E200" s="323"/>
      <c r="F200" s="323"/>
      <c r="G200" s="323"/>
      <c r="H200" s="323"/>
      <c r="I200" s="323"/>
      <c r="J200" s="323"/>
      <c r="K200" s="324">
        <v>43.75</v>
      </c>
    </row>
    <row r="201" spans="1:11" s="95" customFormat="1">
      <c r="A201" s="326" t="s">
        <v>1765</v>
      </c>
      <c r="B201" s="324">
        <v>229.84</v>
      </c>
      <c r="C201" s="323"/>
      <c r="D201" s="324">
        <v>0.79</v>
      </c>
      <c r="E201" s="323"/>
      <c r="F201" s="323"/>
      <c r="G201" s="323"/>
      <c r="H201" s="323"/>
      <c r="I201" s="323"/>
      <c r="J201" s="323"/>
      <c r="K201" s="324">
        <v>246.41</v>
      </c>
    </row>
    <row r="202" spans="1:11" s="95" customFormat="1">
      <c r="A202" s="326" t="s">
        <v>1764</v>
      </c>
      <c r="B202" s="322">
        <v>3317.23</v>
      </c>
      <c r="C202" s="323"/>
      <c r="D202" s="324">
        <v>4.42</v>
      </c>
      <c r="E202" s="323"/>
      <c r="F202" s="323"/>
      <c r="G202" s="323"/>
      <c r="H202" s="323"/>
      <c r="I202" s="323"/>
      <c r="J202" s="323"/>
      <c r="K202" s="322">
        <v>3410.15</v>
      </c>
    </row>
    <row r="203" spans="1:11" s="95" customFormat="1">
      <c r="A203" s="326" t="s">
        <v>1763</v>
      </c>
      <c r="B203" s="324">
        <v>233.23</v>
      </c>
      <c r="C203" s="323"/>
      <c r="D203" s="323"/>
      <c r="E203" s="323"/>
      <c r="F203" s="323"/>
      <c r="G203" s="323"/>
      <c r="H203" s="323"/>
      <c r="I203" s="323"/>
      <c r="J203" s="323"/>
      <c r="K203" s="324">
        <v>233.23</v>
      </c>
    </row>
    <row r="204" spans="1:11" s="95" customFormat="1">
      <c r="A204" s="326" t="s">
        <v>1762</v>
      </c>
      <c r="B204" s="324">
        <v>51.29</v>
      </c>
      <c r="C204" s="323"/>
      <c r="D204" s="324">
        <v>0.11</v>
      </c>
      <c r="E204" s="323"/>
      <c r="F204" s="323"/>
      <c r="G204" s="323"/>
      <c r="H204" s="323"/>
      <c r="I204" s="323"/>
      <c r="J204" s="323"/>
      <c r="K204" s="324">
        <v>53.53</v>
      </c>
    </row>
    <row r="205" spans="1:11" s="95" customFormat="1">
      <c r="A205" s="326" t="s">
        <v>1761</v>
      </c>
      <c r="B205" s="324">
        <v>26.98</v>
      </c>
      <c r="C205" s="323"/>
      <c r="D205" s="336">
        <v>4.8999999999999998E-3</v>
      </c>
      <c r="E205" s="323"/>
      <c r="F205" s="323"/>
      <c r="G205" s="323"/>
      <c r="H205" s="323"/>
      <c r="I205" s="323"/>
      <c r="J205" s="323"/>
      <c r="K205" s="324">
        <v>27.08</v>
      </c>
    </row>
    <row r="206" spans="1:11" s="95" customFormat="1">
      <c r="A206" s="326" t="s">
        <v>1760</v>
      </c>
      <c r="B206" s="324">
        <v>713.64</v>
      </c>
      <c r="C206" s="323"/>
      <c r="D206" s="324">
        <v>0.02</v>
      </c>
      <c r="E206" s="323"/>
      <c r="F206" s="323"/>
      <c r="G206" s="323"/>
      <c r="H206" s="323"/>
      <c r="I206" s="323"/>
      <c r="J206" s="323"/>
      <c r="K206" s="324">
        <v>713.98</v>
      </c>
    </row>
    <row r="207" spans="1:11" s="95" customFormat="1">
      <c r="A207" s="326" t="s">
        <v>1759</v>
      </c>
      <c r="B207" s="323"/>
      <c r="C207" s="323"/>
      <c r="D207" s="323"/>
      <c r="E207" s="324">
        <v>1.05</v>
      </c>
      <c r="F207" s="323"/>
      <c r="G207" s="323"/>
      <c r="H207" s="323"/>
      <c r="I207" s="323"/>
      <c r="J207" s="323"/>
      <c r="K207" s="324">
        <v>324.69</v>
      </c>
    </row>
    <row r="208" spans="1:11" s="95" customFormat="1">
      <c r="A208" s="335" t="s">
        <v>1758</v>
      </c>
      <c r="B208" s="333">
        <v>2522.5</v>
      </c>
      <c r="C208" s="323"/>
      <c r="D208" s="324">
        <v>0.05</v>
      </c>
      <c r="E208" s="323"/>
      <c r="F208" s="323"/>
      <c r="G208" s="323"/>
      <c r="H208" s="325">
        <v>0.87</v>
      </c>
      <c r="I208" s="325">
        <v>8.6999999999999994E-2</v>
      </c>
      <c r="J208" s="324">
        <v>0.01</v>
      </c>
      <c r="K208" s="322">
        <v>9229.6200000000008</v>
      </c>
    </row>
    <row r="209" spans="1:11" s="95" customFormat="1">
      <c r="A209" s="326" t="s">
        <v>1757</v>
      </c>
      <c r="B209" s="323"/>
      <c r="C209" s="323"/>
      <c r="D209" s="323"/>
      <c r="E209" s="323"/>
      <c r="F209" s="323"/>
      <c r="G209" s="323"/>
      <c r="H209" s="323"/>
      <c r="I209" s="323"/>
      <c r="J209" s="323"/>
      <c r="K209" s="323"/>
    </row>
    <row r="210" spans="1:11" s="95" customFormat="1">
      <c r="A210" s="326" t="s">
        <v>1756</v>
      </c>
      <c r="B210" s="322">
        <v>1467.55</v>
      </c>
      <c r="C210" s="323"/>
      <c r="D210" s="324">
        <v>0.05</v>
      </c>
      <c r="E210" s="323"/>
      <c r="F210" s="323"/>
      <c r="G210" s="323"/>
      <c r="H210" s="323"/>
      <c r="I210" s="323"/>
      <c r="J210" s="323"/>
      <c r="K210" s="322">
        <v>1468.65</v>
      </c>
    </row>
    <row r="211" spans="1:11" s="95" customFormat="1">
      <c r="A211" s="326" t="s">
        <v>552</v>
      </c>
      <c r="B211" s="322">
        <v>1025.31</v>
      </c>
      <c r="C211" s="323"/>
      <c r="D211" s="323"/>
      <c r="E211" s="323"/>
      <c r="F211" s="323"/>
      <c r="G211" s="323"/>
      <c r="H211" s="324">
        <v>0.87</v>
      </c>
      <c r="I211" s="324">
        <v>0.09</v>
      </c>
      <c r="J211" s="323"/>
      <c r="K211" s="322">
        <v>7480.38</v>
      </c>
    </row>
    <row r="212" spans="1:11" s="95" customFormat="1">
      <c r="A212" s="326" t="s">
        <v>1755</v>
      </c>
      <c r="B212" s="324">
        <v>23.22</v>
      </c>
      <c r="C212" s="323"/>
      <c r="D212" s="323"/>
      <c r="E212" s="323"/>
      <c r="F212" s="323"/>
      <c r="G212" s="323"/>
      <c r="H212" s="323"/>
      <c r="I212" s="323"/>
      <c r="J212" s="323"/>
      <c r="K212" s="324">
        <v>23.22</v>
      </c>
    </row>
    <row r="213" spans="1:11" s="95" customFormat="1">
      <c r="A213" s="326" t="s">
        <v>1754</v>
      </c>
      <c r="B213" s="324">
        <v>6.42</v>
      </c>
      <c r="C213" s="323"/>
      <c r="D213" s="323"/>
      <c r="E213" s="323"/>
      <c r="F213" s="323"/>
      <c r="G213" s="323"/>
      <c r="H213" s="323"/>
      <c r="I213" s="323"/>
      <c r="J213" s="323"/>
      <c r="K213" s="324">
        <v>6.42</v>
      </c>
    </row>
    <row r="214" spans="1:11" s="95" customFormat="1">
      <c r="A214" s="326" t="s">
        <v>1753</v>
      </c>
      <c r="B214" s="323"/>
      <c r="C214" s="323"/>
      <c r="D214" s="323"/>
      <c r="E214" s="323"/>
      <c r="F214" s="323"/>
      <c r="G214" s="323"/>
      <c r="H214" s="323"/>
      <c r="I214" s="323"/>
      <c r="J214" s="324">
        <v>0.01</v>
      </c>
      <c r="K214" s="324">
        <v>250.95</v>
      </c>
    </row>
    <row r="215" spans="1:11" s="95" customFormat="1">
      <c r="A215" s="335" t="s">
        <v>1752</v>
      </c>
      <c r="B215" s="323"/>
      <c r="C215" s="323"/>
      <c r="D215" s="323"/>
      <c r="E215" s="323"/>
      <c r="F215" s="325">
        <v>0.22</v>
      </c>
      <c r="G215" s="325">
        <v>0.42</v>
      </c>
      <c r="H215" s="323"/>
      <c r="I215" s="323"/>
      <c r="J215" s="336">
        <v>2.5000000000000001E-3</v>
      </c>
      <c r="K215" s="322">
        <v>5259.1</v>
      </c>
    </row>
    <row r="216" spans="1:11" s="95" customFormat="1">
      <c r="A216" s="326" t="s">
        <v>1751</v>
      </c>
      <c r="B216" s="323"/>
      <c r="C216" s="323"/>
      <c r="D216" s="323"/>
      <c r="E216" s="323"/>
      <c r="F216" s="325">
        <v>0.22</v>
      </c>
      <c r="G216" s="324">
        <v>0.42</v>
      </c>
      <c r="H216" s="323"/>
      <c r="I216" s="323"/>
      <c r="J216" s="323"/>
      <c r="K216" s="322">
        <v>5199.3500000000004</v>
      </c>
    </row>
    <row r="217" spans="1:11" s="95" customFormat="1">
      <c r="A217" s="323" t="s">
        <v>1750</v>
      </c>
      <c r="B217" s="323"/>
      <c r="C217" s="323"/>
      <c r="D217" s="323"/>
      <c r="E217" s="323"/>
      <c r="F217" s="323"/>
      <c r="G217" s="323"/>
      <c r="H217" s="323"/>
      <c r="I217" s="323"/>
      <c r="J217" s="336">
        <v>2.5000000000000001E-3</v>
      </c>
      <c r="K217" s="324">
        <v>59.75</v>
      </c>
    </row>
    <row r="218" spans="1:11" s="95" customFormat="1">
      <c r="A218" s="335" t="s">
        <v>1749</v>
      </c>
      <c r="B218" s="324">
        <v>694.14</v>
      </c>
      <c r="C218" s="323"/>
      <c r="D218" s="323"/>
      <c r="E218" s="323"/>
      <c r="F218" s="323"/>
      <c r="G218" s="323"/>
      <c r="H218" s="323"/>
      <c r="I218" s="323"/>
      <c r="J218" s="323"/>
      <c r="K218" s="324">
        <v>694.14</v>
      </c>
    </row>
    <row r="219" spans="1:11" s="95" customFormat="1">
      <c r="A219" s="326" t="s">
        <v>1748</v>
      </c>
      <c r="B219" s="324">
        <v>672.91</v>
      </c>
      <c r="C219" s="323"/>
      <c r="D219" s="323"/>
      <c r="E219" s="323"/>
      <c r="F219" s="323"/>
      <c r="G219" s="323"/>
      <c r="H219" s="323"/>
      <c r="I219" s="323"/>
      <c r="J219" s="323"/>
      <c r="K219" s="324">
        <v>672.91</v>
      </c>
    </row>
    <row r="220" spans="1:11" s="95" customFormat="1">
      <c r="A220" s="326" t="s">
        <v>1747</v>
      </c>
      <c r="B220" s="324">
        <v>21.23</v>
      </c>
      <c r="C220" s="323"/>
      <c r="D220" s="323"/>
      <c r="E220" s="323"/>
      <c r="F220" s="323"/>
      <c r="G220" s="323"/>
      <c r="H220" s="323"/>
      <c r="I220" s="323"/>
      <c r="J220" s="323"/>
      <c r="K220" s="324">
        <v>21.23</v>
      </c>
    </row>
    <row r="221" spans="1:11" s="95" customFormat="1">
      <c r="A221" s="328" t="s">
        <v>1746</v>
      </c>
      <c r="B221" s="327"/>
      <c r="C221" s="327"/>
      <c r="D221" s="329">
        <v>14088.3</v>
      </c>
      <c r="E221" s="330">
        <v>192.73</v>
      </c>
      <c r="F221" s="327"/>
      <c r="G221" s="327"/>
      <c r="H221" s="327"/>
      <c r="I221" s="327"/>
      <c r="J221" s="327"/>
      <c r="K221" s="329">
        <v>355600.19</v>
      </c>
    </row>
    <row r="222" spans="1:11" s="95" customFormat="1">
      <c r="A222" s="326" t="s">
        <v>553</v>
      </c>
      <c r="B222" s="323"/>
      <c r="C222" s="323"/>
      <c r="D222" s="322">
        <v>10068.07</v>
      </c>
      <c r="E222" s="324">
        <v>0</v>
      </c>
      <c r="F222" s="323"/>
      <c r="G222" s="323"/>
      <c r="H222" s="323"/>
      <c r="I222" s="323"/>
      <c r="J222" s="323"/>
      <c r="K222" s="322">
        <v>211429.43</v>
      </c>
    </row>
    <row r="223" spans="1:11" s="95" customFormat="1">
      <c r="A223" s="326" t="s">
        <v>1745</v>
      </c>
      <c r="B223" s="323"/>
      <c r="C223" s="323"/>
      <c r="D223" s="324">
        <v>241.19</v>
      </c>
      <c r="E223" s="324">
        <v>7.0000000000000007E-2</v>
      </c>
      <c r="F223" s="323"/>
      <c r="G223" s="323"/>
      <c r="H223" s="323"/>
      <c r="I223" s="323"/>
      <c r="J223" s="323"/>
      <c r="K223" s="322">
        <v>5087.75</v>
      </c>
    </row>
    <row r="224" spans="1:11" s="95" customFormat="1">
      <c r="A224" s="326" t="s">
        <v>1744</v>
      </c>
      <c r="B224" s="323"/>
      <c r="C224" s="323"/>
      <c r="D224" s="322">
        <v>3540.98</v>
      </c>
      <c r="E224" s="324">
        <v>0</v>
      </c>
      <c r="F224" s="323"/>
      <c r="G224" s="323"/>
      <c r="H224" s="323"/>
      <c r="I224" s="323"/>
      <c r="J224" s="323"/>
      <c r="K224" s="322">
        <v>74360.58</v>
      </c>
    </row>
    <row r="225" spans="1:11" s="95" customFormat="1">
      <c r="A225" s="326" t="s">
        <v>1743</v>
      </c>
      <c r="B225" s="323"/>
      <c r="C225" s="323"/>
      <c r="D225" s="323"/>
      <c r="E225" s="324">
        <v>186.49</v>
      </c>
      <c r="F225" s="323"/>
      <c r="G225" s="323"/>
      <c r="H225" s="323"/>
      <c r="I225" s="323"/>
      <c r="J225" s="323"/>
      <c r="K225" s="322">
        <v>57810.47</v>
      </c>
    </row>
    <row r="226" spans="1:11" s="95" customFormat="1">
      <c r="A226" s="326" t="s">
        <v>1742</v>
      </c>
      <c r="B226" s="323"/>
      <c r="C226" s="323"/>
      <c r="D226" s="324">
        <v>238.06</v>
      </c>
      <c r="E226" s="324">
        <v>6.17</v>
      </c>
      <c r="F226" s="323"/>
      <c r="G226" s="323"/>
      <c r="H226" s="323"/>
      <c r="I226" s="323"/>
      <c r="J226" s="323"/>
      <c r="K226" s="322">
        <v>6911.96</v>
      </c>
    </row>
    <row r="227" spans="1:11" s="95" customFormat="1">
      <c r="A227" s="328" t="s">
        <v>1741</v>
      </c>
      <c r="B227" s="327"/>
      <c r="C227" s="329">
        <v>236257.43</v>
      </c>
      <c r="D227" s="330">
        <v>552.38</v>
      </c>
      <c r="E227" s="330">
        <v>6.74</v>
      </c>
      <c r="F227" s="327"/>
      <c r="G227" s="327"/>
      <c r="H227" s="327"/>
      <c r="I227" s="327"/>
      <c r="J227" s="327"/>
      <c r="K227" s="334">
        <v>-222567.43</v>
      </c>
    </row>
    <row r="228" spans="1:11" s="95" customFormat="1">
      <c r="A228" s="326" t="s">
        <v>554</v>
      </c>
      <c r="B228" s="323"/>
      <c r="C228" s="333">
        <v>217393.8</v>
      </c>
      <c r="D228" s="324">
        <v>552.38</v>
      </c>
      <c r="E228" s="324">
        <v>6.74</v>
      </c>
      <c r="F228" s="323"/>
      <c r="G228" s="323"/>
      <c r="H228" s="323"/>
      <c r="I228" s="323"/>
      <c r="J228" s="323"/>
      <c r="K228" s="332">
        <v>-203704.42</v>
      </c>
    </row>
    <row r="229" spans="1:11" s="95" customFormat="1">
      <c r="A229" s="326" t="s">
        <v>555</v>
      </c>
      <c r="B229" s="323"/>
      <c r="C229" s="322">
        <v>15327.31</v>
      </c>
      <c r="D229" s="323"/>
      <c r="E229" s="323"/>
      <c r="F229" s="323"/>
      <c r="G229" s="323"/>
      <c r="H229" s="323"/>
      <c r="I229" s="323"/>
      <c r="J229" s="323"/>
      <c r="K229" s="332">
        <v>-15327.31</v>
      </c>
    </row>
    <row r="230" spans="1:11" s="95" customFormat="1">
      <c r="A230" s="326" t="s">
        <v>556</v>
      </c>
      <c r="B230" s="323"/>
      <c r="C230" s="322">
        <v>3460.77</v>
      </c>
      <c r="D230" s="323"/>
      <c r="E230" s="323"/>
      <c r="F230" s="323"/>
      <c r="G230" s="323"/>
      <c r="H230" s="323"/>
      <c r="I230" s="323"/>
      <c r="J230" s="323"/>
      <c r="K230" s="332">
        <v>-3460.77</v>
      </c>
    </row>
    <row r="231" spans="1:11" s="95" customFormat="1">
      <c r="A231" s="326" t="s">
        <v>1740</v>
      </c>
      <c r="B231" s="323"/>
      <c r="C231" s="324">
        <v>75.55</v>
      </c>
      <c r="D231" s="323"/>
      <c r="E231" s="323"/>
      <c r="F231" s="323"/>
      <c r="G231" s="323"/>
      <c r="H231" s="323"/>
      <c r="I231" s="323"/>
      <c r="J231" s="323"/>
      <c r="K231" s="331">
        <v>-75.55</v>
      </c>
    </row>
    <row r="232" spans="1:11" s="95" customFormat="1">
      <c r="A232" s="326" t="s">
        <v>1739</v>
      </c>
      <c r="B232" s="323"/>
      <c r="C232" s="323"/>
      <c r="D232" s="323"/>
      <c r="E232" s="323"/>
      <c r="F232" s="323"/>
      <c r="G232" s="323"/>
      <c r="H232" s="323"/>
      <c r="I232" s="323"/>
      <c r="J232" s="323"/>
      <c r="K232" s="324">
        <v>0</v>
      </c>
    </row>
    <row r="233" spans="1:11" s="95" customFormat="1">
      <c r="A233" s="326" t="s">
        <v>1738</v>
      </c>
      <c r="B233" s="323"/>
      <c r="C233" s="323"/>
      <c r="D233" s="323"/>
      <c r="E233" s="323"/>
      <c r="F233" s="323"/>
      <c r="G233" s="323"/>
      <c r="H233" s="323"/>
      <c r="I233" s="323"/>
      <c r="J233" s="323"/>
      <c r="K233" s="324">
        <v>0</v>
      </c>
    </row>
    <row r="234" spans="1:11" s="95" customFormat="1">
      <c r="A234" s="326" t="s">
        <v>1737</v>
      </c>
      <c r="B234" s="323"/>
      <c r="C234" s="323"/>
      <c r="D234" s="323"/>
      <c r="E234" s="323"/>
      <c r="F234" s="323"/>
      <c r="G234" s="323"/>
      <c r="H234" s="323"/>
      <c r="I234" s="323"/>
      <c r="J234" s="323"/>
      <c r="K234" s="324">
        <v>0</v>
      </c>
    </row>
    <row r="235" spans="1:11" s="95" customFormat="1">
      <c r="A235" s="328" t="s">
        <v>1736</v>
      </c>
      <c r="B235" s="327"/>
      <c r="C235" s="327"/>
      <c r="D235" s="329">
        <v>2307.19</v>
      </c>
      <c r="E235" s="330">
        <v>13.23</v>
      </c>
      <c r="F235" s="327"/>
      <c r="G235" s="327"/>
      <c r="H235" s="327"/>
      <c r="I235" s="327"/>
      <c r="J235" s="327"/>
      <c r="K235" s="329">
        <v>52552.29</v>
      </c>
    </row>
    <row r="236" spans="1:11" s="95" customFormat="1">
      <c r="A236" s="326" t="s">
        <v>1735</v>
      </c>
      <c r="B236" s="323"/>
      <c r="C236" s="323"/>
      <c r="D236" s="324">
        <v>488.19</v>
      </c>
      <c r="E236" s="323"/>
      <c r="F236" s="323"/>
      <c r="G236" s="323"/>
      <c r="H236" s="323"/>
      <c r="I236" s="323"/>
      <c r="J236" s="323"/>
      <c r="K236" s="322">
        <v>10251.99</v>
      </c>
    </row>
    <row r="237" spans="1:11" s="95" customFormat="1">
      <c r="A237" s="326" t="s">
        <v>1734</v>
      </c>
      <c r="B237" s="323"/>
      <c r="C237" s="323"/>
      <c r="D237" s="324">
        <v>488.19</v>
      </c>
      <c r="E237" s="323"/>
      <c r="F237" s="323"/>
      <c r="G237" s="323"/>
      <c r="H237" s="323"/>
      <c r="I237" s="323"/>
      <c r="J237" s="323"/>
      <c r="K237" s="322">
        <v>10251.99</v>
      </c>
    </row>
    <row r="238" spans="1:11" s="95" customFormat="1">
      <c r="A238" s="326" t="s">
        <v>1733</v>
      </c>
      <c r="B238" s="323"/>
      <c r="C238" s="323"/>
      <c r="D238" s="322">
        <v>1819</v>
      </c>
      <c r="E238" s="324">
        <v>13.23</v>
      </c>
      <c r="F238" s="323"/>
      <c r="G238" s="323"/>
      <c r="H238" s="323"/>
      <c r="I238" s="323"/>
      <c r="J238" s="323"/>
      <c r="K238" s="322">
        <v>42300.3</v>
      </c>
    </row>
    <row r="239" spans="1:11" s="95" customFormat="1">
      <c r="A239" s="326" t="s">
        <v>1732</v>
      </c>
      <c r="B239" s="323"/>
      <c r="C239" s="323"/>
      <c r="D239" s="322">
        <v>1103</v>
      </c>
      <c r="E239" s="323"/>
      <c r="F239" s="323"/>
      <c r="G239" s="323"/>
      <c r="H239" s="323"/>
      <c r="I239" s="323"/>
      <c r="J239" s="323"/>
      <c r="K239" s="322">
        <v>23163</v>
      </c>
    </row>
    <row r="240" spans="1:11" s="95" customFormat="1">
      <c r="A240" s="326" t="s">
        <v>1731</v>
      </c>
      <c r="B240" s="323"/>
      <c r="C240" s="323"/>
      <c r="D240" s="324">
        <v>716</v>
      </c>
      <c r="E240" s="324">
        <v>13.23</v>
      </c>
      <c r="F240" s="323"/>
      <c r="G240" s="323"/>
      <c r="H240" s="323"/>
      <c r="I240" s="323"/>
      <c r="J240" s="323"/>
      <c r="K240" s="322">
        <v>19137.3</v>
      </c>
    </row>
    <row r="241" spans="1:11" s="95" customFormat="1">
      <c r="A241" s="328" t="s">
        <v>1730</v>
      </c>
      <c r="B241" s="327"/>
      <c r="C241" s="327"/>
      <c r="D241" s="327"/>
      <c r="E241" s="327"/>
      <c r="F241" s="327"/>
      <c r="G241" s="327"/>
      <c r="H241" s="327"/>
      <c r="I241" s="327"/>
      <c r="J241" s="327"/>
      <c r="K241" s="327"/>
    </row>
    <row r="242" spans="1:11" s="95" customFormat="1">
      <c r="A242" s="326" t="s">
        <v>545</v>
      </c>
      <c r="B242" s="322">
        <v>3467.12</v>
      </c>
      <c r="C242" s="323"/>
      <c r="D242" s="324">
        <v>0.05</v>
      </c>
      <c r="E242" s="324">
        <v>0.1</v>
      </c>
      <c r="F242" s="323"/>
      <c r="G242" s="323"/>
      <c r="H242" s="323"/>
      <c r="I242" s="323"/>
      <c r="J242" s="323"/>
      <c r="K242" s="322">
        <v>3498.86</v>
      </c>
    </row>
    <row r="243" spans="1:11" s="95" customFormat="1">
      <c r="A243" s="326" t="s">
        <v>546</v>
      </c>
      <c r="B243" s="322">
        <v>3194.12</v>
      </c>
      <c r="C243" s="323"/>
      <c r="D243" s="324">
        <v>0.02</v>
      </c>
      <c r="E243" s="325">
        <v>8.8999999999999996E-2</v>
      </c>
      <c r="F243" s="323"/>
      <c r="G243" s="323"/>
      <c r="H243" s="323"/>
      <c r="I243" s="323"/>
      <c r="J243" s="323"/>
      <c r="K243" s="322">
        <v>3222.13</v>
      </c>
    </row>
    <row r="244" spans="1:11" s="95" customFormat="1">
      <c r="A244" s="326" t="s">
        <v>1729</v>
      </c>
      <c r="B244" s="324">
        <v>273</v>
      </c>
      <c r="C244" s="323"/>
      <c r="D244" s="324">
        <v>0.03</v>
      </c>
      <c r="E244" s="325">
        <v>0.01</v>
      </c>
      <c r="F244" s="323"/>
      <c r="G244" s="323"/>
      <c r="H244" s="323"/>
      <c r="I244" s="323"/>
      <c r="J244" s="323"/>
      <c r="K244" s="324">
        <v>276.73</v>
      </c>
    </row>
    <row r="245" spans="1:11" s="95" customFormat="1">
      <c r="A245" s="323" t="s">
        <v>1728</v>
      </c>
      <c r="B245" s="322">
        <v>376005</v>
      </c>
      <c r="C245" s="323"/>
      <c r="D245" s="323"/>
      <c r="E245" s="323"/>
      <c r="F245" s="323"/>
      <c r="G245" s="323"/>
      <c r="H245" s="323"/>
      <c r="I245" s="323"/>
      <c r="J245" s="323"/>
      <c r="K245" s="322">
        <v>376005</v>
      </c>
    </row>
    <row r="246" spans="1:11" s="95" customFormat="1" ht="15" customHeight="1">
      <c r="A246" s="395" t="s">
        <v>1727</v>
      </c>
      <c r="B246" s="396"/>
      <c r="C246" s="396"/>
      <c r="D246" s="396"/>
      <c r="E246" s="396"/>
      <c r="F246" s="396"/>
      <c r="G246" s="396"/>
      <c r="H246" s="396"/>
      <c r="I246" s="396"/>
      <c r="J246" s="396"/>
      <c r="K246" s="397"/>
    </row>
    <row r="247" spans="1:11" s="95" customFormat="1"/>
    <row r="248" spans="1:11" s="95" customFormat="1" ht="30">
      <c r="A248" s="4" t="s">
        <v>1726</v>
      </c>
      <c r="B248" s="321" t="s">
        <v>561</v>
      </c>
      <c r="C248" s="321"/>
      <c r="D248" s="321" t="s">
        <v>569</v>
      </c>
      <c r="E248" s="321" t="s">
        <v>570</v>
      </c>
    </row>
    <row r="249" spans="1:11" s="95" customFormat="1">
      <c r="A249" s="320" t="s">
        <v>1725</v>
      </c>
      <c r="B249" s="319">
        <f>B154-C154</f>
        <v>788515.40999999992</v>
      </c>
      <c r="C249" s="319"/>
      <c r="D249" s="319">
        <f>D154</f>
        <v>19944.68</v>
      </c>
      <c r="E249" s="319">
        <f>E154</f>
        <v>264.16000000000003</v>
      </c>
    </row>
    <row r="250" spans="1:11" s="95" customFormat="1">
      <c r="A250" s="320" t="s">
        <v>1724</v>
      </c>
      <c r="B250" s="319">
        <f>B249*$C$60</f>
        <v>788515.40999999992</v>
      </c>
      <c r="C250" s="319"/>
      <c r="D250" s="319">
        <f>D249*$C$69</f>
        <v>558451.04</v>
      </c>
      <c r="E250" s="319">
        <f>E249*$C$70</f>
        <v>70002.400000000009</v>
      </c>
    </row>
    <row r="251" spans="1:11" s="95" customFormat="1">
      <c r="A251" s="320" t="s">
        <v>1723</v>
      </c>
      <c r="B251" s="319">
        <f>SUM(B250:E250)</f>
        <v>1416968.8499999999</v>
      </c>
      <c r="C251" s="319"/>
      <c r="D251" s="319"/>
      <c r="E251" s="319"/>
    </row>
    <row r="252" spans="1:11" s="95" customFormat="1"/>
    <row r="253" spans="1:11" s="95" customFormat="1"/>
    <row r="254" spans="1:11" s="95" customFormat="1">
      <c r="A254" s="318" t="s">
        <v>1722</v>
      </c>
      <c r="B254" s="84"/>
    </row>
    <row r="255" spans="1:11" s="95" customFormat="1">
      <c r="A255" s="95" t="s">
        <v>1721</v>
      </c>
    </row>
    <row r="256" spans="1:11" s="95" customFormat="1">
      <c r="A256" s="95" t="s">
        <v>1720</v>
      </c>
    </row>
    <row r="257" spans="1:4" s="95" customFormat="1"/>
    <row r="258" spans="1:4" s="95" customFormat="1">
      <c r="A258" s="95" t="s">
        <v>1719</v>
      </c>
      <c r="B258" s="95">
        <v>719</v>
      </c>
    </row>
    <row r="259" spans="1:4" s="95" customFormat="1">
      <c r="A259" s="95" t="s">
        <v>1718</v>
      </c>
      <c r="B259" s="95">
        <v>11</v>
      </c>
    </row>
    <row r="260" spans="1:4" s="95" customFormat="1">
      <c r="A260" s="95" t="s">
        <v>1717</v>
      </c>
      <c r="B260" s="316">
        <f>B259/B258*10^6</f>
        <v>15299.026425591099</v>
      </c>
    </row>
    <row r="261" spans="1:4" s="95" customFormat="1"/>
    <row r="262" spans="1:4" s="95" customFormat="1"/>
    <row r="263" spans="1:4" s="95" customFormat="1">
      <c r="A263" s="85" t="s">
        <v>1716</v>
      </c>
      <c r="B263" s="84"/>
      <c r="C263" s="84"/>
    </row>
    <row r="264" spans="1:4" s="95" customFormat="1">
      <c r="A264" s="95" t="s">
        <v>1715</v>
      </c>
      <c r="B264" s="316">
        <f>(B149-B251)/(2007-2000)*(2005-2000)+B251+B260</f>
        <v>1749351.5192827338</v>
      </c>
      <c r="C264" s="95" t="s">
        <v>1703</v>
      </c>
    </row>
    <row r="265" spans="1:4" s="95" customFormat="1">
      <c r="A265" s="95" t="s">
        <v>1714</v>
      </c>
      <c r="B265" s="95">
        <f>B264/B266</f>
        <v>0.71977393159643066</v>
      </c>
      <c r="C265" s="95" t="s">
        <v>1713</v>
      </c>
    </row>
    <row r="266" spans="1:4" s="95" customFormat="1">
      <c r="A266" s="95" t="s">
        <v>1712</v>
      </c>
      <c r="B266" s="95">
        <v>2430418</v>
      </c>
      <c r="C266" s="95" t="s">
        <v>1709</v>
      </c>
      <c r="D266" s="95" t="s">
        <v>1711</v>
      </c>
    </row>
    <row r="267" spans="1:4" s="95" customFormat="1">
      <c r="A267" s="95" t="s">
        <v>1710</v>
      </c>
      <c r="B267" s="95">
        <v>11162212</v>
      </c>
      <c r="C267" s="95" t="s">
        <v>1709</v>
      </c>
    </row>
    <row r="268" spans="1:4" s="95" customFormat="1">
      <c r="A268" s="95" t="s">
        <v>1708</v>
      </c>
      <c r="B268" s="317">
        <v>0.33</v>
      </c>
      <c r="C268" s="95" t="s">
        <v>1706</v>
      </c>
    </row>
    <row r="269" spans="1:4" s="95" customFormat="1">
      <c r="A269" s="95" t="s">
        <v>1707</v>
      </c>
      <c r="B269" s="317">
        <v>0.35</v>
      </c>
      <c r="C269" s="95" t="s">
        <v>1706</v>
      </c>
    </row>
    <row r="270" spans="1:4" s="95" customFormat="1"/>
    <row r="271" spans="1:4" s="95" customFormat="1">
      <c r="A271" s="95" t="s">
        <v>1705</v>
      </c>
      <c r="B271" s="95">
        <f>B265*(1-B268)</f>
        <v>0.4822485341696085</v>
      </c>
    </row>
    <row r="272" spans="1:4" s="95" customFormat="1">
      <c r="A272" s="95" t="s">
        <v>1704</v>
      </c>
      <c r="B272" s="95">
        <f>B265*(1-B269)</f>
        <v>0.46785305553767992</v>
      </c>
    </row>
    <row r="273" spans="1:10" s="95" customFormat="1"/>
    <row r="274" spans="1:10" s="95" customFormat="1">
      <c r="A274" s="95" t="s">
        <v>1702</v>
      </c>
      <c r="B274" s="95">
        <f>B267*B271</f>
        <v>5382960.3750904137</v>
      </c>
      <c r="C274" s="95" t="s">
        <v>1703</v>
      </c>
    </row>
    <row r="275" spans="1:10" s="95" customFormat="1">
      <c r="A275" s="95" t="s">
        <v>1701</v>
      </c>
      <c r="B275" s="95">
        <f>B267*B272</f>
        <v>5222274.9907593569</v>
      </c>
      <c r="C275" s="95" t="s">
        <v>1703</v>
      </c>
    </row>
    <row r="276" spans="1:10" s="95" customFormat="1"/>
    <row r="277" spans="1:10" s="95" customFormat="1">
      <c r="A277" s="95" t="s">
        <v>1702</v>
      </c>
      <c r="B277" s="316">
        <f>B274/1000</f>
        <v>5382.9603750904134</v>
      </c>
      <c r="C277" s="95" t="s">
        <v>1700</v>
      </c>
    </row>
    <row r="278" spans="1:10" s="95" customFormat="1">
      <c r="A278" s="95" t="s">
        <v>1701</v>
      </c>
      <c r="B278" s="316">
        <f>B275/1000</f>
        <v>5222.274990759357</v>
      </c>
      <c r="C278" s="95" t="s">
        <v>1700</v>
      </c>
    </row>
    <row r="279" spans="1:10" s="23" customFormat="1">
      <c r="A279" s="277"/>
      <c r="B279" s="244"/>
      <c r="C279" s="244"/>
      <c r="D279" s="244"/>
      <c r="E279" s="244"/>
      <c r="F279" s="244"/>
      <c r="G279" s="244"/>
      <c r="H279" s="244"/>
      <c r="I279" s="244"/>
    </row>
    <row r="280" spans="1:10" s="23" customFormat="1">
      <c r="A280" s="277"/>
      <c r="B280" s="244"/>
      <c r="C280" s="244"/>
      <c r="D280" s="244"/>
      <c r="E280" s="244"/>
      <c r="F280" s="244"/>
      <c r="G280" s="244"/>
      <c r="H280" s="244"/>
      <c r="I280" s="244"/>
    </row>
    <row r="281" spans="1:10" s="23" customFormat="1">
      <c r="A281" s="277"/>
      <c r="B281" s="244"/>
      <c r="C281" s="244"/>
      <c r="D281" s="244"/>
      <c r="E281" s="244"/>
      <c r="F281" s="244"/>
      <c r="G281" s="244"/>
      <c r="H281" s="244"/>
      <c r="I281" s="244"/>
      <c r="J281" s="244"/>
    </row>
    <row r="282" spans="1:10" s="23" customFormat="1">
      <c r="A282" s="277"/>
      <c r="B282" s="244"/>
      <c r="C282" s="244"/>
      <c r="D282" s="244"/>
      <c r="E282" s="244"/>
      <c r="F282" s="244"/>
      <c r="G282" s="244"/>
      <c r="H282" s="244"/>
      <c r="I282" s="244"/>
      <c r="J282" s="244"/>
    </row>
    <row r="283" spans="1:10" s="23" customFormat="1">
      <c r="A283" s="277"/>
      <c r="B283" s="244"/>
      <c r="C283" s="244"/>
      <c r="D283" s="244"/>
      <c r="E283" s="244"/>
      <c r="F283" s="244"/>
      <c r="G283" s="244"/>
      <c r="H283" s="244"/>
      <c r="I283" s="244"/>
      <c r="J283" s="244"/>
    </row>
    <row r="284" spans="1:10" s="23" customFormat="1">
      <c r="A284" s="315"/>
      <c r="B284" s="244"/>
      <c r="C284" s="244"/>
      <c r="D284" s="244"/>
      <c r="E284" s="244"/>
      <c r="F284" s="244"/>
      <c r="G284" s="244"/>
      <c r="H284" s="244"/>
      <c r="I284" s="244"/>
      <c r="J284" s="244"/>
    </row>
    <row r="285" spans="1:10" s="23" customFormat="1">
      <c r="A285" s="314"/>
      <c r="B285" s="244"/>
      <c r="C285" s="244"/>
      <c r="D285" s="244"/>
      <c r="E285" s="244"/>
      <c r="F285" s="244"/>
      <c r="G285" s="244"/>
      <c r="H285" s="244"/>
      <c r="I285" s="244"/>
      <c r="J285" s="244"/>
    </row>
    <row r="286" spans="1:10" s="23" customFormat="1">
      <c r="A286" s="314"/>
      <c r="B286" s="244"/>
      <c r="C286" s="244"/>
      <c r="D286" s="244"/>
      <c r="E286" s="244"/>
      <c r="F286" s="244"/>
      <c r="G286" s="244"/>
      <c r="H286" s="244"/>
      <c r="I286" s="244"/>
      <c r="J286" s="244"/>
    </row>
    <row r="287" spans="1:10" s="23" customFormat="1">
      <c r="A287" s="314"/>
      <c r="B287" s="244"/>
      <c r="C287" s="244"/>
      <c r="D287" s="244"/>
      <c r="E287" s="244"/>
      <c r="F287" s="244"/>
      <c r="G287" s="244"/>
      <c r="H287" s="244"/>
      <c r="I287" s="244"/>
      <c r="J287" s="244"/>
    </row>
    <row r="288" spans="1:10" s="23" customFormat="1">
      <c r="A288" s="314"/>
      <c r="B288" s="244"/>
      <c r="C288" s="244"/>
      <c r="D288" s="244"/>
      <c r="E288" s="244"/>
      <c r="F288" s="244"/>
      <c r="G288" s="244"/>
      <c r="H288" s="244"/>
      <c r="I288" s="244"/>
      <c r="J288" s="244"/>
    </row>
    <row r="289" spans="1:10" s="23" customFormat="1">
      <c r="A289" s="314"/>
      <c r="B289" s="244"/>
      <c r="C289" s="244"/>
      <c r="D289" s="244"/>
      <c r="E289" s="244"/>
      <c r="F289" s="244"/>
      <c r="G289" s="244"/>
      <c r="H289" s="244"/>
      <c r="I289" s="244"/>
      <c r="J289" s="244"/>
    </row>
    <row r="290" spans="1:10" s="23" customFormat="1">
      <c r="A290" s="313"/>
      <c r="B290" s="244"/>
      <c r="C290" s="244"/>
      <c r="D290" s="244"/>
      <c r="E290" s="244"/>
      <c r="F290" s="244"/>
      <c r="G290" s="244"/>
      <c r="H290" s="244"/>
      <c r="I290" s="244"/>
      <c r="J290" s="244"/>
    </row>
    <row r="291" spans="1:10" s="23" customFormat="1">
      <c r="A291" s="314"/>
      <c r="B291" s="244"/>
      <c r="C291" s="244"/>
      <c r="D291" s="244"/>
      <c r="E291" s="244"/>
      <c r="F291" s="244"/>
      <c r="G291" s="244"/>
      <c r="H291" s="244"/>
      <c r="I291" s="244"/>
      <c r="J291" s="244"/>
    </row>
    <row r="292" spans="1:10" s="23" customFormat="1">
      <c r="A292" s="314"/>
      <c r="B292" s="244"/>
      <c r="C292" s="244"/>
      <c r="D292" s="244"/>
      <c r="E292" s="244"/>
      <c r="F292" s="244"/>
      <c r="G292" s="244"/>
      <c r="H292" s="244"/>
      <c r="I292" s="244"/>
      <c r="J292" s="244"/>
    </row>
    <row r="293" spans="1:10" s="23" customFormat="1">
      <c r="A293" s="314"/>
      <c r="B293" s="244"/>
      <c r="C293" s="244"/>
      <c r="D293" s="244"/>
      <c r="E293" s="244"/>
      <c r="F293" s="244"/>
      <c r="G293" s="244"/>
      <c r="H293" s="244"/>
      <c r="I293" s="244"/>
      <c r="J293" s="244"/>
    </row>
    <row r="294" spans="1:10" s="23" customFormat="1">
      <c r="A294" s="314"/>
      <c r="B294" s="244"/>
      <c r="C294" s="244"/>
      <c r="D294" s="244"/>
      <c r="E294" s="244"/>
      <c r="F294" s="244"/>
      <c r="G294" s="244"/>
      <c r="H294" s="244"/>
      <c r="I294" s="244"/>
      <c r="J294" s="244"/>
    </row>
    <row r="295" spans="1:10" s="23" customFormat="1">
      <c r="A295" s="314"/>
      <c r="B295" s="244"/>
      <c r="C295" s="244"/>
      <c r="D295" s="244"/>
      <c r="E295" s="244"/>
      <c r="F295" s="244"/>
      <c r="G295" s="244"/>
      <c r="H295" s="244"/>
      <c r="I295" s="244"/>
      <c r="J295" s="244"/>
    </row>
    <row r="296" spans="1:10" s="23" customFormat="1">
      <c r="A296" s="313"/>
      <c r="B296" s="244"/>
      <c r="C296" s="244"/>
      <c r="D296" s="244"/>
      <c r="E296" s="244"/>
      <c r="F296" s="244"/>
      <c r="G296" s="244"/>
      <c r="H296" s="244"/>
      <c r="I296" s="244"/>
      <c r="J296" s="244"/>
    </row>
    <row r="297" spans="1:10" s="23" customFormat="1">
      <c r="A297" s="275"/>
      <c r="B297" s="244"/>
      <c r="C297" s="244"/>
      <c r="D297" s="244"/>
      <c r="E297" s="244"/>
      <c r="F297" s="244"/>
      <c r="G297" s="244"/>
      <c r="H297" s="244"/>
      <c r="I297" s="244"/>
      <c r="J297" s="244"/>
    </row>
    <row r="298" spans="1:10" s="23" customFormat="1">
      <c r="A298" s="273"/>
      <c r="B298" s="244"/>
      <c r="C298" s="244"/>
      <c r="D298" s="244"/>
      <c r="E298" s="244"/>
      <c r="F298" s="244"/>
      <c r="G298" s="244"/>
      <c r="H298" s="244"/>
      <c r="I298" s="244"/>
      <c r="J298" s="244"/>
    </row>
    <row r="299" spans="1:10" s="23" customFormat="1">
      <c r="A299" s="273"/>
      <c r="B299" s="244"/>
      <c r="C299" s="244"/>
      <c r="D299" s="244"/>
      <c r="E299" s="244"/>
      <c r="F299" s="244"/>
      <c r="G299" s="244"/>
      <c r="H299" s="244"/>
      <c r="I299" s="244"/>
      <c r="J299" s="244"/>
    </row>
    <row r="300" spans="1:10" s="23" customFormat="1">
      <c r="A300" s="273"/>
      <c r="B300" s="244"/>
      <c r="C300" s="244"/>
      <c r="D300" s="244"/>
      <c r="E300" s="244"/>
      <c r="F300" s="244"/>
      <c r="G300" s="244"/>
      <c r="H300" s="244"/>
      <c r="I300" s="244"/>
      <c r="J300" s="244"/>
    </row>
    <row r="301" spans="1:10" s="23" customFormat="1">
      <c r="A301" s="273"/>
      <c r="B301" s="244"/>
      <c r="C301" s="244"/>
      <c r="D301" s="244"/>
      <c r="E301" s="244"/>
      <c r="F301" s="244"/>
      <c r="G301" s="244"/>
      <c r="H301" s="244"/>
      <c r="I301" s="244"/>
      <c r="J301" s="244"/>
    </row>
    <row r="302" spans="1:10" s="23" customFormat="1">
      <c r="A302" s="273"/>
      <c r="B302" s="244"/>
      <c r="C302" s="244"/>
      <c r="D302" s="244"/>
      <c r="E302" s="244"/>
      <c r="F302" s="244"/>
      <c r="G302" s="244"/>
      <c r="H302" s="244"/>
      <c r="I302" s="244"/>
      <c r="J302" s="244"/>
    </row>
    <row r="303" spans="1:10" s="23" customFormat="1">
      <c r="A303" s="312"/>
      <c r="B303" s="244"/>
      <c r="C303" s="244"/>
      <c r="D303" s="244"/>
      <c r="E303" s="244"/>
      <c r="F303" s="244"/>
      <c r="G303" s="244"/>
      <c r="H303" s="244"/>
      <c r="I303" s="244"/>
      <c r="J303" s="244"/>
    </row>
    <row r="304" spans="1:10" s="23" customFormat="1">
      <c r="A304" s="277"/>
      <c r="B304" s="244"/>
      <c r="C304" s="244"/>
      <c r="D304" s="244"/>
      <c r="E304" s="244"/>
      <c r="F304" s="244"/>
      <c r="G304" s="244"/>
      <c r="H304" s="244"/>
      <c r="I304" s="244"/>
      <c r="J304" s="244"/>
    </row>
    <row r="305" spans="1:10" s="23" customFormat="1">
      <c r="A305" s="277"/>
      <c r="B305" s="244"/>
      <c r="C305" s="244"/>
      <c r="D305" s="244"/>
      <c r="E305" s="244"/>
      <c r="F305" s="244"/>
      <c r="G305" s="244"/>
      <c r="H305" s="244"/>
      <c r="I305" s="244"/>
      <c r="J305" s="244"/>
    </row>
    <row r="306" spans="1:10" s="23" customFormat="1">
      <c r="A306" s="277"/>
      <c r="B306" s="244"/>
      <c r="C306" s="244"/>
      <c r="D306" s="244"/>
      <c r="E306" s="244"/>
      <c r="F306" s="244"/>
      <c r="G306" s="244"/>
      <c r="H306" s="244"/>
      <c r="I306" s="244"/>
      <c r="J306" s="244"/>
    </row>
    <row r="307" spans="1:10" s="23" customFormat="1">
      <c r="A307" s="277"/>
      <c r="B307" s="244"/>
      <c r="C307" s="244"/>
      <c r="D307" s="244"/>
      <c r="E307" s="244"/>
      <c r="F307" s="244"/>
      <c r="G307" s="244"/>
      <c r="H307" s="244"/>
      <c r="I307" s="244"/>
      <c r="J307" s="244"/>
    </row>
    <row r="308" spans="1:10" s="23" customFormat="1">
      <c r="A308" s="277"/>
      <c r="B308" s="244"/>
      <c r="C308" s="244"/>
      <c r="D308" s="244"/>
      <c r="E308" s="244"/>
      <c r="F308" s="244"/>
      <c r="G308" s="244"/>
      <c r="H308" s="244"/>
      <c r="I308" s="244"/>
      <c r="J308" s="244"/>
    </row>
    <row r="309" spans="1:10" s="23" customFormat="1">
      <c r="A309" s="277"/>
      <c r="B309" s="244"/>
      <c r="C309" s="244"/>
      <c r="D309" s="244"/>
      <c r="E309" s="244"/>
      <c r="F309" s="244"/>
      <c r="G309" s="244"/>
      <c r="H309" s="244"/>
      <c r="I309" s="244"/>
      <c r="J309" s="244"/>
    </row>
    <row r="310" spans="1:10" s="23" customFormat="1">
      <c r="A310" s="311"/>
      <c r="B310" s="244"/>
      <c r="C310" s="244"/>
      <c r="D310" s="244"/>
      <c r="E310" s="244"/>
      <c r="F310" s="244"/>
      <c r="G310" s="244"/>
      <c r="H310" s="244"/>
      <c r="I310" s="244"/>
      <c r="J310" s="244"/>
    </row>
    <row r="311" spans="1:10" s="23" customFormat="1">
      <c r="A311" s="277"/>
      <c r="B311" s="244"/>
      <c r="C311" s="244"/>
      <c r="D311" s="244"/>
      <c r="E311" s="244"/>
      <c r="F311" s="244"/>
      <c r="G311" s="244"/>
      <c r="H311" s="244"/>
      <c r="I311" s="244"/>
      <c r="J311" s="244"/>
    </row>
    <row r="312" spans="1:10" s="23" customFormat="1">
      <c r="A312" s="277"/>
      <c r="B312" s="244"/>
      <c r="C312" s="244"/>
      <c r="D312" s="244"/>
      <c r="E312" s="244"/>
      <c r="F312" s="244"/>
      <c r="G312" s="244"/>
      <c r="H312" s="244"/>
      <c r="I312" s="244"/>
      <c r="J312" s="244"/>
    </row>
    <row r="313" spans="1:10" s="23" customFormat="1">
      <c r="A313" s="277"/>
      <c r="B313" s="244"/>
      <c r="C313" s="244"/>
      <c r="D313" s="244"/>
      <c r="E313" s="244"/>
      <c r="F313" s="244"/>
      <c r="G313" s="244"/>
      <c r="H313" s="244"/>
      <c r="I313" s="244"/>
      <c r="J313" s="244"/>
    </row>
    <row r="314" spans="1:10" s="23" customFormat="1">
      <c r="A314" s="277"/>
      <c r="B314" s="244"/>
      <c r="C314" s="244"/>
      <c r="D314" s="244"/>
      <c r="E314" s="244"/>
      <c r="F314" s="244"/>
      <c r="G314" s="244"/>
      <c r="H314" s="244"/>
      <c r="I314" s="244"/>
      <c r="J314" s="244"/>
    </row>
    <row r="315" spans="1:10" s="23" customFormat="1">
      <c r="A315" s="277"/>
      <c r="B315" s="244"/>
      <c r="C315" s="244"/>
      <c r="D315" s="244"/>
      <c r="E315" s="244"/>
      <c r="F315" s="244"/>
      <c r="G315" s="244"/>
      <c r="H315" s="244"/>
      <c r="I315" s="244"/>
      <c r="J315" s="244"/>
    </row>
    <row r="316" spans="1:10" s="23" customFormat="1">
      <c r="A316" s="277"/>
      <c r="B316" s="244"/>
      <c r="C316" s="244"/>
      <c r="D316" s="244"/>
      <c r="E316" s="244"/>
      <c r="F316" s="244"/>
      <c r="G316" s="244"/>
      <c r="H316" s="244"/>
      <c r="I316" s="244"/>
      <c r="J316" s="244"/>
    </row>
    <row r="317" spans="1:10" s="23" customFormat="1">
      <c r="A317" s="273"/>
      <c r="B317" s="244"/>
      <c r="C317" s="244"/>
      <c r="D317" s="244"/>
      <c r="E317" s="244"/>
      <c r="F317" s="244"/>
      <c r="G317" s="244"/>
      <c r="H317" s="244"/>
      <c r="I317" s="244"/>
      <c r="J317" s="244"/>
    </row>
    <row r="318" spans="1:10" s="23" customFormat="1">
      <c r="A318" s="276"/>
      <c r="B318" s="244"/>
      <c r="C318" s="244"/>
      <c r="D318" s="244"/>
      <c r="E318" s="244"/>
      <c r="F318" s="244"/>
      <c r="G318" s="244"/>
      <c r="H318" s="244"/>
      <c r="I318" s="244"/>
      <c r="J318" s="244"/>
    </row>
    <row r="319" spans="1:10" s="23" customFormat="1">
      <c r="A319" s="276"/>
      <c r="B319" s="244"/>
      <c r="C319" s="244"/>
      <c r="D319" s="244"/>
      <c r="E319" s="244"/>
      <c r="F319" s="244"/>
      <c r="G319" s="244"/>
      <c r="H319" s="244"/>
      <c r="I319" s="244"/>
      <c r="J319" s="244"/>
    </row>
    <row r="320" spans="1:10" s="23" customFormat="1">
      <c r="A320" s="276"/>
      <c r="B320" s="244"/>
      <c r="C320" s="244"/>
      <c r="D320" s="244"/>
      <c r="E320" s="244"/>
      <c r="F320" s="244"/>
      <c r="G320" s="244"/>
      <c r="H320" s="244"/>
      <c r="I320" s="244"/>
      <c r="J320" s="244"/>
    </row>
    <row r="321" spans="1:10" s="23" customFormat="1">
      <c r="A321" s="276"/>
      <c r="B321" s="244"/>
      <c r="C321" s="244"/>
      <c r="D321" s="244"/>
      <c r="E321" s="244"/>
      <c r="F321" s="244"/>
      <c r="G321" s="244"/>
      <c r="H321" s="244"/>
      <c r="I321" s="244"/>
      <c r="J321" s="244"/>
    </row>
    <row r="322" spans="1:10" s="23" customFormat="1">
      <c r="A322" s="276"/>
      <c r="B322" s="244"/>
      <c r="C322" s="244"/>
      <c r="D322" s="244"/>
      <c r="E322" s="244"/>
      <c r="F322" s="244"/>
      <c r="G322" s="244"/>
      <c r="H322" s="244"/>
      <c r="I322" s="244"/>
      <c r="J322" s="244"/>
    </row>
    <row r="323" spans="1:10" s="23" customFormat="1">
      <c r="A323" s="276"/>
      <c r="B323" s="244"/>
      <c r="C323" s="244"/>
      <c r="D323" s="244"/>
      <c r="E323" s="244"/>
      <c r="F323" s="244"/>
      <c r="G323" s="244"/>
      <c r="H323" s="244"/>
      <c r="I323" s="244"/>
      <c r="J323" s="244"/>
    </row>
    <row r="324" spans="1:10" s="23" customFormat="1">
      <c r="A324" s="311"/>
      <c r="B324" s="244"/>
      <c r="C324" s="244"/>
      <c r="D324" s="244"/>
      <c r="E324" s="244"/>
      <c r="F324" s="244"/>
      <c r="G324" s="244"/>
      <c r="H324" s="244"/>
      <c r="I324" s="244"/>
      <c r="J324" s="244"/>
    </row>
    <row r="325" spans="1:10" s="23" customFormat="1">
      <c r="A325" s="277"/>
      <c r="B325" s="244"/>
      <c r="C325" s="244"/>
      <c r="D325" s="244"/>
      <c r="E325" s="244"/>
      <c r="F325" s="244"/>
      <c r="G325" s="244"/>
      <c r="H325" s="244"/>
      <c r="I325" s="244"/>
      <c r="J325" s="244"/>
    </row>
    <row r="326" spans="1:10" s="23" customFormat="1">
      <c r="A326" s="277"/>
      <c r="B326" s="244"/>
      <c r="C326" s="244"/>
      <c r="D326" s="244"/>
      <c r="E326" s="244"/>
      <c r="F326" s="244"/>
      <c r="G326" s="244"/>
      <c r="H326" s="244"/>
      <c r="I326" s="244"/>
      <c r="J326" s="244"/>
    </row>
    <row r="327" spans="1:10" s="23" customFormat="1">
      <c r="A327" s="277"/>
      <c r="B327" s="244"/>
      <c r="C327" s="244"/>
      <c r="D327" s="244"/>
      <c r="E327" s="244"/>
      <c r="F327" s="244"/>
      <c r="G327" s="244"/>
      <c r="H327" s="244"/>
      <c r="I327" s="244"/>
      <c r="J327" s="244"/>
    </row>
    <row r="328" spans="1:10" s="23" customFormat="1">
      <c r="A328" s="277"/>
      <c r="B328" s="244"/>
      <c r="C328" s="244"/>
      <c r="D328" s="244"/>
      <c r="E328" s="244"/>
      <c r="F328" s="244"/>
      <c r="G328" s="244"/>
      <c r="H328" s="244"/>
      <c r="I328" s="244"/>
      <c r="J328" s="244"/>
    </row>
    <row r="329" spans="1:10" s="23" customFormat="1">
      <c r="A329" s="277"/>
      <c r="B329" s="244"/>
      <c r="C329" s="244"/>
      <c r="D329" s="244"/>
      <c r="E329" s="244"/>
      <c r="F329" s="244"/>
      <c r="G329" s="244"/>
      <c r="H329" s="244"/>
      <c r="I329" s="244"/>
      <c r="J329" s="244"/>
    </row>
    <row r="330" spans="1:10" s="23" customFormat="1">
      <c r="A330" s="277"/>
      <c r="B330" s="244"/>
      <c r="C330" s="244"/>
      <c r="D330" s="244"/>
      <c r="E330" s="244"/>
      <c r="F330" s="244"/>
      <c r="G330" s="244"/>
      <c r="H330" s="244"/>
      <c r="I330" s="244"/>
      <c r="J330" s="244"/>
    </row>
    <row r="331" spans="1:10" s="23" customFormat="1">
      <c r="A331" s="275"/>
      <c r="B331" s="244"/>
      <c r="C331" s="244"/>
      <c r="D331" s="244"/>
      <c r="E331" s="244"/>
      <c r="F331" s="244"/>
      <c r="G331" s="244"/>
      <c r="H331" s="244"/>
      <c r="I331" s="244"/>
      <c r="J331" s="244"/>
    </row>
    <row r="332" spans="1:10" s="23" customFormat="1">
      <c r="A332" s="273"/>
      <c r="B332" s="244"/>
      <c r="C332" s="244"/>
      <c r="D332" s="244"/>
      <c r="E332" s="244"/>
      <c r="F332" s="244"/>
      <c r="G332" s="244"/>
      <c r="H332" s="244"/>
      <c r="I332" s="244"/>
      <c r="J332" s="244"/>
    </row>
    <row r="333" spans="1:10" s="23" customFormat="1">
      <c r="A333" s="276"/>
      <c r="B333" s="244"/>
      <c r="C333" s="244"/>
      <c r="D333" s="244"/>
      <c r="E333" s="244"/>
      <c r="F333" s="244"/>
      <c r="G333" s="244"/>
      <c r="H333" s="244"/>
      <c r="I333" s="244"/>
      <c r="J333" s="244"/>
    </row>
    <row r="334" spans="1:10" s="23" customFormat="1">
      <c r="A334" s="276"/>
      <c r="B334" s="244"/>
      <c r="C334" s="244"/>
      <c r="D334" s="244"/>
      <c r="E334" s="244"/>
      <c r="F334" s="244"/>
      <c r="G334" s="244"/>
      <c r="H334" s="244"/>
      <c r="I334" s="244"/>
      <c r="J334" s="244"/>
    </row>
    <row r="335" spans="1:10" s="23" customFormat="1">
      <c r="A335" s="276"/>
      <c r="B335" s="244"/>
      <c r="C335" s="244"/>
      <c r="D335" s="244"/>
      <c r="E335" s="244"/>
      <c r="F335" s="244"/>
      <c r="G335" s="244"/>
      <c r="H335" s="244"/>
      <c r="I335" s="244"/>
      <c r="J335" s="244"/>
    </row>
    <row r="336" spans="1:10" s="23" customFormat="1">
      <c r="A336" s="276"/>
      <c r="B336" s="244"/>
      <c r="C336" s="244"/>
      <c r="D336" s="244"/>
      <c r="E336" s="244"/>
      <c r="F336" s="244"/>
      <c r="G336" s="244"/>
      <c r="H336" s="244"/>
      <c r="I336" s="244"/>
      <c r="J336" s="244"/>
    </row>
    <row r="337" spans="1:10" s="23" customFormat="1">
      <c r="A337" s="276"/>
      <c r="B337" s="244"/>
      <c r="C337" s="244"/>
      <c r="D337" s="244"/>
      <c r="E337" s="244"/>
      <c r="F337" s="244"/>
      <c r="G337" s="244"/>
      <c r="H337" s="244"/>
      <c r="I337" s="244"/>
      <c r="J337" s="244"/>
    </row>
    <row r="338" spans="1:10" s="23" customFormat="1">
      <c r="A338" s="276"/>
      <c r="B338" s="244"/>
      <c r="C338" s="244"/>
      <c r="D338" s="244"/>
      <c r="E338" s="244"/>
      <c r="F338" s="244"/>
      <c r="G338" s="244"/>
      <c r="H338" s="244"/>
      <c r="I338" s="244"/>
      <c r="J338" s="244"/>
    </row>
    <row r="339" spans="1:10" s="23" customFormat="1">
      <c r="A339" s="311"/>
      <c r="B339" s="244"/>
      <c r="C339" s="244"/>
      <c r="D339" s="244"/>
      <c r="E339" s="244"/>
      <c r="F339" s="244"/>
      <c r="G339" s="244"/>
      <c r="H339" s="244"/>
      <c r="I339" s="244"/>
      <c r="J339" s="244"/>
    </row>
    <row r="340" spans="1:10" s="23" customFormat="1">
      <c r="A340" s="277"/>
      <c r="B340" s="244"/>
      <c r="C340" s="244"/>
      <c r="D340" s="244"/>
      <c r="E340" s="244"/>
      <c r="F340" s="244"/>
      <c r="G340" s="244"/>
      <c r="H340" s="244"/>
      <c r="I340" s="244"/>
      <c r="J340" s="244"/>
    </row>
    <row r="341" spans="1:10" s="23" customFormat="1">
      <c r="A341" s="277"/>
      <c r="B341" s="244"/>
      <c r="C341" s="244"/>
      <c r="D341" s="244"/>
      <c r="E341" s="244"/>
      <c r="F341" s="244"/>
      <c r="G341" s="244"/>
      <c r="H341" s="244"/>
      <c r="I341" s="244"/>
      <c r="J341" s="244"/>
    </row>
    <row r="342" spans="1:10" s="23" customFormat="1">
      <c r="A342" s="277"/>
      <c r="B342" s="244"/>
      <c r="C342" s="244"/>
      <c r="D342" s="244"/>
      <c r="E342" s="244"/>
      <c r="F342" s="244"/>
      <c r="G342" s="244"/>
      <c r="H342" s="244"/>
      <c r="I342" s="244"/>
      <c r="J342" s="244"/>
    </row>
    <row r="343" spans="1:10" s="23" customFormat="1">
      <c r="A343" s="277"/>
      <c r="B343" s="244"/>
      <c r="C343" s="244"/>
      <c r="D343" s="244"/>
      <c r="E343" s="244"/>
      <c r="F343" s="244"/>
      <c r="G343" s="244"/>
      <c r="H343" s="244"/>
      <c r="I343" s="244"/>
      <c r="J343" s="244"/>
    </row>
    <row r="344" spans="1:10" s="23" customFormat="1">
      <c r="A344" s="277"/>
      <c r="B344" s="244"/>
      <c r="C344" s="244"/>
      <c r="D344" s="244"/>
      <c r="E344" s="244"/>
      <c r="F344" s="244"/>
      <c r="G344" s="244"/>
      <c r="H344" s="244"/>
      <c r="I344" s="244"/>
      <c r="J344" s="244"/>
    </row>
    <row r="345" spans="1:10" s="23" customFormat="1">
      <c r="A345" s="277"/>
      <c r="B345" s="244"/>
      <c r="C345" s="244"/>
      <c r="D345" s="244"/>
      <c r="E345" s="244"/>
      <c r="F345" s="244"/>
      <c r="G345" s="244"/>
      <c r="H345" s="244"/>
      <c r="I345" s="244"/>
      <c r="J345" s="244"/>
    </row>
    <row r="346" spans="1:10" s="23" customFormat="1">
      <c r="A346" s="307"/>
      <c r="B346" s="244"/>
      <c r="C346" s="244"/>
      <c r="D346" s="244"/>
      <c r="E346" s="244"/>
      <c r="F346" s="244"/>
      <c r="G346" s="244"/>
      <c r="H346" s="244"/>
      <c r="I346" s="244"/>
      <c r="J346" s="244"/>
    </row>
    <row r="347" spans="1:10" s="23" customFormat="1">
      <c r="A347" s="277"/>
      <c r="B347" s="244"/>
      <c r="C347" s="244"/>
      <c r="D347" s="244"/>
      <c r="E347" s="244"/>
      <c r="F347" s="244"/>
      <c r="G347" s="244"/>
      <c r="H347" s="244"/>
      <c r="I347" s="244"/>
      <c r="J347" s="244"/>
    </row>
    <row r="348" spans="1:10" s="23" customFormat="1">
      <c r="A348" s="277"/>
      <c r="B348" s="244"/>
      <c r="C348" s="244"/>
      <c r="D348" s="244"/>
      <c r="E348" s="244"/>
      <c r="F348" s="244"/>
      <c r="G348" s="244"/>
      <c r="H348" s="244"/>
      <c r="I348" s="244"/>
      <c r="J348" s="244"/>
    </row>
    <row r="349" spans="1:10" s="23" customFormat="1">
      <c r="A349" s="277"/>
      <c r="B349" s="244"/>
      <c r="C349" s="244"/>
      <c r="D349" s="244"/>
      <c r="E349" s="244"/>
      <c r="F349" s="244"/>
      <c r="G349" s="244"/>
      <c r="H349" s="244"/>
      <c r="I349" s="244"/>
      <c r="J349" s="244"/>
    </row>
    <row r="350" spans="1:10" s="23" customFormat="1">
      <c r="A350" s="277"/>
      <c r="B350" s="244"/>
      <c r="C350" s="244"/>
      <c r="D350" s="244"/>
      <c r="E350" s="244"/>
      <c r="F350" s="244"/>
      <c r="G350" s="244"/>
      <c r="H350" s="244"/>
      <c r="I350" s="244"/>
      <c r="J350" s="244"/>
    </row>
    <row r="351" spans="1:10" s="23" customFormat="1">
      <c r="A351" s="277"/>
      <c r="B351" s="244"/>
      <c r="C351" s="244"/>
      <c r="D351" s="244"/>
      <c r="E351" s="244"/>
      <c r="F351" s="244"/>
      <c r="G351" s="244"/>
      <c r="H351" s="244"/>
      <c r="I351" s="244"/>
      <c r="J351" s="244"/>
    </row>
    <row r="352" spans="1:10" s="23" customFormat="1">
      <c r="A352" s="277"/>
      <c r="B352" s="244"/>
      <c r="C352" s="244"/>
      <c r="D352" s="244"/>
      <c r="E352" s="244"/>
      <c r="F352" s="244"/>
      <c r="G352" s="244"/>
      <c r="H352" s="244"/>
      <c r="I352" s="244"/>
      <c r="J352" s="244"/>
    </row>
    <row r="353" spans="1:10" s="23" customFormat="1">
      <c r="A353" s="307"/>
      <c r="B353" s="244"/>
      <c r="C353" s="244"/>
      <c r="D353" s="244"/>
      <c r="E353" s="244"/>
      <c r="F353" s="244"/>
      <c r="G353" s="244"/>
      <c r="H353" s="244"/>
      <c r="I353" s="244"/>
      <c r="J353" s="244"/>
    </row>
    <row r="354" spans="1:10" s="23" customFormat="1">
      <c r="A354" s="277"/>
      <c r="B354" s="244"/>
      <c r="C354" s="244"/>
      <c r="D354" s="244"/>
      <c r="E354" s="244"/>
      <c r="F354" s="244"/>
      <c r="G354" s="244"/>
      <c r="H354" s="244"/>
      <c r="I354" s="244"/>
      <c r="J354" s="244"/>
    </row>
    <row r="355" spans="1:10" s="23" customFormat="1">
      <c r="A355" s="277"/>
      <c r="B355" s="244"/>
      <c r="C355" s="244"/>
      <c r="D355" s="244"/>
      <c r="E355" s="244"/>
      <c r="F355" s="244"/>
      <c r="G355" s="244"/>
      <c r="H355" s="244"/>
      <c r="I355" s="244"/>
      <c r="J355" s="244"/>
    </row>
    <row r="356" spans="1:10" s="23" customFormat="1">
      <c r="A356" s="277"/>
      <c r="B356" s="244"/>
      <c r="C356" s="244"/>
      <c r="D356" s="244"/>
      <c r="E356" s="244"/>
      <c r="F356" s="244"/>
      <c r="G356" s="244"/>
      <c r="H356" s="244"/>
      <c r="I356" s="244"/>
      <c r="J356" s="244"/>
    </row>
    <row r="357" spans="1:10" s="23" customFormat="1">
      <c r="A357" s="277"/>
      <c r="B357" s="244"/>
      <c r="C357" s="244"/>
      <c r="D357" s="244"/>
      <c r="E357" s="244"/>
      <c r="F357" s="244"/>
      <c r="G357" s="244"/>
      <c r="H357" s="244"/>
      <c r="I357" s="244"/>
      <c r="J357" s="244"/>
    </row>
    <row r="358" spans="1:10" s="23" customFormat="1">
      <c r="A358" s="277"/>
      <c r="B358" s="244"/>
      <c r="C358" s="244"/>
      <c r="D358" s="244"/>
      <c r="E358" s="244"/>
      <c r="F358" s="244"/>
      <c r="G358" s="244"/>
      <c r="H358" s="244"/>
      <c r="I358" s="244"/>
      <c r="J358" s="244"/>
    </row>
    <row r="359" spans="1:10" s="23" customFormat="1">
      <c r="A359" s="277"/>
      <c r="B359" s="244"/>
      <c r="C359" s="244"/>
      <c r="D359" s="244"/>
      <c r="E359" s="244"/>
      <c r="F359" s="244"/>
      <c r="G359" s="244"/>
      <c r="H359" s="244"/>
      <c r="I359" s="244"/>
      <c r="J359" s="244"/>
    </row>
    <row r="360" spans="1:10" s="23" customFormat="1">
      <c r="A360" s="277"/>
      <c r="B360" s="244"/>
      <c r="C360" s="244"/>
      <c r="D360" s="244"/>
      <c r="E360" s="244"/>
      <c r="F360" s="244"/>
      <c r="G360" s="244"/>
      <c r="H360" s="244"/>
      <c r="I360" s="244"/>
      <c r="J360" s="244"/>
    </row>
    <row r="361" spans="1:10" s="23" customFormat="1">
      <c r="A361" s="307"/>
      <c r="B361" s="244"/>
      <c r="C361" s="244"/>
      <c r="D361" s="244"/>
      <c r="E361" s="244"/>
      <c r="F361" s="244"/>
      <c r="G361" s="244"/>
      <c r="H361" s="244"/>
      <c r="I361" s="244"/>
      <c r="J361" s="244"/>
    </row>
    <row r="362" spans="1:10" s="23" customFormat="1">
      <c r="A362" s="277"/>
      <c r="B362" s="244"/>
      <c r="C362" s="244"/>
      <c r="D362" s="244"/>
      <c r="E362" s="244"/>
      <c r="F362" s="244"/>
      <c r="G362" s="244"/>
      <c r="H362" s="244"/>
      <c r="I362" s="244"/>
      <c r="J362" s="244"/>
    </row>
    <row r="363" spans="1:10" s="23" customFormat="1">
      <c r="A363" s="277"/>
      <c r="B363" s="244"/>
      <c r="C363" s="244"/>
      <c r="D363" s="244"/>
      <c r="E363" s="244"/>
      <c r="F363" s="244"/>
      <c r="G363" s="244"/>
      <c r="H363" s="244"/>
      <c r="I363" s="244"/>
      <c r="J363" s="244"/>
    </row>
    <row r="364" spans="1:10" s="23" customFormat="1">
      <c r="A364" s="277"/>
      <c r="B364" s="244"/>
      <c r="C364" s="244"/>
      <c r="D364" s="244"/>
      <c r="E364" s="244"/>
      <c r="F364" s="244"/>
      <c r="G364" s="244"/>
      <c r="H364" s="244"/>
      <c r="I364" s="244"/>
      <c r="J364" s="244"/>
    </row>
    <row r="365" spans="1:10" s="23" customFormat="1">
      <c r="A365" s="277"/>
      <c r="B365" s="244"/>
      <c r="C365" s="244"/>
      <c r="D365" s="244"/>
      <c r="E365" s="244"/>
      <c r="F365" s="244"/>
      <c r="G365" s="244"/>
      <c r="H365" s="244"/>
      <c r="I365" s="244"/>
      <c r="J365" s="244"/>
    </row>
    <row r="366" spans="1:10" s="23" customFormat="1">
      <c r="A366" s="277"/>
      <c r="B366" s="244"/>
      <c r="C366" s="244"/>
      <c r="D366" s="244"/>
      <c r="E366" s="244"/>
      <c r="F366" s="244"/>
      <c r="G366" s="244"/>
      <c r="H366" s="244"/>
      <c r="I366" s="244"/>
      <c r="J366" s="244"/>
    </row>
    <row r="367" spans="1:10" s="23" customFormat="1">
      <c r="A367" s="277"/>
      <c r="B367" s="244"/>
      <c r="C367" s="244"/>
      <c r="D367" s="244"/>
      <c r="E367" s="244"/>
      <c r="F367" s="244"/>
      <c r="G367" s="244"/>
      <c r="H367" s="244"/>
      <c r="I367" s="244"/>
      <c r="J367" s="244"/>
    </row>
    <row r="368" spans="1:10" s="23" customFormat="1">
      <c r="A368" s="277"/>
      <c r="B368" s="244"/>
      <c r="C368" s="244"/>
      <c r="D368" s="244"/>
      <c r="E368" s="244"/>
      <c r="F368" s="244"/>
      <c r="G368" s="244"/>
      <c r="H368" s="244"/>
      <c r="I368" s="244"/>
      <c r="J368" s="244"/>
    </row>
    <row r="369" spans="1:10" s="23" customFormat="1">
      <c r="A369" s="310"/>
      <c r="B369" s="244"/>
      <c r="C369" s="244"/>
      <c r="D369" s="244"/>
      <c r="E369" s="244"/>
      <c r="F369" s="244"/>
      <c r="G369" s="244"/>
      <c r="H369" s="244"/>
      <c r="I369" s="244"/>
      <c r="J369" s="244"/>
    </row>
    <row r="370" spans="1:10" s="23" customFormat="1">
      <c r="A370" s="309"/>
      <c r="B370" s="244"/>
      <c r="C370" s="244"/>
      <c r="D370" s="244"/>
      <c r="E370" s="244"/>
      <c r="F370" s="244"/>
      <c r="G370" s="244"/>
      <c r="H370" s="244"/>
      <c r="I370" s="244"/>
      <c r="J370" s="244"/>
    </row>
    <row r="371" spans="1:10" s="23" customFormat="1">
      <c r="A371" s="275"/>
      <c r="B371" s="244"/>
      <c r="C371" s="244"/>
      <c r="D371" s="244"/>
      <c r="E371" s="244"/>
      <c r="F371" s="244"/>
      <c r="G371" s="244"/>
      <c r="H371" s="244"/>
      <c r="I371" s="244"/>
      <c r="J371" s="244"/>
    </row>
    <row r="372" spans="1:10" s="23" customFormat="1">
      <c r="A372" s="273"/>
      <c r="B372" s="244"/>
      <c r="C372" s="244"/>
      <c r="D372" s="244"/>
      <c r="E372" s="244"/>
      <c r="F372" s="244"/>
      <c r="G372" s="244"/>
      <c r="H372" s="244"/>
      <c r="I372" s="244"/>
      <c r="J372" s="244"/>
    </row>
    <row r="373" spans="1:10" s="23" customFormat="1">
      <c r="A373" s="273"/>
      <c r="B373" s="244"/>
      <c r="C373" s="244"/>
      <c r="D373" s="244"/>
      <c r="E373" s="244"/>
      <c r="F373" s="244"/>
      <c r="G373" s="244"/>
      <c r="H373" s="244"/>
      <c r="I373" s="244"/>
      <c r="J373" s="244"/>
    </row>
    <row r="374" spans="1:10" s="23" customFormat="1">
      <c r="A374" s="273"/>
      <c r="B374" s="244"/>
      <c r="C374" s="244"/>
      <c r="D374" s="244"/>
      <c r="E374" s="244"/>
      <c r="F374" s="244"/>
      <c r="G374" s="244"/>
      <c r="H374" s="244"/>
      <c r="I374" s="244"/>
      <c r="J374" s="244"/>
    </row>
    <row r="375" spans="1:10" s="23" customFormat="1">
      <c r="A375" s="273"/>
      <c r="B375" s="244"/>
      <c r="C375" s="244"/>
      <c r="D375" s="244"/>
      <c r="E375" s="244"/>
      <c r="F375" s="244"/>
      <c r="G375" s="244"/>
      <c r="H375" s="244"/>
      <c r="I375" s="244"/>
      <c r="J375" s="244"/>
    </row>
    <row r="376" spans="1:10" s="23" customFormat="1">
      <c r="A376" s="273"/>
      <c r="B376" s="244"/>
      <c r="C376" s="244"/>
      <c r="D376" s="244"/>
      <c r="E376" s="244"/>
      <c r="F376" s="244"/>
      <c r="G376" s="244"/>
      <c r="H376" s="244"/>
      <c r="I376" s="244"/>
      <c r="J376" s="244"/>
    </row>
    <row r="377" spans="1:10" s="23" customFormat="1">
      <c r="A377" s="273"/>
      <c r="B377" s="244"/>
      <c r="C377" s="244"/>
      <c r="D377" s="244"/>
      <c r="E377" s="244"/>
      <c r="F377" s="244"/>
      <c r="G377" s="244"/>
      <c r="H377" s="244"/>
      <c r="I377" s="244"/>
      <c r="J377" s="244"/>
    </row>
    <row r="378" spans="1:10" s="23" customFormat="1">
      <c r="A378" s="275"/>
      <c r="B378" s="244"/>
      <c r="C378" s="244"/>
      <c r="D378" s="244"/>
      <c r="E378" s="244"/>
      <c r="F378" s="244"/>
      <c r="G378" s="244"/>
      <c r="H378" s="244"/>
      <c r="I378" s="244"/>
      <c r="J378" s="244"/>
    </row>
    <row r="379" spans="1:10" s="23" customFormat="1">
      <c r="A379" s="273"/>
      <c r="B379" s="244"/>
      <c r="C379" s="244"/>
      <c r="D379" s="244"/>
      <c r="E379" s="244"/>
      <c r="F379" s="244"/>
      <c r="G379" s="244"/>
      <c r="H379" s="244"/>
      <c r="I379" s="244"/>
      <c r="J379" s="244"/>
    </row>
    <row r="380" spans="1:10" s="23" customFormat="1">
      <c r="A380" s="273"/>
      <c r="B380" s="244"/>
      <c r="C380" s="244"/>
      <c r="D380" s="244"/>
      <c r="E380" s="244"/>
      <c r="F380" s="244"/>
      <c r="G380" s="244"/>
      <c r="H380" s="244"/>
      <c r="I380" s="244"/>
      <c r="J380" s="244"/>
    </row>
    <row r="381" spans="1:10" s="23" customFormat="1">
      <c r="A381" s="273"/>
      <c r="B381" s="244"/>
      <c r="C381" s="244"/>
      <c r="D381" s="244"/>
      <c r="E381" s="244"/>
      <c r="F381" s="244"/>
      <c r="G381" s="244"/>
      <c r="H381" s="244"/>
      <c r="I381" s="244"/>
      <c r="J381" s="244"/>
    </row>
    <row r="382" spans="1:10" s="23" customFormat="1">
      <c r="A382" s="273"/>
      <c r="B382" s="244"/>
      <c r="C382" s="244"/>
      <c r="D382" s="244"/>
      <c r="E382" s="244"/>
      <c r="F382" s="244"/>
      <c r="G382" s="244"/>
      <c r="H382" s="244"/>
      <c r="I382" s="244"/>
      <c r="J382" s="244"/>
    </row>
    <row r="383" spans="1:10" s="23" customFormat="1">
      <c r="A383" s="273"/>
      <c r="B383" s="244"/>
      <c r="C383" s="244"/>
      <c r="D383" s="244"/>
      <c r="E383" s="244"/>
      <c r="F383" s="244"/>
      <c r="G383" s="244"/>
      <c r="H383" s="244"/>
      <c r="I383" s="244"/>
      <c r="J383" s="244"/>
    </row>
    <row r="384" spans="1:10" s="23" customFormat="1">
      <c r="A384" s="273"/>
      <c r="B384" s="244"/>
      <c r="C384" s="244"/>
      <c r="D384" s="244"/>
      <c r="E384" s="244"/>
      <c r="F384" s="244"/>
      <c r="G384" s="244"/>
      <c r="H384" s="244"/>
      <c r="I384" s="244"/>
      <c r="J384" s="244"/>
    </row>
    <row r="385" spans="1:10" s="23" customFormat="1">
      <c r="A385" s="275"/>
      <c r="B385" s="244"/>
      <c r="C385" s="244"/>
      <c r="D385" s="244"/>
      <c r="E385" s="244"/>
      <c r="F385" s="244"/>
      <c r="G385" s="244"/>
      <c r="H385" s="244"/>
      <c r="I385" s="244"/>
      <c r="J385" s="244"/>
    </row>
    <row r="386" spans="1:10" s="23" customFormat="1">
      <c r="A386" s="273"/>
      <c r="B386" s="244"/>
      <c r="C386" s="244"/>
      <c r="D386" s="244"/>
      <c r="E386" s="244"/>
      <c r="F386" s="244"/>
      <c r="G386" s="244"/>
      <c r="H386" s="244"/>
      <c r="I386" s="244"/>
      <c r="J386" s="244"/>
    </row>
    <row r="387" spans="1:10" s="23" customFormat="1">
      <c r="A387" s="273"/>
      <c r="B387" s="244"/>
      <c r="C387" s="244"/>
      <c r="D387" s="244"/>
      <c r="E387" s="244"/>
      <c r="F387" s="244"/>
      <c r="G387" s="244"/>
      <c r="H387" s="244"/>
      <c r="I387" s="244"/>
      <c r="J387" s="244"/>
    </row>
    <row r="388" spans="1:10" s="23" customFormat="1">
      <c r="A388" s="273"/>
      <c r="B388" s="244"/>
      <c r="C388" s="244"/>
      <c r="D388" s="244"/>
      <c r="E388" s="244"/>
      <c r="F388" s="244"/>
      <c r="G388" s="244"/>
      <c r="H388" s="244"/>
      <c r="I388" s="244"/>
      <c r="J388" s="244"/>
    </row>
    <row r="389" spans="1:10" s="23" customFormat="1">
      <c r="A389" s="273"/>
      <c r="B389" s="244"/>
      <c r="C389" s="244"/>
      <c r="D389" s="244"/>
      <c r="E389" s="244"/>
      <c r="F389" s="244"/>
      <c r="G389" s="244"/>
      <c r="H389" s="244"/>
      <c r="I389" s="244"/>
      <c r="J389" s="244"/>
    </row>
    <row r="390" spans="1:10" s="23" customFormat="1">
      <c r="A390" s="273"/>
      <c r="B390" s="244"/>
      <c r="C390" s="244"/>
      <c r="D390" s="244"/>
      <c r="E390" s="244"/>
      <c r="F390" s="244"/>
      <c r="G390" s="244"/>
      <c r="H390" s="244"/>
      <c r="I390" s="244"/>
      <c r="J390" s="244"/>
    </row>
    <row r="391" spans="1:10" s="23" customFormat="1">
      <c r="A391" s="273"/>
      <c r="B391" s="244"/>
      <c r="C391" s="244"/>
      <c r="D391" s="244"/>
      <c r="E391" s="244"/>
      <c r="F391" s="244"/>
      <c r="G391" s="244"/>
      <c r="H391" s="244"/>
      <c r="I391" s="244"/>
      <c r="J391" s="244"/>
    </row>
    <row r="392" spans="1:10" s="23" customFormat="1">
      <c r="A392" s="309"/>
      <c r="B392" s="244"/>
      <c r="C392" s="244"/>
      <c r="D392" s="244"/>
      <c r="E392" s="244"/>
      <c r="F392" s="244"/>
      <c r="G392" s="244"/>
      <c r="H392" s="244"/>
      <c r="I392" s="244"/>
      <c r="J392" s="244"/>
    </row>
    <row r="393" spans="1:10" s="23" customFormat="1">
      <c r="A393" s="275"/>
      <c r="B393" s="244"/>
      <c r="C393" s="244"/>
      <c r="D393" s="244"/>
      <c r="E393" s="244"/>
      <c r="F393" s="244"/>
      <c r="G393" s="244"/>
      <c r="H393" s="244"/>
      <c r="I393" s="244"/>
      <c r="J393" s="244"/>
    </row>
    <row r="394" spans="1:10" s="23" customFormat="1">
      <c r="A394" s="273"/>
      <c r="B394" s="244"/>
      <c r="C394" s="244"/>
      <c r="D394" s="244"/>
      <c r="E394" s="244"/>
      <c r="F394" s="244"/>
      <c r="G394" s="244"/>
      <c r="H394" s="244"/>
      <c r="I394" s="244"/>
      <c r="J394" s="244"/>
    </row>
    <row r="395" spans="1:10" s="23" customFormat="1">
      <c r="A395" s="273"/>
      <c r="B395" s="244"/>
      <c r="C395" s="244"/>
      <c r="D395" s="244"/>
      <c r="E395" s="244"/>
      <c r="F395" s="244"/>
      <c r="G395" s="244"/>
      <c r="H395" s="244"/>
      <c r="I395" s="244"/>
      <c r="J395" s="244"/>
    </row>
    <row r="396" spans="1:10" s="23" customFormat="1">
      <c r="A396" s="273"/>
      <c r="B396" s="244"/>
      <c r="C396" s="244"/>
      <c r="D396" s="244"/>
      <c r="E396" s="244"/>
      <c r="F396" s="244"/>
      <c r="G396" s="244"/>
      <c r="H396" s="244"/>
      <c r="I396" s="244"/>
      <c r="J396" s="244"/>
    </row>
    <row r="397" spans="1:10" s="23" customFormat="1">
      <c r="A397" s="273"/>
      <c r="B397" s="244"/>
      <c r="C397" s="244"/>
      <c r="D397" s="244"/>
      <c r="E397" s="244"/>
      <c r="F397" s="244"/>
      <c r="G397" s="244"/>
      <c r="H397" s="244"/>
      <c r="I397" s="244"/>
      <c r="J397" s="244"/>
    </row>
    <row r="398" spans="1:10" s="23" customFormat="1">
      <c r="A398" s="273"/>
      <c r="B398" s="244"/>
      <c r="C398" s="244"/>
      <c r="D398" s="244"/>
      <c r="E398" s="244"/>
      <c r="F398" s="244"/>
      <c r="G398" s="244"/>
      <c r="H398" s="244"/>
      <c r="I398" s="244"/>
      <c r="J398" s="244"/>
    </row>
    <row r="399" spans="1:10" s="23" customFormat="1">
      <c r="A399" s="308"/>
      <c r="B399" s="282"/>
      <c r="C399" s="282"/>
      <c r="D399" s="282"/>
      <c r="E399" s="282"/>
      <c r="F399" s="282"/>
      <c r="G399" s="282"/>
      <c r="H399" s="282"/>
      <c r="I399" s="282"/>
      <c r="J399" s="282"/>
    </row>
    <row r="400" spans="1:10" s="23" customFormat="1">
      <c r="A400" s="308"/>
      <c r="B400" s="244"/>
      <c r="C400" s="244"/>
      <c r="D400" s="244"/>
      <c r="E400" s="244"/>
      <c r="F400" s="244"/>
      <c r="G400" s="244"/>
      <c r="H400" s="244"/>
      <c r="I400" s="244"/>
      <c r="J400" s="244"/>
    </row>
    <row r="401" spans="1:13" s="23" customFormat="1">
      <c r="A401" s="307"/>
      <c r="B401" s="244"/>
      <c r="C401" s="244"/>
      <c r="D401" s="244"/>
      <c r="E401" s="244"/>
      <c r="F401" s="244"/>
      <c r="G401" s="244"/>
      <c r="H401" s="244"/>
      <c r="I401" s="244"/>
      <c r="J401" s="244"/>
    </row>
    <row r="402" spans="1:13" s="23" customFormat="1">
      <c r="A402" s="307"/>
      <c r="B402" s="244"/>
      <c r="C402" s="244"/>
      <c r="D402" s="244"/>
      <c r="E402" s="244"/>
      <c r="F402" s="244"/>
      <c r="G402" s="244"/>
      <c r="H402" s="244"/>
      <c r="I402" s="244"/>
      <c r="J402" s="244"/>
    </row>
    <row r="403" spans="1:13" s="23" customFormat="1">
      <c r="A403" s="192"/>
      <c r="B403" s="192"/>
      <c r="C403" s="192"/>
      <c r="D403" s="192"/>
      <c r="E403" s="192"/>
    </row>
    <row r="404" spans="1:13" s="23" customFormat="1">
      <c r="A404" s="233"/>
      <c r="B404" s="243"/>
      <c r="C404" s="243"/>
      <c r="D404" s="243"/>
      <c r="E404" s="243"/>
      <c r="F404" s="243"/>
      <c r="G404" s="243"/>
      <c r="H404" s="243"/>
      <c r="I404" s="243"/>
      <c r="J404" s="243"/>
    </row>
    <row r="405" spans="1:13" s="23" customFormat="1">
      <c r="A405" s="192"/>
      <c r="B405" s="192"/>
      <c r="C405" s="192"/>
      <c r="D405" s="192"/>
      <c r="E405" s="192"/>
    </row>
    <row r="406" spans="1:13" s="23" customFormat="1" ht="15.75">
      <c r="A406" s="306"/>
      <c r="B406" s="306"/>
      <c r="C406" s="306"/>
      <c r="D406" s="306"/>
      <c r="E406" s="306"/>
      <c r="F406" s="306"/>
      <c r="G406" s="306"/>
      <c r="H406" s="255"/>
      <c r="I406" s="255"/>
      <c r="J406" s="255"/>
      <c r="K406" s="255"/>
      <c r="L406" s="255"/>
      <c r="M406" s="256"/>
    </row>
    <row r="407" spans="1:13" s="23" customFormat="1" ht="15.75">
      <c r="A407" s="268"/>
      <c r="B407" s="257"/>
      <c r="C407" s="257"/>
      <c r="D407" s="257"/>
      <c r="E407" s="257"/>
      <c r="F407" s="257"/>
      <c r="G407" s="257"/>
      <c r="H407" s="255"/>
      <c r="I407" s="255"/>
      <c r="J407" s="255"/>
      <c r="K407" s="255"/>
      <c r="L407" s="255"/>
      <c r="M407" s="256"/>
    </row>
    <row r="408" spans="1:13" s="23" customFormat="1">
      <c r="A408" s="305"/>
      <c r="B408" s="255"/>
      <c r="C408" s="255"/>
      <c r="D408" s="255"/>
      <c r="E408" s="255"/>
      <c r="F408" s="255"/>
      <c r="G408" s="255"/>
      <c r="H408" s="255"/>
      <c r="I408" s="255"/>
      <c r="J408" s="255"/>
      <c r="K408" s="255"/>
      <c r="L408" s="256"/>
      <c r="M408" s="256"/>
    </row>
    <row r="409" spans="1:13" s="23" customFormat="1">
      <c r="A409" s="255"/>
      <c r="B409" s="255"/>
      <c r="C409" s="255"/>
      <c r="D409" s="255"/>
      <c r="E409" s="255"/>
      <c r="F409" s="255"/>
      <c r="G409" s="255"/>
      <c r="H409" s="255"/>
      <c r="I409" s="255"/>
      <c r="J409" s="255"/>
      <c r="K409" s="255"/>
      <c r="L409" s="255"/>
      <c r="M409" s="298"/>
    </row>
    <row r="410" spans="1:13" s="23" customFormat="1">
      <c r="A410" s="291"/>
      <c r="B410" s="280"/>
      <c r="C410" s="280"/>
      <c r="D410" s="280"/>
      <c r="E410" s="279"/>
      <c r="F410" s="279"/>
      <c r="G410" s="290"/>
      <c r="H410" s="280"/>
      <c r="I410" s="304"/>
      <c r="J410" s="280"/>
      <c r="K410" s="279"/>
      <c r="L410" s="279"/>
      <c r="M410" s="280"/>
    </row>
    <row r="411" spans="1:13" s="23" customFormat="1">
      <c r="A411" s="291"/>
      <c r="B411" s="279"/>
      <c r="C411" s="279"/>
      <c r="D411" s="279"/>
      <c r="E411" s="279"/>
      <c r="F411" s="279"/>
      <c r="G411" s="279"/>
      <c r="H411" s="279"/>
      <c r="I411" s="303"/>
      <c r="J411" s="303"/>
      <c r="K411" s="303"/>
      <c r="L411" s="303"/>
      <c r="M411" s="303"/>
    </row>
    <row r="412" spans="1:13" s="23" customFormat="1">
      <c r="A412" s="299"/>
      <c r="B412" s="244"/>
      <c r="C412" s="244"/>
      <c r="D412" s="244"/>
      <c r="E412" s="244"/>
      <c r="F412" s="244"/>
      <c r="G412" s="244"/>
      <c r="H412" s="244"/>
      <c r="I412" s="244"/>
      <c r="J412" s="244"/>
      <c r="K412" s="244"/>
      <c r="L412" s="244"/>
      <c r="M412" s="244"/>
    </row>
    <row r="413" spans="1:13" s="23" customFormat="1">
      <c r="A413" s="299"/>
      <c r="B413" s="244"/>
      <c r="C413" s="244"/>
      <c r="D413" s="244"/>
      <c r="E413" s="244"/>
      <c r="F413" s="244"/>
      <c r="G413" s="244"/>
      <c r="H413" s="244"/>
      <c r="I413" s="244"/>
      <c r="J413" s="244"/>
      <c r="K413" s="244"/>
      <c r="L413" s="244"/>
      <c r="M413" s="244"/>
    </row>
    <row r="414" spans="1:13" s="23" customFormat="1">
      <c r="A414" s="272"/>
      <c r="B414" s="244"/>
      <c r="C414" s="244"/>
      <c r="D414" s="244"/>
      <c r="E414" s="244"/>
      <c r="F414" s="244"/>
      <c r="G414" s="244"/>
      <c r="H414" s="244"/>
      <c r="I414" s="244"/>
      <c r="J414" s="244"/>
      <c r="K414" s="244"/>
      <c r="L414" s="244"/>
      <c r="M414" s="244"/>
    </row>
    <row r="415" spans="1:13" s="23" customFormat="1">
      <c r="A415" s="272"/>
      <c r="B415" s="244"/>
      <c r="C415" s="244"/>
      <c r="D415" s="244"/>
      <c r="E415" s="244"/>
      <c r="F415" s="244"/>
      <c r="G415" s="244"/>
      <c r="H415" s="244"/>
      <c r="I415" s="244"/>
      <c r="J415" s="244"/>
      <c r="K415" s="244"/>
      <c r="L415" s="244"/>
      <c r="M415" s="244"/>
    </row>
    <row r="416" spans="1:13" s="23" customFormat="1">
      <c r="A416" s="272"/>
      <c r="B416" s="244"/>
      <c r="C416" s="244"/>
      <c r="D416" s="244"/>
      <c r="E416" s="244"/>
      <c r="F416" s="244"/>
      <c r="G416" s="244"/>
      <c r="H416" s="244"/>
      <c r="I416" s="244"/>
      <c r="J416" s="244"/>
      <c r="K416" s="244"/>
      <c r="L416" s="244"/>
      <c r="M416" s="244"/>
    </row>
    <row r="417" spans="1:13" s="23" customFormat="1">
      <c r="A417" s="272"/>
      <c r="B417" s="244"/>
      <c r="C417" s="244"/>
      <c r="D417" s="244"/>
      <c r="E417" s="244"/>
      <c r="F417" s="244"/>
      <c r="G417" s="244"/>
      <c r="H417" s="244"/>
      <c r="I417" s="244"/>
      <c r="J417" s="244"/>
      <c r="K417" s="244"/>
      <c r="L417" s="244"/>
      <c r="M417" s="244"/>
    </row>
    <row r="418" spans="1:13" s="23" customFormat="1">
      <c r="A418" s="299"/>
      <c r="B418" s="244"/>
      <c r="C418" s="244"/>
      <c r="D418" s="244"/>
      <c r="E418" s="244"/>
      <c r="F418" s="244"/>
      <c r="G418" s="244"/>
      <c r="H418" s="244"/>
      <c r="I418" s="244"/>
      <c r="J418" s="244"/>
      <c r="K418" s="244"/>
      <c r="L418" s="244"/>
      <c r="M418" s="244"/>
    </row>
    <row r="419" spans="1:13" s="23" customFormat="1">
      <c r="A419" s="272"/>
      <c r="B419" s="244"/>
      <c r="C419" s="244"/>
      <c r="D419" s="244"/>
      <c r="E419" s="244"/>
      <c r="F419" s="244"/>
      <c r="G419" s="244"/>
      <c r="H419" s="244"/>
      <c r="I419" s="244"/>
      <c r="J419" s="244"/>
      <c r="K419" s="244"/>
      <c r="L419" s="244"/>
      <c r="M419" s="244"/>
    </row>
    <row r="420" spans="1:13" s="23" customFormat="1">
      <c r="A420" s="272"/>
      <c r="B420" s="244"/>
      <c r="C420" s="244"/>
      <c r="D420" s="244"/>
      <c r="E420" s="244"/>
      <c r="F420" s="244"/>
      <c r="G420" s="244"/>
      <c r="H420" s="244"/>
      <c r="I420" s="244"/>
      <c r="J420" s="244"/>
      <c r="K420" s="244"/>
      <c r="L420" s="244"/>
      <c r="M420" s="244"/>
    </row>
    <row r="421" spans="1:13" s="23" customFormat="1">
      <c r="A421" s="272"/>
      <c r="B421" s="244"/>
      <c r="C421" s="244"/>
      <c r="D421" s="244"/>
      <c r="E421" s="244"/>
      <c r="F421" s="244"/>
      <c r="G421" s="244"/>
      <c r="H421" s="244"/>
      <c r="I421" s="244"/>
      <c r="J421" s="244"/>
      <c r="K421" s="244"/>
      <c r="L421" s="244"/>
      <c r="M421" s="244"/>
    </row>
    <row r="422" spans="1:13" s="23" customFormat="1">
      <c r="A422" s="272"/>
      <c r="B422" s="244"/>
      <c r="C422" s="244"/>
      <c r="D422" s="244"/>
      <c r="E422" s="244"/>
      <c r="F422" s="244"/>
      <c r="G422" s="244"/>
      <c r="H422" s="244"/>
      <c r="I422" s="244"/>
      <c r="J422" s="244"/>
      <c r="K422" s="244"/>
      <c r="L422" s="244"/>
      <c r="M422" s="244"/>
    </row>
    <row r="423" spans="1:13" s="23" customFormat="1">
      <c r="A423" s="272"/>
      <c r="B423" s="244"/>
      <c r="C423" s="244"/>
      <c r="D423" s="244"/>
      <c r="E423" s="244"/>
      <c r="F423" s="244"/>
      <c r="G423" s="244"/>
      <c r="H423" s="244"/>
      <c r="I423" s="244"/>
      <c r="J423" s="244"/>
      <c r="K423" s="244"/>
      <c r="L423" s="244"/>
      <c r="M423" s="244"/>
    </row>
    <row r="424" spans="1:13" s="23" customFormat="1">
      <c r="A424" s="272"/>
      <c r="B424" s="244"/>
      <c r="C424" s="244"/>
      <c r="D424" s="244"/>
      <c r="E424" s="244"/>
      <c r="F424" s="244"/>
      <c r="G424" s="244"/>
      <c r="H424" s="244"/>
      <c r="I424" s="244"/>
      <c r="J424" s="244"/>
      <c r="K424" s="244"/>
      <c r="L424" s="244"/>
      <c r="M424" s="244"/>
    </row>
    <row r="425" spans="1:13" s="23" customFormat="1">
      <c r="A425" s="272"/>
      <c r="B425" s="244"/>
      <c r="C425" s="244"/>
      <c r="D425" s="244"/>
      <c r="E425" s="244"/>
      <c r="F425" s="244"/>
      <c r="G425" s="244"/>
      <c r="H425" s="244"/>
      <c r="I425" s="244"/>
      <c r="J425" s="244"/>
      <c r="K425" s="244"/>
      <c r="L425" s="244"/>
      <c r="M425" s="244"/>
    </row>
    <row r="426" spans="1:13" s="23" customFormat="1">
      <c r="A426" s="272"/>
      <c r="B426" s="244"/>
      <c r="C426" s="244"/>
      <c r="D426" s="244"/>
      <c r="E426" s="244"/>
      <c r="F426" s="244"/>
      <c r="G426" s="244"/>
      <c r="H426" s="244"/>
      <c r="I426" s="244"/>
      <c r="J426" s="244"/>
      <c r="K426" s="244"/>
      <c r="L426" s="244"/>
      <c r="M426" s="244"/>
    </row>
    <row r="427" spans="1:13" s="23" customFormat="1">
      <c r="A427" s="272"/>
      <c r="B427" s="244"/>
      <c r="C427" s="244"/>
      <c r="D427" s="244"/>
      <c r="E427" s="244"/>
      <c r="F427" s="244"/>
      <c r="G427" s="244"/>
      <c r="H427" s="244"/>
      <c r="I427" s="244"/>
      <c r="J427" s="244"/>
      <c r="K427" s="244"/>
      <c r="L427" s="244"/>
      <c r="M427" s="244"/>
    </row>
    <row r="428" spans="1:13" s="23" customFormat="1">
      <c r="A428" s="272"/>
      <c r="B428" s="244"/>
      <c r="C428" s="244"/>
      <c r="D428" s="244"/>
      <c r="E428" s="244"/>
      <c r="F428" s="244"/>
      <c r="G428" s="244"/>
      <c r="H428" s="244"/>
      <c r="I428" s="244"/>
      <c r="J428" s="244"/>
      <c r="K428" s="244"/>
      <c r="L428" s="244"/>
      <c r="M428" s="244"/>
    </row>
    <row r="429" spans="1:13" s="23" customFormat="1">
      <c r="A429" s="299"/>
      <c r="B429" s="244"/>
      <c r="C429" s="244"/>
      <c r="D429" s="244"/>
      <c r="E429" s="244"/>
      <c r="F429" s="244"/>
      <c r="G429" s="244"/>
      <c r="H429" s="244"/>
      <c r="I429" s="244"/>
      <c r="J429" s="244"/>
      <c r="K429" s="244"/>
      <c r="L429" s="244"/>
      <c r="M429" s="244"/>
    </row>
    <row r="430" spans="1:13" s="23" customFormat="1">
      <c r="A430" s="272"/>
      <c r="B430" s="244"/>
      <c r="C430" s="244"/>
      <c r="D430" s="244"/>
      <c r="E430" s="244"/>
      <c r="F430" s="244"/>
      <c r="G430" s="244"/>
      <c r="H430" s="244"/>
      <c r="I430" s="244"/>
      <c r="J430" s="244"/>
      <c r="K430" s="244"/>
      <c r="L430" s="244"/>
      <c r="M430" s="244"/>
    </row>
    <row r="431" spans="1:13" s="23" customFormat="1">
      <c r="A431" s="272"/>
      <c r="B431" s="244"/>
      <c r="C431" s="244"/>
      <c r="D431" s="244"/>
      <c r="E431" s="244"/>
      <c r="F431" s="244"/>
      <c r="G431" s="244"/>
      <c r="H431" s="244"/>
      <c r="I431" s="244"/>
      <c r="J431" s="244"/>
      <c r="K431" s="244"/>
      <c r="L431" s="244"/>
      <c r="M431" s="244"/>
    </row>
    <row r="432" spans="1:13" s="23" customFormat="1">
      <c r="A432" s="272"/>
      <c r="B432" s="244"/>
      <c r="C432" s="244"/>
      <c r="D432" s="244"/>
      <c r="E432" s="244"/>
      <c r="F432" s="244"/>
      <c r="G432" s="244"/>
      <c r="H432" s="244"/>
      <c r="I432" s="244"/>
      <c r="J432" s="244"/>
      <c r="K432" s="244"/>
      <c r="L432" s="244"/>
      <c r="M432" s="244"/>
    </row>
    <row r="433" spans="1:13" s="23" customFormat="1">
      <c r="A433" s="272"/>
      <c r="B433" s="244"/>
      <c r="C433" s="244"/>
      <c r="D433" s="244"/>
      <c r="E433" s="244"/>
      <c r="F433" s="244"/>
      <c r="G433" s="244"/>
      <c r="H433" s="244"/>
      <c r="I433" s="244"/>
      <c r="J433" s="244"/>
      <c r="K433" s="244"/>
      <c r="L433" s="244"/>
      <c r="M433" s="244"/>
    </row>
    <row r="434" spans="1:13" s="23" customFormat="1">
      <c r="A434" s="302"/>
      <c r="B434" s="244"/>
      <c r="C434" s="244"/>
      <c r="D434" s="244"/>
      <c r="E434" s="244"/>
      <c r="F434" s="244"/>
      <c r="G434" s="244"/>
      <c r="H434" s="244"/>
      <c r="I434" s="244"/>
      <c r="J434" s="244"/>
      <c r="K434" s="244"/>
      <c r="L434" s="244"/>
      <c r="M434" s="244"/>
    </row>
    <row r="435" spans="1:13" s="23" customFormat="1">
      <c r="A435" s="302"/>
      <c r="B435" s="244"/>
      <c r="C435" s="244"/>
      <c r="D435" s="244"/>
      <c r="E435" s="244"/>
      <c r="F435" s="244"/>
      <c r="G435" s="244"/>
      <c r="H435" s="244"/>
      <c r="I435" s="244"/>
      <c r="J435" s="244"/>
      <c r="K435" s="244"/>
      <c r="L435" s="244"/>
      <c r="M435" s="244"/>
    </row>
    <row r="436" spans="1:13" s="23" customFormat="1">
      <c r="A436" s="272"/>
      <c r="B436" s="244"/>
      <c r="C436" s="244"/>
      <c r="D436" s="244"/>
      <c r="E436" s="244"/>
      <c r="F436" s="244"/>
      <c r="G436" s="244"/>
      <c r="H436" s="244"/>
      <c r="I436" s="244"/>
      <c r="J436" s="244"/>
      <c r="K436" s="244"/>
      <c r="L436" s="244"/>
      <c r="M436" s="244"/>
    </row>
    <row r="437" spans="1:13" s="23" customFormat="1">
      <c r="A437" s="270"/>
      <c r="B437" s="244"/>
      <c r="C437" s="244"/>
      <c r="D437" s="244"/>
      <c r="E437" s="244"/>
      <c r="F437" s="244"/>
      <c r="G437" s="244"/>
      <c r="H437" s="244"/>
      <c r="I437" s="244"/>
      <c r="J437" s="244"/>
      <c r="K437" s="244"/>
      <c r="L437" s="244"/>
      <c r="M437" s="244"/>
    </row>
    <row r="438" spans="1:13" s="23" customFormat="1">
      <c r="A438" s="249"/>
      <c r="B438" s="244"/>
      <c r="C438" s="244"/>
      <c r="D438" s="244"/>
      <c r="E438" s="244"/>
      <c r="F438" s="244"/>
      <c r="G438" s="244"/>
      <c r="H438" s="244"/>
      <c r="I438" s="244"/>
      <c r="J438" s="244"/>
      <c r="K438" s="244"/>
      <c r="L438" s="244"/>
      <c r="M438" s="244"/>
    </row>
    <row r="439" spans="1:13" s="23" customFormat="1">
      <c r="A439" s="249"/>
      <c r="B439" s="244"/>
      <c r="C439" s="244"/>
      <c r="D439" s="244"/>
      <c r="E439" s="244"/>
      <c r="F439" s="244"/>
      <c r="G439" s="244"/>
      <c r="H439" s="244"/>
      <c r="I439" s="244"/>
      <c r="J439" s="244"/>
      <c r="K439" s="244"/>
      <c r="L439" s="244"/>
      <c r="M439" s="244"/>
    </row>
    <row r="440" spans="1:13" s="23" customFormat="1">
      <c r="A440" s="249"/>
      <c r="B440" s="244"/>
      <c r="C440" s="244"/>
      <c r="D440" s="244"/>
      <c r="E440" s="244"/>
      <c r="F440" s="244"/>
      <c r="G440" s="244"/>
      <c r="H440" s="244"/>
      <c r="I440" s="244"/>
      <c r="J440" s="244"/>
      <c r="K440" s="244"/>
      <c r="L440" s="244"/>
      <c r="M440" s="244"/>
    </row>
    <row r="441" spans="1:13" s="23" customFormat="1">
      <c r="A441" s="270"/>
      <c r="B441" s="244"/>
      <c r="C441" s="244"/>
      <c r="D441" s="244"/>
      <c r="E441" s="244"/>
      <c r="F441" s="244"/>
      <c r="G441" s="244"/>
      <c r="H441" s="244"/>
      <c r="I441" s="244"/>
      <c r="J441" s="244"/>
      <c r="K441" s="244"/>
      <c r="L441" s="244"/>
      <c r="M441" s="244"/>
    </row>
    <row r="442" spans="1:13" s="23" customFormat="1">
      <c r="A442" s="249"/>
      <c r="B442" s="244"/>
      <c r="C442" s="244"/>
      <c r="D442" s="244"/>
      <c r="E442" s="244"/>
      <c r="F442" s="244"/>
      <c r="G442" s="244"/>
      <c r="H442" s="244"/>
      <c r="I442" s="244"/>
      <c r="J442" s="244"/>
      <c r="K442" s="244"/>
      <c r="L442" s="244"/>
      <c r="M442" s="244"/>
    </row>
    <row r="443" spans="1:13" s="23" customFormat="1">
      <c r="A443" s="249"/>
      <c r="B443" s="244"/>
      <c r="C443" s="244"/>
      <c r="D443" s="244"/>
      <c r="E443" s="244"/>
      <c r="F443" s="244"/>
      <c r="G443" s="244"/>
      <c r="H443" s="244"/>
      <c r="I443" s="244"/>
      <c r="J443" s="244"/>
      <c r="K443" s="244"/>
      <c r="L443" s="244"/>
      <c r="M443" s="244"/>
    </row>
    <row r="444" spans="1:13" s="23" customFormat="1">
      <c r="A444" s="249"/>
      <c r="B444" s="244"/>
      <c r="C444" s="244"/>
      <c r="D444" s="244"/>
      <c r="E444" s="244"/>
      <c r="F444" s="244"/>
      <c r="G444" s="244"/>
      <c r="H444" s="244"/>
      <c r="I444" s="244"/>
      <c r="J444" s="244"/>
      <c r="K444" s="244"/>
      <c r="L444" s="244"/>
      <c r="M444" s="244"/>
    </row>
    <row r="445" spans="1:13" s="23" customFormat="1">
      <c r="A445" s="249"/>
      <c r="B445" s="244"/>
      <c r="C445" s="244"/>
      <c r="D445" s="244"/>
      <c r="E445" s="244"/>
      <c r="F445" s="244"/>
      <c r="G445" s="244"/>
      <c r="H445" s="244"/>
      <c r="I445" s="244"/>
      <c r="J445" s="244"/>
      <c r="K445" s="244"/>
      <c r="L445" s="244"/>
      <c r="M445" s="244"/>
    </row>
    <row r="446" spans="1:13" s="23" customFormat="1">
      <c r="A446" s="249"/>
      <c r="B446" s="244"/>
      <c r="C446" s="244"/>
      <c r="D446" s="244"/>
      <c r="E446" s="244"/>
      <c r="F446" s="244"/>
      <c r="G446" s="244"/>
      <c r="H446" s="244"/>
      <c r="I446" s="244"/>
      <c r="J446" s="244"/>
      <c r="K446" s="244"/>
      <c r="L446" s="244"/>
      <c r="M446" s="244"/>
    </row>
    <row r="447" spans="1:13" s="23" customFormat="1">
      <c r="A447" s="292"/>
      <c r="B447" s="244"/>
      <c r="C447" s="244"/>
      <c r="D447" s="244"/>
      <c r="E447" s="244"/>
      <c r="F447" s="244"/>
      <c r="G447" s="244"/>
      <c r="H447" s="244"/>
      <c r="I447" s="244"/>
      <c r="J447" s="244"/>
      <c r="K447" s="244"/>
      <c r="L447" s="244"/>
      <c r="M447" s="244"/>
    </row>
    <row r="448" spans="1:13" s="23" customFormat="1">
      <c r="A448" s="249"/>
      <c r="B448" s="244"/>
      <c r="C448" s="244"/>
      <c r="D448" s="244"/>
      <c r="E448" s="244"/>
      <c r="F448" s="244"/>
      <c r="G448" s="244"/>
      <c r="H448" s="244"/>
      <c r="I448" s="244"/>
      <c r="J448" s="244"/>
      <c r="K448" s="244"/>
      <c r="L448" s="244"/>
      <c r="M448" s="244"/>
    </row>
    <row r="449" spans="1:36" s="23" customFormat="1">
      <c r="A449" s="249"/>
      <c r="B449" s="244"/>
      <c r="C449" s="244"/>
      <c r="D449" s="244"/>
      <c r="E449" s="244"/>
      <c r="F449" s="244"/>
      <c r="G449" s="244"/>
      <c r="H449" s="244"/>
      <c r="I449" s="244"/>
      <c r="J449" s="244"/>
      <c r="K449" s="244"/>
      <c r="L449" s="244"/>
      <c r="M449" s="244"/>
    </row>
    <row r="450" spans="1:36" s="23" customFormat="1">
      <c r="A450" s="249"/>
      <c r="B450" s="244"/>
      <c r="C450" s="244"/>
      <c r="D450" s="244"/>
      <c r="E450" s="244"/>
      <c r="F450" s="244"/>
      <c r="G450" s="244"/>
      <c r="H450" s="244"/>
      <c r="I450" s="244"/>
      <c r="J450" s="244"/>
      <c r="K450" s="244"/>
      <c r="L450" s="244"/>
      <c r="M450" s="244"/>
    </row>
    <row r="451" spans="1:36" s="23" customFormat="1">
      <c r="A451" s="249"/>
      <c r="B451" s="244"/>
      <c r="C451" s="244"/>
      <c r="D451" s="244"/>
      <c r="E451" s="244"/>
      <c r="F451" s="244"/>
      <c r="G451" s="244"/>
      <c r="H451" s="244"/>
      <c r="I451" s="244"/>
      <c r="J451" s="244"/>
      <c r="K451" s="244"/>
      <c r="L451" s="244"/>
      <c r="M451" s="244"/>
    </row>
    <row r="452" spans="1:36" s="23" customFormat="1">
      <c r="A452" s="249"/>
      <c r="B452" s="244"/>
      <c r="C452" s="244"/>
      <c r="D452" s="244"/>
      <c r="E452" s="244"/>
      <c r="F452" s="244"/>
      <c r="G452" s="244"/>
      <c r="H452" s="244"/>
      <c r="I452" s="244"/>
      <c r="J452" s="244"/>
      <c r="K452" s="244"/>
      <c r="L452" s="244"/>
      <c r="M452" s="244"/>
    </row>
    <row r="453" spans="1:36" s="23" customFormat="1">
      <c r="A453" s="249"/>
      <c r="B453" s="244"/>
      <c r="C453" s="244"/>
      <c r="D453" s="244"/>
      <c r="E453" s="244"/>
      <c r="F453" s="244"/>
      <c r="G453" s="244"/>
      <c r="H453" s="244"/>
      <c r="I453" s="244"/>
      <c r="J453" s="244"/>
      <c r="K453" s="244"/>
      <c r="L453" s="244"/>
      <c r="M453" s="244"/>
    </row>
    <row r="454" spans="1:36" s="23" customFormat="1">
      <c r="A454" s="270"/>
      <c r="B454" s="244"/>
      <c r="C454" s="244"/>
      <c r="D454" s="244"/>
      <c r="E454" s="244"/>
      <c r="F454" s="244"/>
      <c r="G454" s="244"/>
      <c r="H454" s="244"/>
      <c r="I454" s="244"/>
      <c r="J454" s="244"/>
      <c r="K454" s="244"/>
      <c r="L454" s="244"/>
      <c r="M454" s="244"/>
    </row>
    <row r="455" spans="1:36" s="23" customFormat="1">
      <c r="A455" s="249"/>
      <c r="B455" s="244"/>
      <c r="C455" s="244"/>
      <c r="D455" s="244"/>
      <c r="E455" s="244"/>
      <c r="F455" s="244"/>
      <c r="G455" s="244"/>
      <c r="H455" s="244"/>
      <c r="I455" s="244"/>
      <c r="J455" s="244"/>
      <c r="K455" s="244"/>
      <c r="L455" s="244"/>
      <c r="M455" s="244"/>
    </row>
    <row r="456" spans="1:36" s="23" customFormat="1">
      <c r="A456" s="249"/>
      <c r="B456" s="244"/>
      <c r="C456" s="244"/>
      <c r="D456" s="244"/>
      <c r="E456" s="244"/>
      <c r="F456" s="244"/>
      <c r="G456" s="244"/>
      <c r="H456" s="244"/>
      <c r="I456" s="244"/>
      <c r="J456" s="244"/>
      <c r="K456" s="244"/>
      <c r="L456" s="244"/>
      <c r="M456" s="244"/>
    </row>
    <row r="457" spans="1:36" s="23" customFormat="1">
      <c r="A457" s="249"/>
      <c r="B457" s="244"/>
      <c r="C457" s="244"/>
      <c r="D457" s="244"/>
      <c r="E457" s="244"/>
      <c r="F457" s="244"/>
      <c r="G457" s="244"/>
      <c r="H457" s="244"/>
      <c r="I457" s="244"/>
      <c r="J457" s="244"/>
      <c r="K457" s="244"/>
      <c r="L457" s="244"/>
      <c r="M457" s="244"/>
    </row>
    <row r="458" spans="1:36" s="23" customFormat="1">
      <c r="A458" s="249"/>
      <c r="B458" s="244"/>
      <c r="C458" s="244"/>
      <c r="D458" s="244"/>
      <c r="E458" s="244"/>
      <c r="F458" s="244"/>
      <c r="G458" s="244"/>
      <c r="H458" s="244"/>
      <c r="I458" s="244"/>
      <c r="J458" s="244"/>
      <c r="K458" s="244"/>
      <c r="L458" s="244"/>
      <c r="M458" s="244"/>
    </row>
    <row r="459" spans="1:36" s="23" customFormat="1">
      <c r="A459" s="270"/>
      <c r="B459" s="244"/>
      <c r="C459" s="244"/>
      <c r="D459" s="244"/>
      <c r="E459" s="244"/>
      <c r="F459" s="244"/>
      <c r="G459" s="244"/>
      <c r="H459" s="244"/>
      <c r="I459" s="244"/>
      <c r="J459" s="244"/>
      <c r="K459" s="244"/>
      <c r="L459" s="244"/>
      <c r="M459" s="244"/>
    </row>
    <row r="460" spans="1:36" s="23" customFormat="1">
      <c r="A460" s="192"/>
      <c r="B460" s="192"/>
      <c r="C460" s="192"/>
      <c r="D460" s="192"/>
      <c r="E460" s="192"/>
    </row>
    <row r="461" spans="1:36" s="23" customFormat="1">
      <c r="A461" s="233"/>
      <c r="B461" s="243"/>
      <c r="C461" s="243"/>
      <c r="D461" s="243"/>
      <c r="E461" s="243"/>
      <c r="F461" s="243"/>
      <c r="G461" s="243"/>
      <c r="H461" s="243"/>
      <c r="I461" s="243"/>
      <c r="J461" s="243"/>
      <c r="K461" s="243"/>
      <c r="L461" s="243"/>
      <c r="M461" s="243"/>
    </row>
    <row r="462" spans="1:36" s="23" customFormat="1">
      <c r="A462" s="192"/>
      <c r="B462" s="192"/>
      <c r="C462" s="192"/>
      <c r="D462" s="192"/>
      <c r="E462" s="192"/>
    </row>
    <row r="463" spans="1:36" s="23" customFormat="1" ht="15.75">
      <c r="A463" s="259"/>
      <c r="B463" s="259"/>
      <c r="C463" s="259"/>
      <c r="D463" s="259"/>
      <c r="E463" s="259"/>
      <c r="F463" s="259"/>
      <c r="G463" s="259"/>
      <c r="H463" s="259"/>
      <c r="I463" s="259"/>
      <c r="J463" s="259"/>
      <c r="K463" s="259"/>
      <c r="L463" s="259"/>
      <c r="M463" s="259"/>
      <c r="N463" s="259"/>
      <c r="O463" s="259"/>
      <c r="P463" s="259"/>
      <c r="Q463" s="259"/>
      <c r="R463" s="298"/>
      <c r="S463" s="298"/>
      <c r="T463" s="298"/>
      <c r="U463" s="298"/>
      <c r="V463" s="298"/>
      <c r="W463" s="298"/>
      <c r="X463" s="298"/>
      <c r="Y463" s="298"/>
      <c r="Z463" s="298"/>
      <c r="AA463" s="298"/>
      <c r="AB463" s="298"/>
      <c r="AC463" s="298"/>
      <c r="AD463" s="298"/>
      <c r="AE463" s="298"/>
      <c r="AF463" s="282"/>
      <c r="AG463" s="298"/>
      <c r="AH463" s="298"/>
      <c r="AI463" s="256"/>
      <c r="AJ463" s="256"/>
    </row>
    <row r="464" spans="1:36" s="23" customFormat="1" ht="15.75">
      <c r="A464" s="258"/>
      <c r="B464" s="301"/>
      <c r="C464" s="301"/>
      <c r="D464" s="301"/>
      <c r="E464" s="301"/>
      <c r="F464" s="301"/>
      <c r="G464" s="301"/>
      <c r="H464" s="301"/>
      <c r="I464" s="301"/>
      <c r="J464" s="301"/>
      <c r="K464" s="301"/>
      <c r="L464" s="301"/>
      <c r="M464" s="301"/>
      <c r="N464" s="301"/>
      <c r="O464" s="301"/>
      <c r="P464" s="301"/>
      <c r="Q464" s="301"/>
      <c r="R464" s="298"/>
      <c r="S464" s="298"/>
      <c r="T464" s="298"/>
      <c r="U464" s="298"/>
      <c r="V464" s="298"/>
      <c r="W464" s="298"/>
      <c r="X464" s="298"/>
      <c r="Y464" s="298"/>
      <c r="Z464" s="298"/>
      <c r="AA464" s="298"/>
      <c r="AB464" s="298"/>
      <c r="AC464" s="298"/>
      <c r="AD464" s="298"/>
      <c r="AE464" s="298"/>
      <c r="AF464" s="282"/>
      <c r="AG464" s="256"/>
      <c r="AH464" s="256"/>
      <c r="AI464" s="256"/>
      <c r="AJ464" s="256"/>
    </row>
    <row r="465" spans="1:36" s="23" customFormat="1">
      <c r="A465" s="300"/>
      <c r="B465" s="298"/>
      <c r="C465" s="298"/>
      <c r="D465" s="298"/>
      <c r="E465" s="298"/>
      <c r="F465" s="298"/>
      <c r="G465" s="298"/>
      <c r="H465" s="298"/>
      <c r="I465" s="298"/>
      <c r="J465" s="298"/>
      <c r="K465" s="298"/>
      <c r="L465" s="298"/>
      <c r="M465" s="298"/>
      <c r="N465" s="298"/>
      <c r="O465" s="298"/>
      <c r="P465" s="298"/>
      <c r="Q465" s="298"/>
      <c r="R465" s="298"/>
      <c r="S465" s="298"/>
      <c r="T465" s="298"/>
      <c r="U465" s="298"/>
      <c r="V465" s="298"/>
      <c r="W465" s="298"/>
      <c r="X465" s="298"/>
      <c r="Y465" s="298"/>
      <c r="Z465" s="298"/>
      <c r="AA465" s="298"/>
      <c r="AB465" s="298"/>
      <c r="AC465" s="298"/>
      <c r="AD465" s="298"/>
      <c r="AE465" s="298"/>
      <c r="AF465" s="282"/>
      <c r="AG465" s="256"/>
      <c r="AH465" s="256"/>
      <c r="AI465" s="256"/>
      <c r="AJ465" s="256"/>
    </row>
    <row r="466" spans="1:36" s="23" customFormat="1">
      <c r="A466" s="299"/>
      <c r="B466" s="298"/>
      <c r="C466" s="298"/>
      <c r="D466" s="298"/>
      <c r="E466" s="298"/>
      <c r="F466" s="298"/>
      <c r="G466" s="298"/>
      <c r="H466" s="298"/>
      <c r="I466" s="298"/>
      <c r="J466" s="298"/>
      <c r="K466" s="298"/>
      <c r="L466" s="298"/>
      <c r="M466" s="298"/>
      <c r="N466" s="298"/>
      <c r="O466" s="298"/>
      <c r="P466" s="298"/>
      <c r="Q466" s="298"/>
      <c r="R466" s="298"/>
      <c r="S466" s="298"/>
      <c r="T466" s="298"/>
      <c r="U466" s="298"/>
      <c r="V466" s="298"/>
      <c r="W466" s="298"/>
      <c r="X466" s="298"/>
      <c r="Y466" s="298"/>
      <c r="Z466" s="298"/>
      <c r="AA466" s="298"/>
      <c r="AB466" s="298"/>
      <c r="AC466" s="298"/>
      <c r="AD466" s="298"/>
      <c r="AE466" s="298"/>
      <c r="AF466" s="298"/>
      <c r="AG466" s="298"/>
      <c r="AH466" s="298"/>
      <c r="AI466" s="298"/>
      <c r="AJ466" s="298"/>
    </row>
    <row r="467" spans="1:36" s="23" customFormat="1">
      <c r="A467" s="288"/>
      <c r="B467" s="295"/>
      <c r="C467" s="295"/>
      <c r="D467" s="295"/>
      <c r="E467" s="295"/>
      <c r="F467" s="295"/>
      <c r="G467" s="295"/>
      <c r="H467" s="295"/>
      <c r="I467" s="295"/>
      <c r="J467" s="295"/>
      <c r="K467" s="295"/>
      <c r="L467" s="295"/>
      <c r="M467" s="295"/>
      <c r="N467" s="295"/>
      <c r="O467" s="295"/>
      <c r="P467" s="295"/>
      <c r="Q467" s="295"/>
      <c r="R467" s="295"/>
      <c r="S467" s="295"/>
      <c r="T467" s="295"/>
      <c r="U467" s="296"/>
      <c r="V467" s="295"/>
      <c r="W467" s="297"/>
      <c r="X467" s="297"/>
      <c r="Y467" s="297"/>
      <c r="Z467" s="297"/>
      <c r="AA467" s="297"/>
      <c r="AB467" s="297"/>
      <c r="AC467" s="297"/>
      <c r="AD467" s="297"/>
      <c r="AE467" s="297"/>
      <c r="AF467" s="296"/>
      <c r="AG467" s="295"/>
      <c r="AH467" s="296"/>
      <c r="AI467" s="295"/>
      <c r="AJ467" s="294"/>
    </row>
    <row r="468" spans="1:36" s="23" customFormat="1">
      <c r="A468" s="288"/>
      <c r="B468" s="279"/>
      <c r="C468" s="279"/>
      <c r="D468" s="279"/>
      <c r="E468" s="279"/>
      <c r="F468" s="279"/>
      <c r="G468" s="279"/>
      <c r="H468" s="279"/>
      <c r="I468" s="279"/>
      <c r="J468" s="279"/>
      <c r="K468" s="279"/>
      <c r="L468" s="279"/>
      <c r="M468" s="279"/>
      <c r="N468" s="279"/>
      <c r="O468" s="279"/>
      <c r="P468" s="279"/>
      <c r="Q468" s="279"/>
      <c r="R468" s="279"/>
      <c r="S468" s="279"/>
      <c r="T468" s="279"/>
      <c r="U468" s="290"/>
      <c r="V468" s="290"/>
      <c r="W468" s="279"/>
      <c r="X468" s="279"/>
      <c r="Y468" s="279"/>
      <c r="Z468" s="279"/>
      <c r="AA468" s="279"/>
      <c r="AB468" s="279"/>
      <c r="AC468" s="279"/>
      <c r="AD468" s="279"/>
      <c r="AE468" s="279"/>
      <c r="AF468" s="290"/>
      <c r="AG468" s="290"/>
      <c r="AH468" s="290"/>
      <c r="AI468" s="279"/>
      <c r="AJ468" s="279"/>
    </row>
    <row r="469" spans="1:36" s="23" customFormat="1">
      <c r="A469" s="288"/>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c r="Z469" s="244"/>
      <c r="AA469" s="244"/>
      <c r="AB469" s="244"/>
      <c r="AC469" s="244"/>
      <c r="AD469" s="244"/>
      <c r="AE469" s="244"/>
      <c r="AF469" s="244"/>
      <c r="AG469" s="244"/>
      <c r="AH469" s="244"/>
      <c r="AI469" s="244"/>
      <c r="AJ469" s="244"/>
    </row>
    <row r="470" spans="1:36" s="23" customFormat="1">
      <c r="A470" s="288"/>
      <c r="B470" s="244"/>
      <c r="C470" s="244"/>
      <c r="D470" s="244"/>
      <c r="E470" s="244"/>
      <c r="F470" s="244"/>
      <c r="G470" s="244"/>
      <c r="H470" s="244"/>
      <c r="I470" s="244"/>
      <c r="J470" s="244"/>
      <c r="K470" s="244"/>
      <c r="L470" s="244"/>
      <c r="M470" s="244"/>
      <c r="N470" s="244"/>
      <c r="O470" s="244"/>
      <c r="P470" s="244"/>
      <c r="Q470" s="244"/>
      <c r="R470" s="244"/>
      <c r="S470" s="244"/>
      <c r="T470" s="244"/>
      <c r="U470" s="244"/>
      <c r="V470" s="244"/>
      <c r="W470" s="244"/>
      <c r="X470" s="244"/>
      <c r="Y470" s="244"/>
      <c r="Z470" s="244"/>
      <c r="AA470" s="244"/>
      <c r="AB470" s="244"/>
      <c r="AC470" s="244"/>
      <c r="AD470" s="244"/>
      <c r="AE470" s="244"/>
      <c r="AF470" s="244"/>
      <c r="AG470" s="244"/>
      <c r="AH470" s="244"/>
      <c r="AI470" s="244"/>
      <c r="AJ470" s="244"/>
    </row>
    <row r="471" spans="1:36" s="23" customFormat="1">
      <c r="A471" s="249"/>
      <c r="B471" s="244"/>
      <c r="C471" s="244"/>
      <c r="D471" s="244"/>
      <c r="E471" s="244"/>
      <c r="F471" s="244"/>
      <c r="G471" s="244"/>
      <c r="H471" s="244"/>
      <c r="I471" s="244"/>
      <c r="J471" s="244"/>
      <c r="K471" s="244"/>
      <c r="L471" s="244"/>
      <c r="M471" s="244"/>
      <c r="N471" s="244"/>
      <c r="O471" s="244"/>
      <c r="P471" s="244"/>
      <c r="Q471" s="244"/>
      <c r="R471" s="244"/>
      <c r="S471" s="244"/>
      <c r="T471" s="244"/>
      <c r="U471" s="244"/>
      <c r="V471" s="244"/>
      <c r="W471" s="244"/>
      <c r="X471" s="244"/>
      <c r="Y471" s="244"/>
      <c r="Z471" s="244"/>
      <c r="AA471" s="244"/>
      <c r="AB471" s="244"/>
      <c r="AC471" s="244"/>
      <c r="AD471" s="244"/>
      <c r="AE471" s="244"/>
      <c r="AF471" s="244"/>
      <c r="AG471" s="244"/>
      <c r="AH471" s="244"/>
      <c r="AI471" s="244"/>
      <c r="AJ471" s="244"/>
    </row>
    <row r="472" spans="1:36" s="23" customFormat="1">
      <c r="A472" s="293"/>
      <c r="B472" s="244"/>
      <c r="C472" s="244"/>
      <c r="D472" s="244"/>
      <c r="E472" s="244"/>
      <c r="F472" s="244"/>
      <c r="G472" s="244"/>
      <c r="H472" s="244"/>
      <c r="I472" s="244"/>
      <c r="J472" s="244"/>
      <c r="K472" s="244"/>
      <c r="L472" s="244"/>
      <c r="M472" s="244"/>
      <c r="N472" s="244"/>
      <c r="O472" s="244"/>
      <c r="P472" s="244"/>
      <c r="Q472" s="244"/>
      <c r="R472" s="244"/>
      <c r="S472" s="244"/>
      <c r="T472" s="244"/>
      <c r="U472" s="244"/>
      <c r="V472" s="244"/>
      <c r="W472" s="244"/>
      <c r="X472" s="244"/>
      <c r="Y472" s="244"/>
      <c r="Z472" s="244"/>
      <c r="AA472" s="244"/>
      <c r="AB472" s="244"/>
      <c r="AC472" s="244"/>
      <c r="AD472" s="244"/>
      <c r="AE472" s="244"/>
      <c r="AF472" s="244"/>
      <c r="AG472" s="244"/>
      <c r="AH472" s="244"/>
      <c r="AI472" s="244"/>
      <c r="AJ472" s="244"/>
    </row>
    <row r="473" spans="1:36" s="23" customFormat="1">
      <c r="A473" s="293"/>
      <c r="B473" s="244"/>
      <c r="C473" s="244"/>
      <c r="D473" s="244"/>
      <c r="E473" s="244"/>
      <c r="F473" s="244"/>
      <c r="G473" s="244"/>
      <c r="H473" s="244"/>
      <c r="I473" s="244"/>
      <c r="J473" s="244"/>
      <c r="K473" s="244"/>
      <c r="L473" s="244"/>
      <c r="M473" s="244"/>
      <c r="N473" s="244"/>
      <c r="O473" s="244"/>
      <c r="P473" s="244"/>
      <c r="Q473" s="244"/>
      <c r="R473" s="244"/>
      <c r="S473" s="244"/>
      <c r="T473" s="244"/>
      <c r="U473" s="244"/>
      <c r="V473" s="244"/>
      <c r="W473" s="244"/>
      <c r="X473" s="244"/>
      <c r="Y473" s="244"/>
      <c r="Z473" s="244"/>
      <c r="AA473" s="244"/>
      <c r="AB473" s="244"/>
      <c r="AC473" s="244"/>
      <c r="AD473" s="244"/>
      <c r="AE473" s="244"/>
      <c r="AF473" s="244"/>
      <c r="AG473" s="244"/>
      <c r="AH473" s="244"/>
      <c r="AI473" s="244"/>
      <c r="AJ473" s="244"/>
    </row>
    <row r="474" spans="1:36" s="23" customFormat="1">
      <c r="A474" s="249"/>
      <c r="B474" s="244"/>
      <c r="C474" s="244"/>
      <c r="D474" s="244"/>
      <c r="E474" s="244"/>
      <c r="F474" s="244"/>
      <c r="G474" s="244"/>
      <c r="H474" s="244"/>
      <c r="I474" s="244"/>
      <c r="J474" s="244"/>
      <c r="K474" s="244"/>
      <c r="L474" s="244"/>
      <c r="M474" s="244"/>
      <c r="N474" s="244"/>
      <c r="O474" s="244"/>
      <c r="P474" s="244"/>
      <c r="Q474" s="244"/>
      <c r="R474" s="244"/>
      <c r="S474" s="244"/>
      <c r="T474" s="244"/>
      <c r="U474" s="244"/>
      <c r="V474" s="244"/>
      <c r="W474" s="244"/>
      <c r="X474" s="244"/>
      <c r="Y474" s="244"/>
      <c r="Z474" s="244"/>
      <c r="AA474" s="244"/>
      <c r="AB474" s="244"/>
      <c r="AC474" s="244"/>
      <c r="AD474" s="244"/>
      <c r="AE474" s="244"/>
      <c r="AF474" s="244"/>
      <c r="AG474" s="244"/>
      <c r="AH474" s="244"/>
      <c r="AI474" s="244"/>
      <c r="AJ474" s="244"/>
    </row>
    <row r="475" spans="1:36" s="23" customFormat="1">
      <c r="A475" s="288"/>
      <c r="B475" s="244"/>
      <c r="C475" s="244"/>
      <c r="D475" s="244"/>
      <c r="E475" s="244"/>
      <c r="F475" s="244"/>
      <c r="G475" s="244"/>
      <c r="H475" s="244"/>
      <c r="I475" s="244"/>
      <c r="J475" s="244"/>
      <c r="K475" s="244"/>
      <c r="L475" s="244"/>
      <c r="M475" s="244"/>
      <c r="N475" s="244"/>
      <c r="O475" s="244"/>
      <c r="P475" s="244"/>
      <c r="Q475" s="244"/>
      <c r="R475" s="244"/>
      <c r="S475" s="244"/>
      <c r="T475" s="244"/>
      <c r="U475" s="244"/>
      <c r="V475" s="244"/>
      <c r="W475" s="244"/>
      <c r="X475" s="244"/>
      <c r="Y475" s="244"/>
      <c r="Z475" s="244"/>
      <c r="AA475" s="244"/>
      <c r="AB475" s="244"/>
      <c r="AC475" s="244"/>
      <c r="AD475" s="244"/>
      <c r="AE475" s="244"/>
      <c r="AF475" s="244"/>
      <c r="AG475" s="244"/>
      <c r="AH475" s="244"/>
      <c r="AI475" s="244"/>
      <c r="AJ475" s="244"/>
    </row>
    <row r="476" spans="1:36" s="23" customFormat="1">
      <c r="A476" s="249"/>
      <c r="B476" s="244"/>
      <c r="C476" s="244"/>
      <c r="D476" s="244"/>
      <c r="E476" s="244"/>
      <c r="F476" s="244"/>
      <c r="G476" s="244"/>
      <c r="H476" s="244"/>
      <c r="I476" s="244"/>
      <c r="J476" s="244"/>
      <c r="K476" s="244"/>
      <c r="L476" s="244"/>
      <c r="M476" s="244"/>
      <c r="N476" s="244"/>
      <c r="O476" s="244"/>
      <c r="P476" s="244"/>
      <c r="Q476" s="244"/>
      <c r="R476" s="244"/>
      <c r="S476" s="244"/>
      <c r="T476" s="244"/>
      <c r="U476" s="244"/>
      <c r="V476" s="244"/>
      <c r="W476" s="244"/>
      <c r="X476" s="244"/>
      <c r="Y476" s="244"/>
      <c r="Z476" s="244"/>
      <c r="AA476" s="244"/>
      <c r="AB476" s="244"/>
      <c r="AC476" s="244"/>
      <c r="AD476" s="244"/>
      <c r="AE476" s="244"/>
      <c r="AF476" s="244"/>
      <c r="AG476" s="244"/>
      <c r="AH476" s="244"/>
      <c r="AI476" s="244"/>
      <c r="AJ476" s="244"/>
    </row>
    <row r="477" spans="1:36" s="23" customFormat="1">
      <c r="A477" s="249"/>
      <c r="B477" s="244"/>
      <c r="C477" s="244"/>
      <c r="D477" s="244"/>
      <c r="E477" s="244"/>
      <c r="F477" s="244"/>
      <c r="G477" s="244"/>
      <c r="H477" s="244"/>
      <c r="I477" s="244"/>
      <c r="J477" s="244"/>
      <c r="K477" s="244"/>
      <c r="L477" s="244"/>
      <c r="M477" s="244"/>
      <c r="N477" s="244"/>
      <c r="O477" s="244"/>
      <c r="P477" s="244"/>
      <c r="Q477" s="244"/>
      <c r="R477" s="244"/>
      <c r="S477" s="244"/>
      <c r="T477" s="244"/>
      <c r="U477" s="244"/>
      <c r="V477" s="244"/>
      <c r="W477" s="244"/>
      <c r="X477" s="244"/>
      <c r="Y477" s="244"/>
      <c r="Z477" s="244"/>
      <c r="AA477" s="244"/>
      <c r="AB477" s="244"/>
      <c r="AC477" s="244"/>
      <c r="AD477" s="244"/>
      <c r="AE477" s="244"/>
      <c r="AF477" s="244"/>
      <c r="AG477" s="244"/>
      <c r="AH477" s="244"/>
      <c r="AI477" s="244"/>
      <c r="AJ477" s="244"/>
    </row>
    <row r="478" spans="1:36" s="23" customFormat="1">
      <c r="A478" s="249"/>
      <c r="B478" s="244"/>
      <c r="C478" s="244"/>
      <c r="D478" s="244"/>
      <c r="E478" s="244"/>
      <c r="F478" s="244"/>
      <c r="G478" s="244"/>
      <c r="H478" s="244"/>
      <c r="I478" s="244"/>
      <c r="J478" s="244"/>
      <c r="K478" s="244"/>
      <c r="L478" s="244"/>
      <c r="M478" s="244"/>
      <c r="N478" s="244"/>
      <c r="O478" s="244"/>
      <c r="P478" s="244"/>
      <c r="Q478" s="244"/>
      <c r="R478" s="244"/>
      <c r="S478" s="244"/>
      <c r="T478" s="244"/>
      <c r="U478" s="244"/>
      <c r="V478" s="244"/>
      <c r="W478" s="244"/>
      <c r="X478" s="244"/>
      <c r="Y478" s="244"/>
      <c r="Z478" s="244"/>
      <c r="AA478" s="244"/>
      <c r="AB478" s="244"/>
      <c r="AC478" s="244"/>
      <c r="AD478" s="244"/>
      <c r="AE478" s="244"/>
      <c r="AF478" s="244"/>
      <c r="AG478" s="244"/>
      <c r="AH478" s="244"/>
      <c r="AI478" s="244"/>
      <c r="AJ478" s="244"/>
    </row>
    <row r="479" spans="1:36" s="23" customFormat="1">
      <c r="A479" s="288"/>
      <c r="B479" s="244"/>
      <c r="C479" s="244"/>
      <c r="D479" s="244"/>
      <c r="E479" s="244"/>
      <c r="F479" s="244"/>
      <c r="G479" s="244"/>
      <c r="H479" s="244"/>
      <c r="I479" s="244"/>
      <c r="J479" s="244"/>
      <c r="K479" s="244"/>
      <c r="L479" s="244"/>
      <c r="M479" s="244"/>
      <c r="N479" s="244"/>
      <c r="O479" s="244"/>
      <c r="P479" s="244"/>
      <c r="Q479" s="244"/>
      <c r="R479" s="244"/>
      <c r="S479" s="244"/>
      <c r="T479" s="244"/>
      <c r="U479" s="244"/>
      <c r="V479" s="244"/>
      <c r="W479" s="244"/>
      <c r="X479" s="244"/>
      <c r="Y479" s="244"/>
      <c r="Z479" s="244"/>
      <c r="AA479" s="244"/>
      <c r="AB479" s="244"/>
      <c r="AC479" s="244"/>
      <c r="AD479" s="244"/>
      <c r="AE479" s="244"/>
      <c r="AF479" s="244"/>
      <c r="AG479" s="244"/>
      <c r="AH479" s="244"/>
      <c r="AI479" s="244"/>
      <c r="AJ479" s="244"/>
    </row>
    <row r="480" spans="1:36" s="23" customFormat="1">
      <c r="A480" s="249"/>
      <c r="B480" s="244"/>
      <c r="C480" s="244"/>
      <c r="D480" s="244"/>
      <c r="E480" s="244"/>
      <c r="F480" s="244"/>
      <c r="G480" s="244"/>
      <c r="H480" s="244"/>
      <c r="I480" s="244"/>
      <c r="J480" s="244"/>
      <c r="K480" s="244"/>
      <c r="L480" s="244"/>
      <c r="M480" s="244"/>
      <c r="N480" s="244"/>
      <c r="O480" s="244"/>
      <c r="P480" s="244"/>
      <c r="Q480" s="244"/>
      <c r="R480" s="244"/>
      <c r="S480" s="244"/>
      <c r="T480" s="244"/>
      <c r="U480" s="244"/>
      <c r="V480" s="244"/>
      <c r="W480" s="244"/>
      <c r="X480" s="244"/>
      <c r="Y480" s="244"/>
      <c r="Z480" s="244"/>
      <c r="AA480" s="244"/>
      <c r="AB480" s="244"/>
      <c r="AC480" s="244"/>
      <c r="AD480" s="244"/>
      <c r="AE480" s="244"/>
      <c r="AF480" s="244"/>
      <c r="AG480" s="244"/>
      <c r="AH480" s="244"/>
      <c r="AI480" s="244"/>
      <c r="AJ480" s="244"/>
    </row>
    <row r="481" spans="1:36" s="23" customFormat="1">
      <c r="A481" s="249"/>
      <c r="B481" s="244"/>
      <c r="C481" s="244"/>
      <c r="D481" s="244"/>
      <c r="E481" s="244"/>
      <c r="F481" s="244"/>
      <c r="G481" s="244"/>
      <c r="H481" s="244"/>
      <c r="I481" s="244"/>
      <c r="J481" s="244"/>
      <c r="K481" s="244"/>
      <c r="L481" s="244"/>
      <c r="M481" s="244"/>
      <c r="N481" s="244"/>
      <c r="O481" s="244"/>
      <c r="P481" s="244"/>
      <c r="Q481" s="244"/>
      <c r="R481" s="244"/>
      <c r="S481" s="244"/>
      <c r="T481" s="244"/>
      <c r="U481" s="244"/>
      <c r="V481" s="244"/>
      <c r="W481" s="244"/>
      <c r="X481" s="244"/>
      <c r="Y481" s="244"/>
      <c r="Z481" s="244"/>
      <c r="AA481" s="244"/>
      <c r="AB481" s="244"/>
      <c r="AC481" s="244"/>
      <c r="AD481" s="244"/>
      <c r="AE481" s="244"/>
      <c r="AF481" s="244"/>
      <c r="AG481" s="244"/>
      <c r="AH481" s="244"/>
      <c r="AI481" s="244"/>
      <c r="AJ481" s="244"/>
    </row>
    <row r="482" spans="1:36" s="23" customFormat="1">
      <c r="A482" s="249"/>
      <c r="B482" s="244"/>
      <c r="C482" s="244"/>
      <c r="D482" s="244"/>
      <c r="E482" s="244"/>
      <c r="F482" s="244"/>
      <c r="G482" s="244"/>
      <c r="H482" s="244"/>
      <c r="I482" s="244"/>
      <c r="J482" s="244"/>
      <c r="K482" s="244"/>
      <c r="L482" s="244"/>
      <c r="M482" s="244"/>
      <c r="N482" s="244"/>
      <c r="O482" s="244"/>
      <c r="P482" s="244"/>
      <c r="Q482" s="244"/>
      <c r="R482" s="244"/>
      <c r="S482" s="244"/>
      <c r="T482" s="244"/>
      <c r="U482" s="244"/>
      <c r="V482" s="244"/>
      <c r="W482" s="244"/>
      <c r="X482" s="244"/>
      <c r="Y482" s="244"/>
      <c r="Z482" s="244"/>
      <c r="AA482" s="244"/>
      <c r="AB482" s="244"/>
      <c r="AC482" s="244"/>
      <c r="AD482" s="244"/>
      <c r="AE482" s="244"/>
      <c r="AF482" s="244"/>
      <c r="AG482" s="244"/>
      <c r="AH482" s="244"/>
      <c r="AI482" s="244"/>
      <c r="AJ482" s="244"/>
    </row>
    <row r="483" spans="1:36" s="23" customFormat="1">
      <c r="A483" s="249"/>
      <c r="B483" s="244"/>
      <c r="C483" s="244"/>
      <c r="D483" s="244"/>
      <c r="E483" s="244"/>
      <c r="F483" s="244"/>
      <c r="G483" s="244"/>
      <c r="H483" s="244"/>
      <c r="I483" s="244"/>
      <c r="J483" s="244"/>
      <c r="K483" s="244"/>
      <c r="L483" s="244"/>
      <c r="M483" s="244"/>
      <c r="N483" s="244"/>
      <c r="O483" s="244"/>
      <c r="P483" s="244"/>
      <c r="Q483" s="244"/>
      <c r="R483" s="244"/>
      <c r="S483" s="244"/>
      <c r="T483" s="244"/>
      <c r="U483" s="244"/>
      <c r="V483" s="244"/>
      <c r="W483" s="244"/>
      <c r="X483" s="244"/>
      <c r="Y483" s="244"/>
      <c r="Z483" s="244"/>
      <c r="AA483" s="244"/>
      <c r="AB483" s="244"/>
      <c r="AC483" s="244"/>
      <c r="AD483" s="244"/>
      <c r="AE483" s="244"/>
      <c r="AF483" s="244"/>
      <c r="AG483" s="244"/>
      <c r="AH483" s="244"/>
      <c r="AI483" s="244"/>
      <c r="AJ483" s="244"/>
    </row>
    <row r="484" spans="1:36" s="23" customFormat="1">
      <c r="A484" s="249"/>
      <c r="B484" s="244"/>
      <c r="C484" s="244"/>
      <c r="D484" s="244"/>
      <c r="E484" s="244"/>
      <c r="F484" s="244"/>
      <c r="G484" s="244"/>
      <c r="H484" s="244"/>
      <c r="I484" s="244"/>
      <c r="J484" s="244"/>
      <c r="K484" s="244"/>
      <c r="L484" s="244"/>
      <c r="M484" s="244"/>
      <c r="N484" s="244"/>
      <c r="O484" s="244"/>
      <c r="P484" s="244"/>
      <c r="Q484" s="244"/>
      <c r="R484" s="244"/>
      <c r="S484" s="244"/>
      <c r="T484" s="244"/>
      <c r="U484" s="244"/>
      <c r="V484" s="244"/>
      <c r="W484" s="244"/>
      <c r="X484" s="244"/>
      <c r="Y484" s="244"/>
      <c r="Z484" s="244"/>
      <c r="AA484" s="244"/>
      <c r="AB484" s="244"/>
      <c r="AC484" s="244"/>
      <c r="AD484" s="244"/>
      <c r="AE484" s="244"/>
      <c r="AF484" s="244"/>
      <c r="AG484" s="244"/>
      <c r="AH484" s="244"/>
      <c r="AI484" s="244"/>
      <c r="AJ484" s="244"/>
    </row>
    <row r="485" spans="1:36" s="23" customFormat="1">
      <c r="A485" s="292"/>
      <c r="B485" s="244"/>
      <c r="C485" s="244"/>
      <c r="D485" s="244"/>
      <c r="E485" s="244"/>
      <c r="F485" s="244"/>
      <c r="G485" s="244"/>
      <c r="H485" s="244"/>
      <c r="I485" s="244"/>
      <c r="J485" s="244"/>
      <c r="K485" s="244"/>
      <c r="L485" s="244"/>
      <c r="M485" s="244"/>
      <c r="N485" s="244"/>
      <c r="O485" s="244"/>
      <c r="P485" s="244"/>
      <c r="Q485" s="244"/>
      <c r="R485" s="244"/>
      <c r="S485" s="244"/>
      <c r="T485" s="244"/>
      <c r="U485" s="244"/>
      <c r="V485" s="244"/>
      <c r="W485" s="244"/>
      <c r="X485" s="244"/>
      <c r="Y485" s="244"/>
      <c r="Z485" s="244"/>
      <c r="AA485" s="244"/>
      <c r="AB485" s="244"/>
      <c r="AC485" s="244"/>
      <c r="AD485" s="244"/>
      <c r="AE485" s="244"/>
      <c r="AF485" s="244"/>
      <c r="AG485" s="244"/>
      <c r="AH485" s="244"/>
      <c r="AI485" s="244"/>
      <c r="AJ485" s="244"/>
    </row>
    <row r="486" spans="1:36" s="23" customFormat="1">
      <c r="A486" s="249"/>
      <c r="B486" s="244"/>
      <c r="C486" s="244"/>
      <c r="D486" s="244"/>
      <c r="E486" s="244"/>
      <c r="F486" s="244"/>
      <c r="G486" s="244"/>
      <c r="H486" s="244"/>
      <c r="I486" s="244"/>
      <c r="J486" s="244"/>
      <c r="K486" s="244"/>
      <c r="L486" s="244"/>
      <c r="M486" s="244"/>
      <c r="N486" s="244"/>
      <c r="O486" s="244"/>
      <c r="P486" s="244"/>
      <c r="Q486" s="244"/>
      <c r="R486" s="244"/>
      <c r="S486" s="244"/>
      <c r="T486" s="244"/>
      <c r="U486" s="244"/>
      <c r="V486" s="244"/>
      <c r="W486" s="244"/>
      <c r="X486" s="244"/>
      <c r="Y486" s="244"/>
      <c r="Z486" s="244"/>
      <c r="AA486" s="244"/>
      <c r="AB486" s="244"/>
      <c r="AC486" s="244"/>
      <c r="AD486" s="244"/>
      <c r="AE486" s="244"/>
      <c r="AF486" s="244"/>
      <c r="AG486" s="244"/>
      <c r="AH486" s="244"/>
      <c r="AI486" s="244"/>
      <c r="AJ486" s="244"/>
    </row>
    <row r="487" spans="1:36" s="23" customFormat="1">
      <c r="A487" s="249"/>
      <c r="B487" s="244"/>
      <c r="C487" s="244"/>
      <c r="D487" s="244"/>
      <c r="E487" s="244"/>
      <c r="F487" s="244"/>
      <c r="G487" s="244"/>
      <c r="H487" s="244"/>
      <c r="I487" s="244"/>
      <c r="J487" s="244"/>
      <c r="K487" s="244"/>
      <c r="L487" s="244"/>
      <c r="M487" s="244"/>
      <c r="N487" s="244"/>
      <c r="O487" s="244"/>
      <c r="P487" s="244"/>
      <c r="Q487" s="244"/>
      <c r="R487" s="244"/>
      <c r="S487" s="244"/>
      <c r="T487" s="244"/>
      <c r="U487" s="244"/>
      <c r="V487" s="244"/>
      <c r="W487" s="244"/>
      <c r="X487" s="244"/>
      <c r="Y487" s="244"/>
      <c r="Z487" s="244"/>
      <c r="AA487" s="244"/>
      <c r="AB487" s="244"/>
      <c r="AC487" s="244"/>
      <c r="AD487" s="244"/>
      <c r="AE487" s="244"/>
      <c r="AF487" s="244"/>
      <c r="AG487" s="244"/>
      <c r="AH487" s="244"/>
      <c r="AI487" s="244"/>
      <c r="AJ487" s="244"/>
    </row>
    <row r="488" spans="1:36" s="23" customFormat="1">
      <c r="A488" s="249"/>
      <c r="B488" s="244"/>
      <c r="C488" s="244"/>
      <c r="D488" s="244"/>
      <c r="E488" s="244"/>
      <c r="F488" s="244"/>
      <c r="G488" s="244"/>
      <c r="H488" s="244"/>
      <c r="I488" s="244"/>
      <c r="J488" s="244"/>
      <c r="K488" s="244"/>
      <c r="L488" s="244"/>
      <c r="M488" s="244"/>
      <c r="N488" s="244"/>
      <c r="O488" s="244"/>
      <c r="P488" s="244"/>
      <c r="Q488" s="244"/>
      <c r="R488" s="244"/>
      <c r="S488" s="244"/>
      <c r="T488" s="244"/>
      <c r="U488" s="244"/>
      <c r="V488" s="244"/>
      <c r="W488" s="244"/>
      <c r="X488" s="244"/>
      <c r="Y488" s="244"/>
      <c r="Z488" s="244"/>
      <c r="AA488" s="244"/>
      <c r="AB488" s="244"/>
      <c r="AC488" s="244"/>
      <c r="AD488" s="244"/>
      <c r="AE488" s="244"/>
      <c r="AF488" s="244"/>
      <c r="AG488" s="244"/>
      <c r="AH488" s="244"/>
      <c r="AI488" s="244"/>
      <c r="AJ488" s="244"/>
    </row>
    <row r="489" spans="1:36" s="23" customFormat="1">
      <c r="A489" s="249"/>
      <c r="B489" s="244"/>
      <c r="C489" s="244"/>
      <c r="D489" s="244"/>
      <c r="E489" s="244"/>
      <c r="F489" s="244"/>
      <c r="G489" s="244"/>
      <c r="H489" s="244"/>
      <c r="I489" s="244"/>
      <c r="J489" s="244"/>
      <c r="K489" s="244"/>
      <c r="L489" s="244"/>
      <c r="M489" s="244"/>
      <c r="N489" s="244"/>
      <c r="O489" s="244"/>
      <c r="P489" s="244"/>
      <c r="Q489" s="244"/>
      <c r="R489" s="244"/>
      <c r="S489" s="244"/>
      <c r="T489" s="244"/>
      <c r="U489" s="244"/>
      <c r="V489" s="244"/>
      <c r="W489" s="244"/>
      <c r="X489" s="244"/>
      <c r="Y489" s="244"/>
      <c r="Z489" s="244"/>
      <c r="AA489" s="244"/>
      <c r="AB489" s="244"/>
      <c r="AC489" s="244"/>
      <c r="AD489" s="244"/>
      <c r="AE489" s="244"/>
      <c r="AF489" s="244"/>
      <c r="AG489" s="244"/>
      <c r="AH489" s="244"/>
      <c r="AI489" s="244"/>
      <c r="AJ489" s="244"/>
    </row>
    <row r="490" spans="1:36" s="23" customFormat="1">
      <c r="A490" s="249"/>
      <c r="B490" s="244"/>
      <c r="C490" s="244"/>
      <c r="D490" s="244"/>
      <c r="E490" s="244"/>
      <c r="F490" s="244"/>
      <c r="G490" s="244"/>
      <c r="H490" s="244"/>
      <c r="I490" s="244"/>
      <c r="J490" s="244"/>
      <c r="K490" s="244"/>
      <c r="L490" s="244"/>
      <c r="M490" s="244"/>
      <c r="N490" s="244"/>
      <c r="O490" s="244"/>
      <c r="P490" s="244"/>
      <c r="Q490" s="244"/>
      <c r="R490" s="244"/>
      <c r="S490" s="244"/>
      <c r="T490" s="244"/>
      <c r="U490" s="244"/>
      <c r="V490" s="244"/>
      <c r="W490" s="244"/>
      <c r="X490" s="244"/>
      <c r="Y490" s="244"/>
      <c r="Z490" s="244"/>
      <c r="AA490" s="244"/>
      <c r="AB490" s="244"/>
      <c r="AC490" s="244"/>
      <c r="AD490" s="244"/>
      <c r="AE490" s="244"/>
      <c r="AF490" s="244"/>
      <c r="AG490" s="244"/>
      <c r="AH490" s="244"/>
      <c r="AI490" s="244"/>
      <c r="AJ490" s="244"/>
    </row>
    <row r="491" spans="1:36" s="23" customFormat="1">
      <c r="A491" s="249"/>
      <c r="B491" s="244"/>
      <c r="C491" s="244"/>
      <c r="D491" s="244"/>
      <c r="E491" s="244"/>
      <c r="F491" s="244"/>
      <c r="G491" s="244"/>
      <c r="H491" s="244"/>
      <c r="I491" s="244"/>
      <c r="J491" s="244"/>
      <c r="K491" s="244"/>
      <c r="L491" s="244"/>
      <c r="M491" s="244"/>
      <c r="N491" s="244"/>
      <c r="O491" s="244"/>
      <c r="P491" s="244"/>
      <c r="Q491" s="244"/>
      <c r="R491" s="244"/>
      <c r="S491" s="244"/>
      <c r="T491" s="244"/>
      <c r="U491" s="244"/>
      <c r="V491" s="244"/>
      <c r="W491" s="244"/>
      <c r="X491" s="244"/>
      <c r="Y491" s="244"/>
      <c r="Z491" s="244"/>
      <c r="AA491" s="244"/>
      <c r="AB491" s="244"/>
      <c r="AC491" s="244"/>
      <c r="AD491" s="244"/>
      <c r="AE491" s="244"/>
      <c r="AF491" s="244"/>
      <c r="AG491" s="244"/>
      <c r="AH491" s="244"/>
      <c r="AI491" s="244"/>
      <c r="AJ491" s="244"/>
    </row>
    <row r="492" spans="1:36" s="23" customFormat="1">
      <c r="A492" s="270"/>
      <c r="B492" s="244"/>
      <c r="C492" s="244"/>
      <c r="D492" s="244"/>
      <c r="E492" s="244"/>
      <c r="F492" s="244"/>
      <c r="G492" s="244"/>
      <c r="H492" s="244"/>
      <c r="I492" s="244"/>
      <c r="J492" s="244"/>
      <c r="K492" s="244"/>
      <c r="L492" s="244"/>
      <c r="M492" s="244"/>
      <c r="N492" s="244"/>
      <c r="O492" s="244"/>
      <c r="P492" s="244"/>
      <c r="Q492" s="244"/>
      <c r="R492" s="244"/>
      <c r="S492" s="244"/>
      <c r="T492" s="244"/>
      <c r="U492" s="244"/>
      <c r="V492" s="244"/>
      <c r="W492" s="244"/>
      <c r="X492" s="244"/>
      <c r="Y492" s="244"/>
      <c r="Z492" s="244"/>
      <c r="AA492" s="244"/>
      <c r="AB492" s="244"/>
      <c r="AC492" s="244"/>
      <c r="AD492" s="244"/>
      <c r="AE492" s="244"/>
      <c r="AF492" s="244"/>
      <c r="AG492" s="244"/>
      <c r="AH492" s="244"/>
      <c r="AI492" s="244"/>
      <c r="AJ492" s="244"/>
    </row>
    <row r="493" spans="1:36" s="23" customFormat="1">
      <c r="A493" s="249"/>
      <c r="B493" s="244"/>
      <c r="C493" s="244"/>
      <c r="D493" s="244"/>
      <c r="E493" s="244"/>
      <c r="F493" s="244"/>
      <c r="G493" s="244"/>
      <c r="H493" s="244"/>
      <c r="I493" s="244"/>
      <c r="J493" s="244"/>
      <c r="K493" s="244"/>
      <c r="L493" s="244"/>
      <c r="M493" s="244"/>
      <c r="N493" s="244"/>
      <c r="O493" s="244"/>
      <c r="P493" s="244"/>
      <c r="Q493" s="244"/>
      <c r="R493" s="244"/>
      <c r="S493" s="244"/>
      <c r="T493" s="244"/>
      <c r="U493" s="244"/>
      <c r="V493" s="244"/>
      <c r="W493" s="244"/>
      <c r="X493" s="244"/>
      <c r="Y493" s="244"/>
      <c r="Z493" s="244"/>
      <c r="AA493" s="244"/>
      <c r="AB493" s="244"/>
      <c r="AC493" s="244"/>
      <c r="AD493" s="244"/>
      <c r="AE493" s="244"/>
      <c r="AF493" s="244"/>
      <c r="AG493" s="244"/>
      <c r="AH493" s="244"/>
      <c r="AI493" s="244"/>
      <c r="AJ493" s="244"/>
    </row>
    <row r="494" spans="1:36" s="23" customFormat="1">
      <c r="A494" s="249"/>
      <c r="B494" s="244"/>
      <c r="C494" s="244"/>
      <c r="D494" s="244"/>
      <c r="E494" s="244"/>
      <c r="F494" s="244"/>
      <c r="G494" s="244"/>
      <c r="H494" s="244"/>
      <c r="I494" s="244"/>
      <c r="J494" s="244"/>
      <c r="K494" s="244"/>
      <c r="L494" s="244"/>
      <c r="M494" s="244"/>
      <c r="N494" s="244"/>
      <c r="O494" s="244"/>
      <c r="P494" s="244"/>
      <c r="Q494" s="244"/>
      <c r="R494" s="244"/>
      <c r="S494" s="244"/>
      <c r="T494" s="244"/>
      <c r="U494" s="244"/>
      <c r="V494" s="244"/>
      <c r="W494" s="244"/>
      <c r="X494" s="244"/>
      <c r="Y494" s="244"/>
      <c r="Z494" s="244"/>
      <c r="AA494" s="244"/>
      <c r="AB494" s="244"/>
      <c r="AC494" s="244"/>
      <c r="AD494" s="244"/>
      <c r="AE494" s="244"/>
      <c r="AF494" s="244"/>
      <c r="AG494" s="244"/>
      <c r="AH494" s="244"/>
      <c r="AI494" s="244"/>
      <c r="AJ494" s="244"/>
    </row>
    <row r="495" spans="1:36" s="23" customFormat="1">
      <c r="A495" s="249"/>
      <c r="B495" s="244"/>
      <c r="C495" s="244"/>
      <c r="D495" s="244"/>
      <c r="E495" s="244"/>
      <c r="F495" s="244"/>
      <c r="G495" s="244"/>
      <c r="H495" s="244"/>
      <c r="I495" s="244"/>
      <c r="J495" s="244"/>
      <c r="K495" s="244"/>
      <c r="L495" s="244"/>
      <c r="M495" s="244"/>
      <c r="N495" s="244"/>
      <c r="O495" s="244"/>
      <c r="P495" s="244"/>
      <c r="Q495" s="244"/>
      <c r="R495" s="244"/>
      <c r="S495" s="244"/>
      <c r="T495" s="244"/>
      <c r="U495" s="244"/>
      <c r="V495" s="244"/>
      <c r="W495" s="244"/>
      <c r="X495" s="244"/>
      <c r="Y495" s="244"/>
      <c r="Z495" s="244"/>
      <c r="AA495" s="244"/>
      <c r="AB495" s="244"/>
      <c r="AC495" s="244"/>
      <c r="AD495" s="244"/>
      <c r="AE495" s="244"/>
      <c r="AF495" s="244"/>
      <c r="AG495" s="244"/>
      <c r="AH495" s="244"/>
      <c r="AI495" s="244"/>
      <c r="AJ495" s="244"/>
    </row>
    <row r="496" spans="1:36" s="23" customFormat="1">
      <c r="A496" s="291"/>
      <c r="B496" s="244"/>
      <c r="C496" s="244"/>
      <c r="D496" s="244"/>
      <c r="E496" s="244"/>
      <c r="F496" s="244"/>
      <c r="G496" s="244"/>
      <c r="H496" s="244"/>
      <c r="I496" s="244"/>
      <c r="J496" s="244"/>
      <c r="K496" s="244"/>
      <c r="L496" s="244"/>
      <c r="M496" s="244"/>
      <c r="N496" s="244"/>
      <c r="O496" s="244"/>
      <c r="P496" s="244"/>
      <c r="Q496" s="244"/>
      <c r="R496" s="244"/>
      <c r="S496" s="244"/>
      <c r="T496" s="244"/>
      <c r="U496" s="244"/>
      <c r="V496" s="244"/>
      <c r="W496" s="244"/>
      <c r="X496" s="244"/>
      <c r="Y496" s="244"/>
      <c r="Z496" s="244"/>
      <c r="AA496" s="244"/>
      <c r="AB496" s="244"/>
      <c r="AC496" s="244"/>
      <c r="AD496" s="244"/>
      <c r="AE496" s="244"/>
      <c r="AF496" s="244"/>
      <c r="AG496" s="244"/>
      <c r="AH496" s="244"/>
      <c r="AI496" s="244"/>
      <c r="AJ496" s="244"/>
    </row>
    <row r="497" spans="1:36" s="23" customFormat="1">
      <c r="A497" s="248"/>
      <c r="B497" s="244"/>
      <c r="C497" s="244"/>
      <c r="D497" s="244"/>
      <c r="E497" s="244"/>
      <c r="F497" s="244"/>
      <c r="G497" s="244"/>
      <c r="H497" s="244"/>
      <c r="I497" s="244"/>
      <c r="J497" s="244"/>
      <c r="K497" s="244"/>
      <c r="L497" s="244"/>
      <c r="M497" s="244"/>
      <c r="N497" s="244"/>
      <c r="O497" s="244"/>
      <c r="P497" s="244"/>
      <c r="Q497" s="244"/>
      <c r="R497" s="244"/>
      <c r="S497" s="244"/>
      <c r="T497" s="244"/>
      <c r="U497" s="244"/>
      <c r="V497" s="244"/>
      <c r="W497" s="244"/>
      <c r="X497" s="244"/>
      <c r="Y497" s="244"/>
      <c r="Z497" s="244"/>
      <c r="AA497" s="244"/>
      <c r="AB497" s="244"/>
      <c r="AC497" s="244"/>
      <c r="AD497" s="244"/>
      <c r="AE497" s="244"/>
      <c r="AF497" s="244"/>
      <c r="AG497" s="244"/>
      <c r="AH497" s="244"/>
      <c r="AI497" s="244"/>
      <c r="AJ497" s="244"/>
    </row>
    <row r="498" spans="1:36" s="23" customFormat="1" ht="15.75" customHeight="1">
      <c r="A498" s="291"/>
      <c r="B498" s="290"/>
      <c r="C498" s="289"/>
      <c r="D498" s="289"/>
      <c r="E498" s="289"/>
      <c r="F498" s="289"/>
      <c r="G498" s="289"/>
      <c r="H498" s="289"/>
      <c r="I498" s="289"/>
      <c r="J498" s="289"/>
      <c r="K498" s="289"/>
      <c r="L498" s="289"/>
      <c r="M498" s="289"/>
      <c r="N498" s="289"/>
      <c r="O498" s="289"/>
      <c r="P498" s="289"/>
      <c r="Q498" s="289"/>
      <c r="R498" s="289"/>
      <c r="S498" s="289"/>
      <c r="T498" s="289"/>
      <c r="U498" s="289"/>
      <c r="V498" s="289"/>
      <c r="W498" s="289"/>
      <c r="X498" s="289"/>
      <c r="Y498" s="289"/>
      <c r="Z498" s="289"/>
      <c r="AA498" s="289"/>
      <c r="AB498" s="289"/>
      <c r="AC498" s="289"/>
      <c r="AD498" s="289"/>
      <c r="AE498" s="289"/>
      <c r="AF498" s="289"/>
      <c r="AG498" s="289"/>
      <c r="AH498" s="289"/>
      <c r="AI498" s="289"/>
      <c r="AJ498" s="289"/>
    </row>
    <row r="499" spans="1:36" s="23" customFormat="1">
      <c r="A499" s="288"/>
      <c r="B499" s="244"/>
      <c r="C499" s="244"/>
      <c r="D499" s="244"/>
      <c r="E499" s="244"/>
      <c r="F499" s="244"/>
      <c r="G499" s="244"/>
      <c r="H499" s="244"/>
      <c r="I499" s="244"/>
      <c r="J499" s="244"/>
      <c r="K499" s="244"/>
      <c r="L499" s="244"/>
      <c r="M499" s="244"/>
      <c r="N499" s="244"/>
      <c r="O499" s="244"/>
      <c r="P499" s="244"/>
      <c r="Q499" s="244"/>
      <c r="R499" s="244"/>
      <c r="S499" s="244"/>
      <c r="T499" s="244"/>
      <c r="U499" s="244"/>
      <c r="V499" s="244"/>
      <c r="W499" s="244"/>
      <c r="X499" s="244"/>
      <c r="Y499" s="244"/>
      <c r="Z499" s="244"/>
      <c r="AA499" s="244"/>
      <c r="AB499" s="244"/>
      <c r="AC499" s="244"/>
      <c r="AD499" s="244"/>
      <c r="AE499" s="244"/>
      <c r="AF499" s="244"/>
      <c r="AG499" s="244"/>
      <c r="AH499" s="244"/>
      <c r="AI499" s="244"/>
      <c r="AJ499" s="244"/>
    </row>
    <row r="500" spans="1:36" s="23" customFormat="1">
      <c r="A500" s="287"/>
      <c r="B500" s="244"/>
      <c r="C500" s="244"/>
      <c r="D500" s="244"/>
      <c r="E500" s="244"/>
      <c r="F500" s="244"/>
      <c r="G500" s="244"/>
      <c r="H500" s="244"/>
      <c r="I500" s="244"/>
      <c r="J500" s="244"/>
      <c r="K500" s="244"/>
      <c r="L500" s="244"/>
      <c r="M500" s="244"/>
      <c r="N500" s="244"/>
      <c r="O500" s="244"/>
      <c r="P500" s="244"/>
      <c r="Q500" s="244"/>
      <c r="R500" s="244"/>
      <c r="S500" s="244"/>
      <c r="T500" s="244"/>
      <c r="U500" s="244"/>
      <c r="V500" s="244"/>
      <c r="W500" s="244"/>
      <c r="X500" s="244"/>
      <c r="Y500" s="244"/>
      <c r="Z500" s="244"/>
      <c r="AA500" s="244"/>
      <c r="AB500" s="244"/>
      <c r="AC500" s="244"/>
      <c r="AD500" s="244"/>
      <c r="AE500" s="244"/>
      <c r="AF500" s="244"/>
      <c r="AG500" s="244"/>
      <c r="AH500" s="244"/>
      <c r="AI500" s="244"/>
      <c r="AJ500" s="244"/>
    </row>
    <row r="501" spans="1:36" s="23" customFormat="1">
      <c r="A501" s="286"/>
      <c r="B501" s="244"/>
      <c r="C501" s="244"/>
      <c r="D501" s="244"/>
      <c r="E501" s="244"/>
      <c r="F501" s="244"/>
      <c r="G501" s="244"/>
      <c r="H501" s="244"/>
      <c r="I501" s="244"/>
      <c r="J501" s="244"/>
      <c r="K501" s="244"/>
      <c r="L501" s="244"/>
      <c r="M501" s="244"/>
      <c r="N501" s="244"/>
      <c r="O501" s="244"/>
      <c r="P501" s="244"/>
      <c r="Q501" s="244"/>
      <c r="R501" s="244"/>
      <c r="S501" s="244"/>
      <c r="T501" s="244"/>
      <c r="U501" s="244"/>
      <c r="V501" s="244"/>
      <c r="W501" s="244"/>
      <c r="X501" s="244"/>
      <c r="Y501" s="244"/>
      <c r="Z501" s="244"/>
      <c r="AA501" s="244"/>
      <c r="AB501" s="244"/>
      <c r="AC501" s="244"/>
      <c r="AD501" s="244"/>
      <c r="AE501" s="244"/>
      <c r="AF501" s="244"/>
      <c r="AG501" s="244"/>
      <c r="AH501" s="244"/>
      <c r="AI501" s="244"/>
      <c r="AJ501" s="244"/>
    </row>
    <row r="502" spans="1:36" s="23" customFormat="1">
      <c r="A502" s="284"/>
      <c r="B502" s="244"/>
      <c r="C502" s="244"/>
      <c r="D502" s="244"/>
      <c r="E502" s="244"/>
      <c r="F502" s="244"/>
      <c r="G502" s="244"/>
      <c r="H502" s="244"/>
      <c r="I502" s="244"/>
      <c r="J502" s="244"/>
      <c r="K502" s="244"/>
      <c r="L502" s="244"/>
      <c r="M502" s="244"/>
      <c r="N502" s="244"/>
      <c r="O502" s="244"/>
      <c r="P502" s="244"/>
      <c r="Q502" s="244"/>
      <c r="R502" s="244"/>
      <c r="S502" s="244"/>
      <c r="T502" s="244"/>
      <c r="U502" s="244"/>
      <c r="V502" s="244"/>
      <c r="W502" s="244"/>
      <c r="X502" s="244"/>
      <c r="Y502" s="244"/>
      <c r="Z502" s="244"/>
      <c r="AA502" s="244"/>
      <c r="AB502" s="244"/>
      <c r="AC502" s="244"/>
      <c r="AD502" s="244"/>
      <c r="AE502" s="244"/>
      <c r="AF502" s="244"/>
      <c r="AG502" s="244"/>
      <c r="AH502" s="244"/>
      <c r="AI502" s="244"/>
      <c r="AJ502" s="244"/>
    </row>
    <row r="503" spans="1:36" s="23" customFormat="1">
      <c r="A503" s="285"/>
      <c r="B503" s="244"/>
      <c r="C503" s="244"/>
      <c r="D503" s="244"/>
      <c r="E503" s="244"/>
      <c r="F503" s="244"/>
      <c r="G503" s="244"/>
      <c r="H503" s="244"/>
      <c r="I503" s="244"/>
      <c r="J503" s="244"/>
      <c r="K503" s="244"/>
      <c r="L503" s="244"/>
      <c r="M503" s="244"/>
      <c r="N503" s="244"/>
      <c r="O503" s="244"/>
      <c r="P503" s="244"/>
      <c r="Q503" s="244"/>
      <c r="R503" s="244"/>
      <c r="S503" s="244"/>
      <c r="T503" s="244"/>
      <c r="U503" s="244"/>
      <c r="V503" s="244"/>
      <c r="W503" s="244"/>
      <c r="X503" s="244"/>
      <c r="Y503" s="244"/>
      <c r="Z503" s="244"/>
      <c r="AA503" s="244"/>
      <c r="AB503" s="244"/>
      <c r="AC503" s="244"/>
      <c r="AD503" s="244"/>
      <c r="AE503" s="244"/>
      <c r="AF503" s="244"/>
      <c r="AG503" s="244"/>
      <c r="AH503" s="244"/>
      <c r="AI503" s="244"/>
      <c r="AJ503" s="244"/>
    </row>
    <row r="504" spans="1:36" s="23" customFormat="1">
      <c r="A504" s="284"/>
      <c r="B504" s="244"/>
      <c r="C504" s="244"/>
      <c r="D504" s="244"/>
      <c r="E504" s="244"/>
      <c r="F504" s="244"/>
      <c r="G504" s="244"/>
      <c r="H504" s="244"/>
      <c r="I504" s="244"/>
      <c r="J504" s="244"/>
      <c r="K504" s="244"/>
      <c r="L504" s="244"/>
      <c r="M504" s="244"/>
      <c r="N504" s="244"/>
      <c r="O504" s="244"/>
      <c r="P504" s="244"/>
      <c r="Q504" s="244"/>
      <c r="R504" s="244"/>
      <c r="S504" s="244"/>
      <c r="T504" s="244"/>
      <c r="U504" s="244"/>
      <c r="V504" s="244"/>
      <c r="W504" s="244"/>
      <c r="X504" s="244"/>
      <c r="Y504" s="244"/>
      <c r="Z504" s="244"/>
      <c r="AA504" s="244"/>
      <c r="AB504" s="244"/>
      <c r="AC504" s="244"/>
      <c r="AD504" s="244"/>
      <c r="AE504" s="244"/>
      <c r="AF504" s="244"/>
      <c r="AG504" s="244"/>
      <c r="AH504" s="244"/>
      <c r="AI504" s="244"/>
      <c r="AJ504" s="244"/>
    </row>
    <row r="505" spans="1:36" s="23" customFormat="1">
      <c r="A505" s="283"/>
      <c r="B505" s="244"/>
      <c r="C505" s="244"/>
      <c r="D505" s="244"/>
      <c r="E505" s="244"/>
      <c r="F505" s="244"/>
      <c r="G505" s="244"/>
      <c r="H505" s="244"/>
      <c r="I505" s="244"/>
      <c r="J505" s="244"/>
      <c r="K505" s="244"/>
      <c r="L505" s="244"/>
      <c r="M505" s="244"/>
      <c r="N505" s="244"/>
      <c r="O505" s="244"/>
      <c r="P505" s="244"/>
      <c r="Q505" s="244"/>
      <c r="R505" s="244"/>
      <c r="S505" s="244"/>
      <c r="T505" s="244"/>
      <c r="U505" s="244"/>
      <c r="V505" s="244"/>
      <c r="W505" s="244"/>
      <c r="X505" s="244"/>
      <c r="Y505" s="244"/>
      <c r="Z505" s="244"/>
      <c r="AA505" s="244"/>
      <c r="AB505" s="244"/>
      <c r="AC505" s="244"/>
      <c r="AD505" s="244"/>
      <c r="AE505" s="244"/>
      <c r="AF505" s="244"/>
      <c r="AG505" s="244"/>
      <c r="AH505" s="244"/>
      <c r="AI505" s="244"/>
      <c r="AJ505" s="244"/>
    </row>
    <row r="506" spans="1:36" s="23" customFormat="1">
      <c r="A506" s="192"/>
      <c r="B506" s="192"/>
      <c r="C506" s="192"/>
      <c r="D506" s="192"/>
      <c r="E506" s="192"/>
    </row>
    <row r="507" spans="1:36" s="23" customFormat="1">
      <c r="A507" s="233"/>
      <c r="B507" s="243"/>
      <c r="C507" s="243"/>
      <c r="D507" s="243"/>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243"/>
      <c r="AA507" s="243"/>
      <c r="AB507" s="243"/>
      <c r="AC507" s="243"/>
      <c r="AD507" s="243"/>
      <c r="AE507" s="243"/>
      <c r="AF507" s="243"/>
      <c r="AG507" s="243"/>
      <c r="AH507" s="243"/>
      <c r="AI507" s="243"/>
      <c r="AJ507" s="243"/>
    </row>
    <row r="508" spans="1:36" s="23" customFormat="1">
      <c r="A508" s="192"/>
      <c r="B508" s="192"/>
      <c r="C508" s="192"/>
      <c r="D508" s="192"/>
      <c r="E508" s="192"/>
    </row>
    <row r="509" spans="1:36" s="23" customFormat="1">
      <c r="A509" s="192"/>
      <c r="B509" s="192"/>
      <c r="C509" s="192"/>
      <c r="D509" s="192"/>
      <c r="E509" s="192"/>
    </row>
    <row r="510" spans="1:36" s="23" customFormat="1" ht="15.75">
      <c r="A510" s="258"/>
      <c r="B510" s="255"/>
      <c r="C510" s="255"/>
      <c r="D510" s="255"/>
      <c r="E510" s="255"/>
      <c r="F510" s="256"/>
      <c r="G510" s="256"/>
    </row>
    <row r="511" spans="1:36" s="23" customFormat="1" ht="15.75">
      <c r="A511" s="258"/>
      <c r="B511" s="255"/>
      <c r="C511" s="255"/>
      <c r="D511" s="255"/>
      <c r="E511" s="255"/>
      <c r="F511" s="256"/>
      <c r="G511" s="256"/>
    </row>
    <row r="512" spans="1:36" s="23" customFormat="1">
      <c r="A512" s="255"/>
      <c r="B512" s="255"/>
      <c r="C512" s="255"/>
      <c r="D512" s="255"/>
      <c r="E512" s="255"/>
      <c r="F512" s="256"/>
      <c r="G512" s="256"/>
    </row>
    <row r="513" spans="1:7" s="23" customFormat="1">
      <c r="A513" s="255"/>
      <c r="B513" s="255"/>
      <c r="C513" s="255"/>
      <c r="D513" s="255"/>
      <c r="E513" s="255"/>
      <c r="F513" s="282"/>
      <c r="G513" s="255"/>
    </row>
    <row r="514" spans="1:7" s="23" customFormat="1">
      <c r="A514" s="270"/>
      <c r="B514" s="281"/>
      <c r="C514" s="280"/>
      <c r="D514" s="280"/>
      <c r="E514" s="280"/>
      <c r="F514" s="279"/>
      <c r="G514" s="279"/>
    </row>
    <row r="515" spans="1:7" s="23" customFormat="1">
      <c r="A515" s="270"/>
      <c r="B515" s="279"/>
      <c r="C515" s="279"/>
      <c r="D515" s="279"/>
      <c r="E515" s="279"/>
      <c r="F515" s="279"/>
      <c r="G515" s="279"/>
    </row>
    <row r="516" spans="1:7" s="23" customFormat="1">
      <c r="A516" s="270"/>
      <c r="B516" s="244"/>
      <c r="C516" s="244"/>
      <c r="D516" s="244"/>
      <c r="E516" s="244"/>
      <c r="F516" s="244"/>
      <c r="G516" s="244"/>
    </row>
    <row r="517" spans="1:7" s="23" customFormat="1">
      <c r="A517" s="270"/>
      <c r="B517" s="244"/>
      <c r="C517" s="244"/>
      <c r="D517" s="244"/>
      <c r="E517" s="244"/>
      <c r="F517" s="244"/>
      <c r="G517" s="244"/>
    </row>
    <row r="518" spans="1:7" s="23" customFormat="1">
      <c r="A518" s="270"/>
      <c r="B518" s="244"/>
      <c r="C518" s="244"/>
      <c r="D518" s="244"/>
      <c r="E518" s="244"/>
      <c r="F518" s="244"/>
      <c r="G518" s="244"/>
    </row>
    <row r="519" spans="1:7" s="23" customFormat="1">
      <c r="A519" s="272"/>
      <c r="B519" s="244"/>
      <c r="C519" s="244"/>
      <c r="D519" s="244"/>
      <c r="E519" s="244"/>
      <c r="F519" s="244"/>
      <c r="G519" s="244"/>
    </row>
    <row r="520" spans="1:7" s="23" customFormat="1">
      <c r="A520" s="278"/>
      <c r="B520" s="244"/>
      <c r="C520" s="244"/>
      <c r="D520" s="244"/>
      <c r="E520" s="244"/>
      <c r="F520" s="244"/>
      <c r="G520" s="244"/>
    </row>
    <row r="521" spans="1:7" s="23" customFormat="1">
      <c r="A521" s="277"/>
      <c r="B521" s="244"/>
      <c r="C521" s="244"/>
      <c r="D521" s="244"/>
      <c r="E521" s="244"/>
      <c r="F521" s="244"/>
      <c r="G521" s="244"/>
    </row>
    <row r="522" spans="1:7" s="23" customFormat="1">
      <c r="A522" s="277"/>
      <c r="B522" s="244"/>
      <c r="C522" s="244"/>
      <c r="D522" s="244"/>
      <c r="E522" s="244"/>
      <c r="F522" s="244"/>
      <c r="G522" s="244"/>
    </row>
    <row r="523" spans="1:7" s="23" customFormat="1">
      <c r="A523" s="278"/>
      <c r="B523" s="244"/>
      <c r="C523" s="244"/>
      <c r="D523" s="244"/>
      <c r="E523" s="244"/>
      <c r="F523" s="244"/>
      <c r="G523" s="244"/>
    </row>
    <row r="524" spans="1:7" s="23" customFormat="1">
      <c r="A524" s="277"/>
      <c r="B524" s="244"/>
      <c r="C524" s="244"/>
      <c r="D524" s="244"/>
      <c r="E524" s="244"/>
      <c r="F524" s="244"/>
      <c r="G524" s="244"/>
    </row>
    <row r="525" spans="1:7" s="23" customFormat="1">
      <c r="A525" s="277"/>
      <c r="B525" s="244"/>
      <c r="C525" s="244"/>
      <c r="D525" s="244"/>
      <c r="E525" s="244"/>
      <c r="F525" s="244"/>
      <c r="G525" s="244"/>
    </row>
    <row r="526" spans="1:7" s="23" customFormat="1">
      <c r="A526" s="277"/>
      <c r="B526" s="244"/>
      <c r="C526" s="244"/>
      <c r="D526" s="244"/>
      <c r="E526" s="244"/>
      <c r="F526" s="244"/>
      <c r="G526" s="244"/>
    </row>
    <row r="527" spans="1:7" s="23" customFormat="1">
      <c r="A527" s="278"/>
      <c r="B527" s="244"/>
      <c r="C527" s="244"/>
      <c r="D527" s="244"/>
      <c r="E527" s="244"/>
      <c r="F527" s="244"/>
      <c r="G527" s="244"/>
    </row>
    <row r="528" spans="1:7" s="23" customFormat="1">
      <c r="A528" s="277"/>
      <c r="B528" s="244"/>
      <c r="C528" s="244"/>
      <c r="D528" s="244"/>
      <c r="E528" s="244"/>
      <c r="F528" s="244"/>
      <c r="G528" s="244"/>
    </row>
    <row r="529" spans="1:7" s="23" customFormat="1">
      <c r="A529" s="276"/>
      <c r="B529" s="244"/>
      <c r="C529" s="244"/>
      <c r="D529" s="244"/>
      <c r="E529" s="244"/>
      <c r="F529" s="244"/>
      <c r="G529" s="244"/>
    </row>
    <row r="530" spans="1:7" s="23" customFormat="1">
      <c r="A530" s="276"/>
      <c r="B530" s="244"/>
      <c r="C530" s="244"/>
      <c r="D530" s="244"/>
      <c r="E530" s="244"/>
      <c r="F530" s="244"/>
      <c r="G530" s="244"/>
    </row>
    <row r="531" spans="1:7" s="23" customFormat="1">
      <c r="A531" s="276"/>
      <c r="B531" s="244"/>
      <c r="C531" s="244"/>
      <c r="D531" s="244"/>
      <c r="E531" s="244"/>
      <c r="F531" s="244"/>
      <c r="G531" s="244"/>
    </row>
    <row r="532" spans="1:7" s="23" customFormat="1">
      <c r="A532" s="276"/>
      <c r="B532" s="244"/>
      <c r="C532" s="244"/>
      <c r="D532" s="244"/>
      <c r="E532" s="244"/>
      <c r="F532" s="244"/>
      <c r="G532" s="244"/>
    </row>
    <row r="533" spans="1:7" s="23" customFormat="1">
      <c r="A533" s="276"/>
      <c r="B533" s="244"/>
      <c r="C533" s="244"/>
      <c r="D533" s="244"/>
      <c r="E533" s="244"/>
      <c r="F533" s="244"/>
      <c r="G533" s="244"/>
    </row>
    <row r="534" spans="1:7" s="23" customFormat="1">
      <c r="A534" s="276"/>
      <c r="B534" s="244"/>
      <c r="C534" s="244"/>
      <c r="D534" s="244"/>
      <c r="E534" s="244"/>
      <c r="F534" s="244"/>
      <c r="G534" s="244"/>
    </row>
    <row r="535" spans="1:7" s="23" customFormat="1">
      <c r="A535" s="276"/>
      <c r="B535" s="244"/>
      <c r="C535" s="244"/>
      <c r="D535" s="244"/>
      <c r="E535" s="244"/>
      <c r="F535" s="244"/>
      <c r="G535" s="244"/>
    </row>
    <row r="536" spans="1:7" s="23" customFormat="1">
      <c r="A536" s="276"/>
      <c r="B536" s="244"/>
      <c r="C536" s="244"/>
      <c r="D536" s="244"/>
      <c r="E536" s="244"/>
      <c r="F536" s="244"/>
      <c r="G536" s="244"/>
    </row>
    <row r="537" spans="1:7" s="23" customFormat="1">
      <c r="A537" s="276"/>
      <c r="B537" s="244"/>
      <c r="C537" s="244"/>
      <c r="D537" s="244"/>
      <c r="E537" s="244"/>
      <c r="F537" s="244"/>
      <c r="G537" s="244"/>
    </row>
    <row r="538" spans="1:7" s="23" customFormat="1">
      <c r="A538" s="276"/>
      <c r="B538" s="244"/>
      <c r="C538" s="244"/>
      <c r="D538" s="244"/>
      <c r="E538" s="244"/>
      <c r="F538" s="244"/>
      <c r="G538" s="244"/>
    </row>
    <row r="539" spans="1:7" s="23" customFormat="1">
      <c r="A539" s="276"/>
      <c r="B539" s="244"/>
      <c r="C539" s="244"/>
      <c r="D539" s="244"/>
      <c r="E539" s="244"/>
      <c r="F539" s="244"/>
      <c r="G539" s="244"/>
    </row>
    <row r="540" spans="1:7" s="23" customFormat="1">
      <c r="A540" s="272"/>
      <c r="B540" s="244"/>
      <c r="C540" s="244"/>
      <c r="D540" s="244"/>
      <c r="E540" s="244"/>
      <c r="F540" s="244"/>
      <c r="G540" s="244"/>
    </row>
    <row r="541" spans="1:7" s="23" customFormat="1">
      <c r="A541" s="272"/>
      <c r="B541" s="244"/>
      <c r="C541" s="244"/>
      <c r="D541" s="244"/>
      <c r="E541" s="244"/>
      <c r="F541" s="244"/>
      <c r="G541" s="244"/>
    </row>
    <row r="542" spans="1:7" s="23" customFormat="1">
      <c r="A542" s="272"/>
      <c r="B542" s="244"/>
      <c r="C542" s="244"/>
      <c r="D542" s="244"/>
      <c r="E542" s="244"/>
      <c r="F542" s="244"/>
      <c r="G542" s="244"/>
    </row>
    <row r="543" spans="1:7" s="23" customFormat="1">
      <c r="A543" s="275"/>
      <c r="B543" s="244"/>
      <c r="C543" s="244"/>
      <c r="D543" s="244"/>
      <c r="E543" s="244"/>
      <c r="F543" s="244"/>
      <c r="G543" s="244"/>
    </row>
    <row r="544" spans="1:7" s="23" customFormat="1">
      <c r="A544" s="275"/>
      <c r="B544" s="244"/>
      <c r="C544" s="244"/>
      <c r="D544" s="244"/>
      <c r="E544" s="244"/>
      <c r="F544" s="244"/>
      <c r="G544" s="244"/>
    </row>
    <row r="545" spans="1:7" s="23" customFormat="1">
      <c r="A545" s="275"/>
      <c r="B545" s="244"/>
      <c r="C545" s="244"/>
      <c r="D545" s="244"/>
      <c r="E545" s="244"/>
      <c r="F545" s="244"/>
      <c r="G545" s="244"/>
    </row>
    <row r="546" spans="1:7" s="23" customFormat="1">
      <c r="A546" s="275"/>
      <c r="B546" s="244"/>
      <c r="C546" s="244"/>
      <c r="D546" s="244"/>
      <c r="E546" s="244"/>
      <c r="F546" s="244"/>
      <c r="G546" s="244"/>
    </row>
    <row r="547" spans="1:7" s="23" customFormat="1">
      <c r="A547" s="275"/>
      <c r="B547" s="244"/>
      <c r="C547" s="244"/>
      <c r="D547" s="244"/>
      <c r="E547" s="244"/>
      <c r="F547" s="244"/>
      <c r="G547" s="244"/>
    </row>
    <row r="548" spans="1:7" s="23" customFormat="1">
      <c r="A548" s="274"/>
      <c r="B548" s="244"/>
      <c r="C548" s="244"/>
      <c r="D548" s="244"/>
      <c r="E548" s="244"/>
      <c r="F548" s="244"/>
      <c r="G548" s="244"/>
    </row>
    <row r="549" spans="1:7" s="23" customFormat="1">
      <c r="A549" s="273"/>
      <c r="B549" s="244"/>
      <c r="C549" s="244"/>
      <c r="D549" s="244"/>
      <c r="E549" s="244"/>
      <c r="F549" s="244"/>
      <c r="G549" s="244"/>
    </row>
    <row r="550" spans="1:7" s="23" customFormat="1">
      <c r="A550" s="270"/>
      <c r="B550" s="244"/>
      <c r="C550" s="244"/>
      <c r="D550" s="244"/>
      <c r="E550" s="244"/>
      <c r="F550" s="244"/>
      <c r="G550" s="244"/>
    </row>
    <row r="551" spans="1:7" s="23" customFormat="1">
      <c r="A551" s="272"/>
      <c r="B551" s="244"/>
      <c r="C551" s="244"/>
      <c r="D551" s="244"/>
      <c r="E551" s="244"/>
      <c r="F551" s="244"/>
      <c r="G551" s="244"/>
    </row>
    <row r="552" spans="1:7" s="23" customFormat="1">
      <c r="A552" s="278"/>
      <c r="B552" s="244"/>
      <c r="C552" s="244"/>
      <c r="D552" s="244"/>
      <c r="E552" s="244"/>
      <c r="F552" s="244"/>
      <c r="G552" s="244"/>
    </row>
    <row r="553" spans="1:7" s="23" customFormat="1">
      <c r="A553" s="277"/>
      <c r="B553" s="244"/>
      <c r="C553" s="244"/>
      <c r="D553" s="244"/>
      <c r="E553" s="244"/>
      <c r="F553" s="244"/>
      <c r="G553" s="244"/>
    </row>
    <row r="554" spans="1:7" s="23" customFormat="1">
      <c r="A554" s="277"/>
      <c r="B554" s="244"/>
      <c r="C554" s="244"/>
      <c r="D554" s="244"/>
      <c r="E554" s="244"/>
      <c r="F554" s="244"/>
      <c r="G554" s="244"/>
    </row>
    <row r="555" spans="1:7" s="23" customFormat="1">
      <c r="A555" s="278"/>
      <c r="B555" s="244"/>
      <c r="C555" s="244"/>
      <c r="D555" s="244"/>
      <c r="E555" s="244"/>
      <c r="F555" s="244"/>
      <c r="G555" s="244"/>
    </row>
    <row r="556" spans="1:7" s="23" customFormat="1">
      <c r="A556" s="277"/>
      <c r="B556" s="244"/>
      <c r="C556" s="244"/>
      <c r="D556" s="244"/>
      <c r="E556" s="244"/>
      <c r="F556" s="244"/>
      <c r="G556" s="244"/>
    </row>
    <row r="557" spans="1:7" s="23" customFormat="1">
      <c r="A557" s="277"/>
      <c r="B557" s="244"/>
      <c r="C557" s="244"/>
      <c r="D557" s="244"/>
      <c r="E557" s="244"/>
      <c r="F557" s="244"/>
      <c r="G557" s="244"/>
    </row>
    <row r="558" spans="1:7" s="23" customFormat="1">
      <c r="A558" s="277"/>
      <c r="B558" s="244"/>
      <c r="C558" s="244"/>
      <c r="D558" s="244"/>
      <c r="E558" s="244"/>
      <c r="F558" s="244"/>
      <c r="G558" s="244"/>
    </row>
    <row r="559" spans="1:7" s="23" customFormat="1">
      <c r="A559" s="278"/>
      <c r="B559" s="244"/>
      <c r="C559" s="244"/>
      <c r="D559" s="244"/>
      <c r="E559" s="244"/>
      <c r="F559" s="244"/>
      <c r="G559" s="244"/>
    </row>
    <row r="560" spans="1:7" s="23" customFormat="1">
      <c r="A560" s="277"/>
      <c r="B560" s="244"/>
      <c r="C560" s="244"/>
      <c r="D560" s="244"/>
      <c r="E560" s="244"/>
      <c r="F560" s="244"/>
      <c r="G560" s="244"/>
    </row>
    <row r="561" spans="1:7" s="23" customFormat="1">
      <c r="A561" s="276"/>
      <c r="B561" s="244"/>
      <c r="C561" s="244"/>
      <c r="D561" s="244"/>
      <c r="E561" s="244"/>
      <c r="F561" s="244"/>
      <c r="G561" s="244"/>
    </row>
    <row r="562" spans="1:7" s="23" customFormat="1">
      <c r="A562" s="276"/>
      <c r="B562" s="244"/>
      <c r="C562" s="244"/>
      <c r="D562" s="244"/>
      <c r="E562" s="244"/>
      <c r="F562" s="244"/>
      <c r="G562" s="244"/>
    </row>
    <row r="563" spans="1:7" s="23" customFormat="1">
      <c r="A563" s="276"/>
      <c r="B563" s="244"/>
      <c r="C563" s="244"/>
      <c r="D563" s="244"/>
      <c r="E563" s="244"/>
      <c r="F563" s="244"/>
      <c r="G563" s="244"/>
    </row>
    <row r="564" spans="1:7" s="23" customFormat="1">
      <c r="A564" s="276"/>
      <c r="B564" s="244"/>
      <c r="C564" s="244"/>
      <c r="D564" s="244"/>
      <c r="E564" s="244"/>
      <c r="F564" s="244"/>
      <c r="G564" s="244"/>
    </row>
    <row r="565" spans="1:7" s="23" customFormat="1">
      <c r="A565" s="276"/>
      <c r="B565" s="244"/>
      <c r="C565" s="244"/>
      <c r="D565" s="244"/>
      <c r="E565" s="244"/>
      <c r="F565" s="244"/>
      <c r="G565" s="244"/>
    </row>
    <row r="566" spans="1:7" s="23" customFormat="1">
      <c r="A566" s="276"/>
      <c r="B566" s="244"/>
      <c r="C566" s="244"/>
      <c r="D566" s="244"/>
      <c r="E566" s="244"/>
      <c r="F566" s="244"/>
      <c r="G566" s="244"/>
    </row>
    <row r="567" spans="1:7" s="23" customFormat="1">
      <c r="A567" s="276"/>
      <c r="B567" s="244"/>
      <c r="C567" s="244"/>
      <c r="D567" s="244"/>
      <c r="E567" s="244"/>
      <c r="F567" s="244"/>
      <c r="G567" s="244"/>
    </row>
    <row r="568" spans="1:7" s="23" customFormat="1">
      <c r="A568" s="276"/>
      <c r="B568" s="244"/>
      <c r="C568" s="244"/>
      <c r="D568" s="244"/>
      <c r="E568" s="244"/>
      <c r="F568" s="244"/>
      <c r="G568" s="244"/>
    </row>
    <row r="569" spans="1:7" s="23" customFormat="1">
      <c r="A569" s="276"/>
      <c r="B569" s="244"/>
      <c r="C569" s="244"/>
      <c r="D569" s="244"/>
      <c r="E569" s="244"/>
      <c r="F569" s="244"/>
      <c r="G569" s="244"/>
    </row>
    <row r="570" spans="1:7" s="23" customFormat="1">
      <c r="A570" s="276"/>
      <c r="B570" s="244"/>
      <c r="C570" s="244"/>
      <c r="D570" s="244"/>
      <c r="E570" s="244"/>
      <c r="F570" s="244"/>
      <c r="G570" s="244"/>
    </row>
    <row r="571" spans="1:7" s="23" customFormat="1">
      <c r="A571" s="276"/>
      <c r="B571" s="244"/>
      <c r="C571" s="244"/>
      <c r="D571" s="244"/>
      <c r="E571" s="244"/>
      <c r="F571" s="244"/>
      <c r="G571" s="244"/>
    </row>
    <row r="572" spans="1:7" s="23" customFormat="1">
      <c r="A572" s="272"/>
      <c r="B572" s="244"/>
      <c r="C572" s="244"/>
      <c r="D572" s="244"/>
      <c r="E572" s="244"/>
      <c r="F572" s="244"/>
      <c r="G572" s="244"/>
    </row>
    <row r="573" spans="1:7" s="23" customFormat="1">
      <c r="A573" s="272"/>
      <c r="B573" s="244"/>
      <c r="C573" s="244"/>
      <c r="D573" s="244"/>
      <c r="E573" s="244"/>
      <c r="F573" s="244"/>
      <c r="G573" s="244"/>
    </row>
    <row r="574" spans="1:7" s="23" customFormat="1">
      <c r="A574" s="272"/>
      <c r="B574" s="244"/>
      <c r="C574" s="244"/>
      <c r="D574" s="244"/>
      <c r="E574" s="244"/>
      <c r="F574" s="244"/>
      <c r="G574" s="244"/>
    </row>
    <row r="575" spans="1:7" s="23" customFormat="1">
      <c r="A575" s="275"/>
      <c r="B575" s="244"/>
      <c r="C575" s="244"/>
      <c r="D575" s="244"/>
      <c r="E575" s="244"/>
      <c r="F575" s="244"/>
      <c r="G575" s="244"/>
    </row>
    <row r="576" spans="1:7" s="23" customFormat="1">
      <c r="A576" s="275"/>
      <c r="B576" s="244"/>
      <c r="C576" s="244"/>
      <c r="D576" s="244"/>
      <c r="E576" s="244"/>
      <c r="F576" s="244"/>
      <c r="G576" s="244"/>
    </row>
    <row r="577" spans="1:7" s="23" customFormat="1">
      <c r="A577" s="275"/>
      <c r="B577" s="244"/>
      <c r="C577" s="244"/>
      <c r="D577" s="244"/>
      <c r="E577" s="244"/>
      <c r="F577" s="244"/>
      <c r="G577" s="244"/>
    </row>
    <row r="578" spans="1:7" s="23" customFormat="1">
      <c r="A578" s="275"/>
      <c r="B578" s="244"/>
      <c r="C578" s="244"/>
      <c r="D578" s="244"/>
      <c r="E578" s="244"/>
      <c r="F578" s="244"/>
      <c r="G578" s="244"/>
    </row>
    <row r="579" spans="1:7" s="23" customFormat="1">
      <c r="A579" s="275"/>
      <c r="B579" s="244"/>
      <c r="C579" s="244"/>
      <c r="D579" s="244"/>
      <c r="E579" s="244"/>
      <c r="F579" s="244"/>
      <c r="G579" s="244"/>
    </row>
    <row r="580" spans="1:7" s="23" customFormat="1">
      <c r="A580" s="274"/>
      <c r="B580" s="244"/>
      <c r="C580" s="244"/>
      <c r="D580" s="244"/>
      <c r="E580" s="244"/>
      <c r="F580" s="244"/>
      <c r="G580" s="244"/>
    </row>
    <row r="581" spans="1:7" s="23" customFormat="1">
      <c r="A581" s="273"/>
      <c r="B581" s="244"/>
      <c r="C581" s="244"/>
      <c r="D581" s="244"/>
      <c r="E581" s="244"/>
      <c r="F581" s="244"/>
      <c r="G581" s="244"/>
    </row>
    <row r="582" spans="1:7" s="23" customFormat="1">
      <c r="A582" s="272"/>
      <c r="B582" s="244"/>
      <c r="C582" s="244"/>
      <c r="D582" s="244"/>
      <c r="E582" s="244"/>
      <c r="F582" s="244"/>
      <c r="G582" s="244"/>
    </row>
    <row r="583" spans="1:7" s="23" customFormat="1">
      <c r="A583" s="271"/>
      <c r="B583" s="244"/>
      <c r="C583" s="244"/>
      <c r="D583" s="244"/>
      <c r="E583" s="244"/>
      <c r="F583" s="244"/>
      <c r="G583" s="244"/>
    </row>
    <row r="584" spans="1:7" s="23" customFormat="1">
      <c r="A584" s="271"/>
      <c r="B584" s="244"/>
      <c r="C584" s="244"/>
      <c r="D584" s="244"/>
      <c r="E584" s="244"/>
      <c r="F584" s="244"/>
      <c r="G584" s="244"/>
    </row>
    <row r="585" spans="1:7" s="23" customFormat="1">
      <c r="A585" s="271"/>
      <c r="B585" s="244"/>
      <c r="C585" s="244"/>
      <c r="D585" s="244"/>
      <c r="E585" s="244"/>
      <c r="F585" s="244"/>
      <c r="G585" s="244"/>
    </row>
    <row r="586" spans="1:7" s="23" customFormat="1">
      <c r="A586" s="271"/>
      <c r="B586" s="244"/>
      <c r="C586" s="244"/>
      <c r="D586" s="244"/>
      <c r="E586" s="244"/>
      <c r="F586" s="244"/>
      <c r="G586" s="244"/>
    </row>
    <row r="587" spans="1:7" s="23" customFormat="1">
      <c r="A587" s="270"/>
      <c r="B587" s="244"/>
      <c r="C587" s="244"/>
      <c r="D587" s="244"/>
      <c r="E587" s="244"/>
      <c r="F587" s="244"/>
      <c r="G587" s="244"/>
    </row>
    <row r="588" spans="1:7" s="23" customFormat="1">
      <c r="A588" s="270"/>
      <c r="B588" s="244"/>
      <c r="C588" s="244"/>
      <c r="D588" s="244"/>
      <c r="E588" s="244"/>
      <c r="F588" s="244"/>
      <c r="G588" s="244"/>
    </row>
    <row r="589" spans="1:7" s="23" customFormat="1">
      <c r="A589" s="270"/>
      <c r="B589" s="244"/>
      <c r="C589" s="244"/>
      <c r="D589" s="244"/>
      <c r="E589" s="244"/>
      <c r="F589" s="244"/>
      <c r="G589" s="244"/>
    </row>
    <row r="590" spans="1:7" s="23" customFormat="1">
      <c r="A590" s="271"/>
      <c r="B590" s="244"/>
      <c r="C590" s="244"/>
      <c r="D590" s="244"/>
      <c r="E590" s="244"/>
      <c r="F590" s="244"/>
      <c r="G590" s="244"/>
    </row>
    <row r="591" spans="1:7" s="208" customFormat="1"/>
    <row r="592" spans="1:7" s="208" customFormat="1">
      <c r="A592" s="270"/>
      <c r="B592" s="269"/>
      <c r="C592" s="269"/>
      <c r="D592" s="269"/>
      <c r="E592" s="269"/>
      <c r="F592" s="269"/>
      <c r="G592" s="269"/>
    </row>
    <row r="593" spans="1:7" s="208" customFormat="1"/>
    <row r="594" spans="1:7" s="23" customFormat="1">
      <c r="A594" s="192"/>
      <c r="B594" s="192"/>
      <c r="C594" s="192"/>
      <c r="D594" s="192"/>
      <c r="E594" s="192"/>
    </row>
    <row r="595" spans="1:7" s="23" customFormat="1" ht="15.75">
      <c r="A595" s="268"/>
      <c r="B595" s="255"/>
      <c r="C595" s="255"/>
      <c r="D595" s="255"/>
      <c r="E595" s="255"/>
      <c r="F595" s="255"/>
      <c r="G595" s="256"/>
    </row>
    <row r="596" spans="1:7" s="23" customFormat="1" ht="15.75">
      <c r="A596" s="268"/>
      <c r="B596" s="255"/>
      <c r="C596" s="255"/>
      <c r="D596" s="255"/>
      <c r="E596" s="255"/>
      <c r="F596" s="255"/>
      <c r="G596" s="256"/>
    </row>
    <row r="597" spans="1:7" s="23" customFormat="1">
      <c r="A597" s="255"/>
      <c r="B597" s="255"/>
      <c r="C597" s="255"/>
      <c r="D597" s="255"/>
      <c r="E597" s="255"/>
      <c r="F597" s="255"/>
      <c r="G597" s="256"/>
    </row>
    <row r="598" spans="1:7" s="23" customFormat="1">
      <c r="A598" s="255"/>
      <c r="B598" s="255"/>
      <c r="C598" s="255"/>
      <c r="D598" s="255"/>
      <c r="E598" s="255"/>
      <c r="F598" s="255"/>
      <c r="G598" s="267"/>
    </row>
    <row r="599" spans="1:7" s="23" customFormat="1" ht="54" customHeight="1">
      <c r="A599" s="265"/>
      <c r="B599" s="266"/>
      <c r="C599" s="266"/>
      <c r="D599" s="266"/>
      <c r="E599" s="266"/>
      <c r="F599" s="266"/>
      <c r="G599" s="266"/>
    </row>
    <row r="600" spans="1:7" s="23" customFormat="1">
      <c r="A600" s="265"/>
      <c r="B600" s="264"/>
      <c r="C600" s="264"/>
      <c r="D600" s="264"/>
      <c r="E600" s="264"/>
      <c r="F600" s="264"/>
      <c r="G600" s="264"/>
    </row>
    <row r="601" spans="1:7" s="23" customFormat="1">
      <c r="A601" s="263"/>
      <c r="B601" s="244"/>
      <c r="C601" s="244"/>
      <c r="D601" s="244"/>
      <c r="E601" s="244"/>
      <c r="F601" s="244"/>
      <c r="G601" s="244"/>
    </row>
    <row r="602" spans="1:7" s="23" customFormat="1">
      <c r="A602" s="261"/>
      <c r="B602" s="244"/>
      <c r="C602" s="244"/>
      <c r="D602" s="244"/>
      <c r="E602" s="244"/>
      <c r="F602" s="244"/>
      <c r="G602" s="244"/>
    </row>
    <row r="603" spans="1:7" s="23" customFormat="1">
      <c r="A603" s="262"/>
      <c r="B603" s="244"/>
      <c r="C603" s="244"/>
      <c r="D603" s="244"/>
      <c r="E603" s="244"/>
      <c r="F603" s="244"/>
      <c r="G603" s="244"/>
    </row>
    <row r="604" spans="1:7" s="23" customFormat="1">
      <c r="A604" s="262"/>
      <c r="B604" s="244"/>
      <c r="C604" s="244"/>
      <c r="D604" s="244"/>
      <c r="E604" s="244"/>
      <c r="F604" s="244"/>
      <c r="G604" s="244"/>
    </row>
    <row r="605" spans="1:7" s="23" customFormat="1">
      <c r="A605" s="261"/>
      <c r="B605" s="244"/>
      <c r="C605" s="244"/>
      <c r="D605" s="244"/>
      <c r="E605" s="244"/>
      <c r="F605" s="244"/>
      <c r="G605" s="244"/>
    </row>
    <row r="606" spans="1:7" s="23" customFormat="1">
      <c r="A606" s="262"/>
      <c r="B606" s="244"/>
      <c r="C606" s="244"/>
      <c r="D606" s="244"/>
      <c r="E606" s="244"/>
      <c r="F606" s="244"/>
      <c r="G606" s="244"/>
    </row>
    <row r="607" spans="1:7" s="23" customFormat="1">
      <c r="A607" s="262"/>
      <c r="B607" s="244"/>
      <c r="C607" s="244"/>
      <c r="D607" s="244"/>
      <c r="E607" s="244"/>
      <c r="F607" s="244"/>
      <c r="G607" s="244"/>
    </row>
    <row r="608" spans="1:7" s="23" customFormat="1">
      <c r="A608" s="261"/>
      <c r="B608" s="244"/>
      <c r="C608" s="244"/>
      <c r="D608" s="244"/>
      <c r="E608" s="244"/>
      <c r="F608" s="244"/>
      <c r="G608" s="244"/>
    </row>
    <row r="609" spans="1:7" s="23" customFormat="1">
      <c r="A609" s="262"/>
      <c r="B609" s="244"/>
      <c r="C609" s="244"/>
      <c r="D609" s="244"/>
      <c r="E609" s="244"/>
      <c r="F609" s="244"/>
      <c r="G609" s="244"/>
    </row>
    <row r="610" spans="1:7" s="23" customFormat="1">
      <c r="A610" s="262"/>
      <c r="B610" s="244"/>
      <c r="C610" s="244"/>
      <c r="D610" s="244"/>
      <c r="E610" s="244"/>
      <c r="F610" s="244"/>
      <c r="G610" s="244"/>
    </row>
    <row r="611" spans="1:7" s="23" customFormat="1">
      <c r="A611" s="261"/>
      <c r="B611" s="244"/>
      <c r="C611" s="244"/>
      <c r="D611" s="244"/>
      <c r="E611" s="244"/>
      <c r="F611" s="244"/>
      <c r="G611" s="244"/>
    </row>
    <row r="612" spans="1:7" s="23" customFormat="1">
      <c r="A612" s="262"/>
      <c r="B612" s="244"/>
      <c r="C612" s="244"/>
      <c r="D612" s="244"/>
      <c r="E612" s="244"/>
      <c r="F612" s="244"/>
      <c r="G612" s="244"/>
    </row>
    <row r="613" spans="1:7" s="23" customFormat="1">
      <c r="A613" s="262"/>
      <c r="B613" s="244"/>
      <c r="C613" s="244"/>
      <c r="D613" s="244"/>
      <c r="E613" s="244"/>
      <c r="F613" s="244"/>
      <c r="G613" s="244"/>
    </row>
    <row r="614" spans="1:7" s="23" customFormat="1">
      <c r="A614" s="261"/>
      <c r="B614" s="244"/>
      <c r="C614" s="244"/>
      <c r="D614" s="244"/>
      <c r="E614" s="244"/>
      <c r="F614" s="244"/>
      <c r="G614" s="244"/>
    </row>
    <row r="615" spans="1:7" s="23" customFormat="1">
      <c r="A615" s="262"/>
      <c r="B615" s="244"/>
      <c r="C615" s="244"/>
      <c r="D615" s="244"/>
      <c r="E615" s="244"/>
      <c r="F615" s="244"/>
      <c r="G615" s="244"/>
    </row>
    <row r="616" spans="1:7" s="23" customFormat="1">
      <c r="A616" s="262"/>
      <c r="B616" s="244"/>
      <c r="C616" s="244"/>
      <c r="D616" s="244"/>
      <c r="E616" s="244"/>
      <c r="F616" s="244"/>
      <c r="G616" s="244"/>
    </row>
    <row r="617" spans="1:7" s="23" customFormat="1">
      <c r="A617" s="261"/>
      <c r="B617" s="244"/>
      <c r="C617" s="244"/>
      <c r="D617" s="244"/>
      <c r="E617" s="244"/>
      <c r="F617" s="244"/>
      <c r="G617" s="244"/>
    </row>
    <row r="618" spans="1:7" s="23" customFormat="1">
      <c r="A618" s="262"/>
      <c r="B618" s="244"/>
      <c r="C618" s="244"/>
      <c r="D618" s="244"/>
      <c r="E618" s="244"/>
      <c r="F618" s="244"/>
      <c r="G618" s="244"/>
    </row>
    <row r="619" spans="1:7" s="23" customFormat="1">
      <c r="A619" s="262"/>
      <c r="B619" s="244"/>
      <c r="C619" s="244"/>
      <c r="D619" s="244"/>
      <c r="E619" s="244"/>
      <c r="F619" s="244"/>
      <c r="G619" s="244"/>
    </row>
    <row r="620" spans="1:7" s="23" customFormat="1">
      <c r="A620" s="261"/>
      <c r="B620" s="244"/>
      <c r="C620" s="244"/>
      <c r="D620" s="244"/>
      <c r="E620" s="244"/>
      <c r="F620" s="244"/>
      <c r="G620" s="244"/>
    </row>
    <row r="621" spans="1:7" s="23" customFormat="1">
      <c r="A621" s="260"/>
      <c r="B621" s="244"/>
      <c r="C621" s="244"/>
      <c r="D621" s="244"/>
      <c r="E621" s="244"/>
      <c r="F621" s="244"/>
      <c r="G621" s="244"/>
    </row>
    <row r="622" spans="1:7" s="23" customFormat="1">
      <c r="A622" s="248"/>
      <c r="B622" s="244"/>
      <c r="C622" s="244"/>
      <c r="D622" s="244"/>
      <c r="E622" s="244"/>
      <c r="F622" s="244"/>
      <c r="G622" s="244"/>
    </row>
    <row r="623" spans="1:7" s="23" customFormat="1">
      <c r="A623" s="248"/>
      <c r="B623" s="244"/>
      <c r="C623" s="244"/>
      <c r="D623" s="244"/>
      <c r="E623" s="244"/>
      <c r="F623" s="244"/>
      <c r="G623" s="244"/>
    </row>
    <row r="624" spans="1:7" s="23" customFormat="1">
      <c r="A624" s="248"/>
      <c r="B624" s="244"/>
      <c r="C624" s="244"/>
      <c r="D624" s="244"/>
      <c r="E624" s="244"/>
      <c r="F624" s="244"/>
      <c r="G624" s="244"/>
    </row>
    <row r="625" spans="1:8" s="23" customFormat="1">
      <c r="A625" s="248"/>
      <c r="B625" s="244"/>
      <c r="C625" s="244"/>
      <c r="D625" s="244"/>
      <c r="E625" s="244"/>
      <c r="F625" s="244"/>
      <c r="G625" s="244"/>
    </row>
    <row r="626" spans="1:8" s="23" customFormat="1">
      <c r="A626" s="192"/>
      <c r="B626" s="192"/>
      <c r="C626" s="192"/>
      <c r="D626" s="192"/>
      <c r="E626" s="192"/>
    </row>
    <row r="627" spans="1:8" s="23" customFormat="1">
      <c r="A627" s="233"/>
      <c r="B627" s="234"/>
      <c r="C627" s="243"/>
      <c r="D627" s="243"/>
      <c r="E627" s="243"/>
      <c r="F627" s="243"/>
      <c r="G627" s="243"/>
    </row>
    <row r="628" spans="1:8" s="23" customFormat="1">
      <c r="A628" s="192"/>
      <c r="B628" s="192"/>
      <c r="C628" s="192"/>
      <c r="D628" s="192"/>
      <c r="E628" s="192"/>
    </row>
    <row r="629" spans="1:8" s="23" customFormat="1">
      <c r="A629" s="192"/>
      <c r="B629" s="192"/>
      <c r="C629" s="192"/>
      <c r="D629" s="192"/>
      <c r="E629" s="192"/>
    </row>
    <row r="630" spans="1:8" s="23" customFormat="1" ht="15.75">
      <c r="A630" s="259"/>
      <c r="B630" s="259"/>
      <c r="C630" s="255"/>
      <c r="D630" s="255"/>
      <c r="E630" s="255"/>
      <c r="F630" s="255"/>
      <c r="G630" s="255"/>
      <c r="H630" s="256"/>
    </row>
    <row r="631" spans="1:8" s="23" customFormat="1" ht="15.75">
      <c r="A631" s="258"/>
      <c r="B631" s="257"/>
      <c r="C631" s="255"/>
      <c r="D631" s="255"/>
      <c r="E631" s="255"/>
      <c r="F631" s="255"/>
      <c r="G631" s="255"/>
      <c r="H631" s="256"/>
    </row>
    <row r="632" spans="1:8" s="23" customFormat="1">
      <c r="A632" s="255"/>
      <c r="B632" s="255"/>
      <c r="C632" s="255"/>
      <c r="D632" s="255"/>
      <c r="E632" s="255"/>
      <c r="F632" s="255"/>
      <c r="G632" s="255"/>
      <c r="H632" s="256"/>
    </row>
    <row r="633" spans="1:8" s="23" customFormat="1">
      <c r="A633" s="255"/>
      <c r="B633" s="255"/>
      <c r="C633" s="255"/>
      <c r="D633" s="255"/>
      <c r="E633" s="255"/>
      <c r="F633" s="255"/>
      <c r="G633" s="255"/>
      <c r="H633" s="254"/>
    </row>
    <row r="634" spans="1:8" s="23" customFormat="1">
      <c r="A634" s="252"/>
      <c r="B634" s="253"/>
      <c r="C634" s="253"/>
      <c r="D634" s="253"/>
      <c r="E634" s="253"/>
      <c r="F634" s="251"/>
      <c r="G634" s="251"/>
      <c r="H634" s="251"/>
    </row>
    <row r="635" spans="1:8" s="23" customFormat="1">
      <c r="A635" s="252"/>
      <c r="B635" s="251"/>
      <c r="C635" s="251"/>
      <c r="D635" s="251"/>
      <c r="E635" s="251"/>
      <c r="F635" s="251"/>
      <c r="G635" s="251"/>
      <c r="H635" s="251"/>
    </row>
    <row r="636" spans="1:8" s="23" customFormat="1">
      <c r="A636" s="247"/>
      <c r="B636" s="244"/>
      <c r="C636" s="244"/>
      <c r="D636" s="244"/>
      <c r="E636" s="244"/>
      <c r="F636" s="244"/>
      <c r="G636" s="244"/>
      <c r="H636" s="244"/>
    </row>
    <row r="637" spans="1:8" s="23" customFormat="1">
      <c r="A637" s="247"/>
      <c r="B637" s="244"/>
      <c r="C637" s="244"/>
      <c r="D637" s="244"/>
      <c r="E637" s="244"/>
      <c r="F637" s="244"/>
      <c r="G637" s="244"/>
      <c r="H637" s="244"/>
    </row>
    <row r="638" spans="1:8" s="23" customFormat="1">
      <c r="A638" s="249"/>
      <c r="B638" s="244"/>
      <c r="C638" s="244"/>
      <c r="D638" s="244"/>
      <c r="E638" s="244"/>
      <c r="F638" s="244"/>
      <c r="G638" s="244"/>
      <c r="H638" s="244"/>
    </row>
    <row r="639" spans="1:8" s="23" customFormat="1">
      <c r="A639" s="249"/>
      <c r="B639" s="244"/>
      <c r="C639" s="244"/>
      <c r="D639" s="244"/>
      <c r="E639" s="244"/>
      <c r="F639" s="244"/>
      <c r="G639" s="244"/>
      <c r="H639" s="244"/>
    </row>
    <row r="640" spans="1:8" s="23" customFormat="1">
      <c r="A640" s="250"/>
      <c r="B640" s="244"/>
      <c r="C640" s="244"/>
      <c r="D640" s="244"/>
      <c r="E640" s="244"/>
      <c r="F640" s="244"/>
      <c r="G640" s="244"/>
      <c r="H640" s="244"/>
    </row>
    <row r="641" spans="1:8" s="23" customFormat="1">
      <c r="A641" s="247"/>
      <c r="B641" s="244"/>
      <c r="C641" s="244"/>
      <c r="D641" s="244"/>
      <c r="E641" s="244"/>
      <c r="F641" s="244"/>
      <c r="G641" s="244"/>
      <c r="H641" s="244"/>
    </row>
    <row r="642" spans="1:8" s="23" customFormat="1">
      <c r="A642" s="246"/>
      <c r="B642" s="244"/>
      <c r="C642" s="244"/>
      <c r="D642" s="244"/>
      <c r="E642" s="244"/>
      <c r="F642" s="244"/>
      <c r="G642" s="244"/>
      <c r="H642" s="244"/>
    </row>
    <row r="643" spans="1:8" s="23" customFormat="1">
      <c r="A643" s="246"/>
      <c r="B643" s="244"/>
      <c r="C643" s="244"/>
      <c r="D643" s="244"/>
      <c r="E643" s="244"/>
      <c r="F643" s="244"/>
      <c r="G643" s="244"/>
      <c r="H643" s="244"/>
    </row>
    <row r="644" spans="1:8" s="23" customFormat="1">
      <c r="A644" s="247"/>
      <c r="B644" s="244"/>
      <c r="C644" s="244"/>
      <c r="D644" s="244"/>
      <c r="E644" s="244"/>
      <c r="F644" s="244"/>
      <c r="G644" s="244"/>
      <c r="H644" s="244"/>
    </row>
    <row r="645" spans="1:8" s="23" customFormat="1">
      <c r="A645" s="249"/>
      <c r="B645" s="244"/>
      <c r="C645" s="244"/>
      <c r="D645" s="244"/>
      <c r="E645" s="244"/>
      <c r="F645" s="244"/>
      <c r="G645" s="244"/>
      <c r="H645" s="244"/>
    </row>
    <row r="646" spans="1:8" s="23" customFormat="1">
      <c r="A646" s="249"/>
      <c r="B646" s="244"/>
      <c r="C646" s="244"/>
      <c r="D646" s="244"/>
      <c r="E646" s="244"/>
      <c r="F646" s="244"/>
      <c r="G646" s="244"/>
      <c r="H646" s="244"/>
    </row>
    <row r="647" spans="1:8" s="23" customFormat="1">
      <c r="A647" s="247"/>
      <c r="B647" s="244"/>
      <c r="C647" s="244"/>
      <c r="D647" s="244"/>
      <c r="E647" s="244"/>
      <c r="F647" s="244"/>
      <c r="G647" s="244"/>
      <c r="H647" s="244"/>
    </row>
    <row r="648" spans="1:8" s="23" customFormat="1">
      <c r="A648" s="249"/>
      <c r="B648" s="244"/>
      <c r="C648" s="244"/>
      <c r="D648" s="244"/>
      <c r="E648" s="244"/>
      <c r="F648" s="244"/>
      <c r="G648" s="244"/>
      <c r="H648" s="244"/>
    </row>
    <row r="649" spans="1:8" s="23" customFormat="1">
      <c r="A649" s="249"/>
      <c r="B649" s="244"/>
      <c r="C649" s="244"/>
      <c r="D649" s="244"/>
      <c r="E649" s="244"/>
      <c r="F649" s="244"/>
      <c r="G649" s="244"/>
      <c r="H649" s="244"/>
    </row>
    <row r="650" spans="1:8" s="23" customFormat="1">
      <c r="A650" s="249"/>
      <c r="B650" s="244"/>
      <c r="C650" s="244"/>
      <c r="D650" s="244"/>
      <c r="E650" s="244"/>
      <c r="F650" s="244"/>
      <c r="G650" s="244"/>
      <c r="H650" s="244"/>
    </row>
    <row r="651" spans="1:8" s="23" customFormat="1">
      <c r="A651" s="247"/>
      <c r="B651" s="244"/>
      <c r="C651" s="244"/>
      <c r="D651" s="244"/>
      <c r="E651" s="244"/>
      <c r="F651" s="244"/>
      <c r="G651" s="244"/>
      <c r="H651" s="244"/>
    </row>
    <row r="652" spans="1:8" s="23" customFormat="1">
      <c r="A652" s="248"/>
      <c r="B652" s="244"/>
      <c r="C652" s="244"/>
      <c r="D652" s="244"/>
      <c r="E652" s="244"/>
      <c r="F652" s="244"/>
      <c r="G652" s="244"/>
      <c r="H652" s="244"/>
    </row>
    <row r="653" spans="1:8" s="23" customFormat="1">
      <c r="A653" s="247"/>
      <c r="B653" s="244"/>
      <c r="C653" s="244"/>
      <c r="D653" s="244"/>
      <c r="E653" s="244"/>
      <c r="F653" s="244"/>
      <c r="G653" s="244"/>
      <c r="H653" s="244"/>
    </row>
    <row r="654" spans="1:8" s="23" customFormat="1">
      <c r="A654" s="246"/>
      <c r="B654" s="244"/>
      <c r="C654" s="244"/>
      <c r="D654" s="244"/>
      <c r="E654" s="244"/>
      <c r="F654" s="244"/>
      <c r="G654" s="244"/>
      <c r="H654" s="244"/>
    </row>
    <row r="655" spans="1:8" s="23" customFormat="1">
      <c r="A655" s="246"/>
      <c r="B655" s="244"/>
      <c r="C655" s="244"/>
      <c r="D655" s="244"/>
      <c r="E655" s="244"/>
      <c r="F655" s="244"/>
      <c r="G655" s="244"/>
      <c r="H655" s="244"/>
    </row>
    <row r="656" spans="1:8" s="23" customFormat="1">
      <c r="A656" s="245"/>
      <c r="B656" s="244"/>
      <c r="C656" s="244"/>
      <c r="D656" s="244"/>
      <c r="E656" s="244"/>
      <c r="F656" s="244"/>
      <c r="G656" s="244"/>
      <c r="H656" s="244"/>
    </row>
    <row r="657" spans="1:36" s="23" customFormat="1">
      <c r="A657" s="192"/>
      <c r="B657" s="192"/>
      <c r="C657" s="192"/>
      <c r="D657" s="192"/>
      <c r="E657" s="192"/>
    </row>
    <row r="658" spans="1:36" s="23" customFormat="1">
      <c r="A658" s="233"/>
      <c r="B658" s="243"/>
      <c r="C658" s="243"/>
      <c r="D658" s="243"/>
      <c r="E658" s="243"/>
      <c r="F658" s="243"/>
      <c r="G658" s="243"/>
      <c r="H658" s="243"/>
    </row>
    <row r="659" spans="1:36" s="23" customFormat="1">
      <c r="A659" s="192"/>
      <c r="B659" s="192"/>
      <c r="C659" s="192"/>
      <c r="D659" s="192"/>
      <c r="E659" s="192"/>
    </row>
    <row r="660" spans="1:36" s="23" customFormat="1">
      <c r="A660" s="192"/>
      <c r="B660" s="192"/>
      <c r="C660" s="192"/>
      <c r="D660" s="192"/>
      <c r="E660" s="192"/>
    </row>
    <row r="661" spans="1:36" s="23" customFormat="1">
      <c r="A661" s="233"/>
      <c r="B661" s="236"/>
      <c r="C661" s="236"/>
      <c r="D661" s="236"/>
      <c r="E661" s="236"/>
      <c r="F661" s="236"/>
      <c r="G661" s="236"/>
      <c r="H661" s="236"/>
    </row>
    <row r="662" spans="1:36" s="23" customFormat="1">
      <c r="A662" s="240"/>
      <c r="B662" s="241"/>
      <c r="C662" s="241"/>
      <c r="D662" s="241"/>
      <c r="E662" s="241"/>
      <c r="F662" s="241"/>
      <c r="G662" s="241"/>
      <c r="H662" s="241"/>
    </row>
    <row r="663" spans="1:36" s="23" customFormat="1">
      <c r="A663" s="240"/>
      <c r="B663" s="241"/>
      <c r="C663" s="241"/>
      <c r="D663" s="241"/>
      <c r="E663" s="241"/>
      <c r="F663" s="242"/>
      <c r="G663" s="242"/>
      <c r="H663" s="242"/>
    </row>
    <row r="664" spans="1:36" s="23" customFormat="1">
      <c r="A664" s="240"/>
      <c r="B664" s="241"/>
      <c r="C664" s="241"/>
      <c r="D664" s="241"/>
      <c r="E664" s="241"/>
      <c r="F664" s="241"/>
      <c r="G664" s="241"/>
      <c r="H664" s="241"/>
    </row>
    <row r="665" spans="1:36" s="23" customFormat="1">
      <c r="A665" s="240"/>
      <c r="B665" s="241"/>
      <c r="C665" s="241"/>
      <c r="D665" s="241"/>
      <c r="E665" s="241"/>
      <c r="F665" s="241"/>
      <c r="G665" s="241"/>
      <c r="H665" s="241"/>
    </row>
    <row r="666" spans="1:36" s="23" customFormat="1">
      <c r="A666" s="240"/>
      <c r="B666" s="241"/>
      <c r="C666" s="241"/>
      <c r="D666" s="241"/>
      <c r="E666" s="241"/>
      <c r="F666" s="241"/>
      <c r="G666" s="241"/>
      <c r="H666" s="241"/>
    </row>
    <row r="667" spans="1:36" s="23" customFormat="1">
      <c r="A667" s="240"/>
      <c r="B667" s="239"/>
      <c r="C667" s="239"/>
      <c r="D667" s="239"/>
      <c r="E667" s="239"/>
      <c r="F667" s="239"/>
      <c r="G667" s="239"/>
      <c r="H667" s="239"/>
    </row>
    <row r="668" spans="1:36" s="23" customFormat="1">
      <c r="A668" s="233"/>
      <c r="B668" s="234"/>
      <c r="C668" s="234"/>
      <c r="D668" s="234"/>
      <c r="E668" s="234"/>
      <c r="F668" s="234"/>
      <c r="G668" s="234"/>
      <c r="H668" s="234"/>
    </row>
    <row r="669" spans="1:36" s="23" customFormat="1">
      <c r="A669" s="192"/>
      <c r="B669" s="192"/>
      <c r="C669" s="192"/>
      <c r="D669" s="192"/>
      <c r="E669" s="192"/>
    </row>
    <row r="670" spans="1:36" s="23" customFormat="1">
      <c r="A670" s="233"/>
      <c r="B670" s="233"/>
      <c r="C670" s="233"/>
      <c r="D670" s="233"/>
      <c r="E670" s="233"/>
      <c r="F670" s="238"/>
      <c r="G670" s="238"/>
      <c r="H670" s="238"/>
      <c r="I670" s="238"/>
      <c r="J670" s="238"/>
      <c r="K670" s="238"/>
      <c r="L670" s="238"/>
      <c r="M670" s="238"/>
      <c r="N670" s="238"/>
      <c r="O670" s="238"/>
      <c r="P670" s="238"/>
      <c r="Q670" s="238"/>
      <c r="R670" s="238"/>
      <c r="S670" s="238"/>
      <c r="T670" s="238"/>
      <c r="U670" s="238"/>
      <c r="V670" s="238"/>
      <c r="W670" s="238"/>
      <c r="X670" s="238"/>
      <c r="Y670" s="238"/>
      <c r="Z670" s="238"/>
      <c r="AA670" s="238"/>
      <c r="AB670" s="238"/>
      <c r="AC670" s="238"/>
      <c r="AD670" s="238"/>
      <c r="AE670" s="238"/>
      <c r="AF670" s="238"/>
      <c r="AG670" s="238"/>
      <c r="AH670" s="238"/>
      <c r="AI670" s="238"/>
      <c r="AJ670" s="238"/>
    </row>
    <row r="671" spans="1:36" s="23" customFormat="1">
      <c r="A671" s="192"/>
      <c r="B671" s="237"/>
      <c r="C671" s="237"/>
      <c r="D671" s="237"/>
      <c r="E671" s="237"/>
      <c r="F671" s="237"/>
      <c r="G671" s="237"/>
      <c r="H671" s="237"/>
      <c r="I671" s="237"/>
      <c r="J671" s="237"/>
      <c r="K671" s="237"/>
      <c r="L671" s="237"/>
      <c r="M671" s="237"/>
      <c r="N671" s="237"/>
      <c r="O671" s="237"/>
      <c r="P671" s="237"/>
      <c r="Q671" s="237"/>
      <c r="R671" s="237"/>
      <c r="S671" s="237"/>
      <c r="T671" s="237"/>
      <c r="U671" s="237"/>
      <c r="V671" s="237"/>
      <c r="W671" s="237"/>
      <c r="X671" s="237"/>
      <c r="Y671" s="237"/>
      <c r="Z671" s="237"/>
      <c r="AA671" s="237"/>
      <c r="AB671" s="237"/>
      <c r="AC671" s="237"/>
      <c r="AD671" s="237"/>
      <c r="AE671" s="237"/>
      <c r="AF671" s="237"/>
      <c r="AG671" s="237"/>
      <c r="AH671" s="237"/>
      <c r="AI671" s="237"/>
      <c r="AJ671" s="237"/>
    </row>
    <row r="672" spans="1:36" s="23" customFormat="1">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c r="AA672" s="192"/>
      <c r="AB672" s="192"/>
      <c r="AC672" s="192"/>
      <c r="AD672" s="192"/>
      <c r="AE672" s="192"/>
      <c r="AF672" s="192"/>
      <c r="AG672" s="192"/>
      <c r="AH672" s="237"/>
      <c r="AI672" s="192"/>
      <c r="AJ672" s="192"/>
    </row>
    <row r="673" spans="1:9" s="23" customFormat="1">
      <c r="A673" s="192"/>
      <c r="B673" s="192"/>
      <c r="C673" s="192"/>
      <c r="D673" s="192"/>
      <c r="E673" s="192"/>
    </row>
    <row r="674" spans="1:9" s="23" customFormat="1">
      <c r="A674" s="233"/>
      <c r="B674" s="233"/>
      <c r="C674" s="192"/>
      <c r="D674" s="192"/>
      <c r="E674" s="192"/>
    </row>
    <row r="675" spans="1:9" s="23" customFormat="1">
      <c r="A675" s="192"/>
      <c r="B675" s="192"/>
      <c r="C675" s="192"/>
      <c r="D675" s="192"/>
      <c r="E675" s="192"/>
    </row>
    <row r="676" spans="1:9" s="23" customFormat="1">
      <c r="A676" s="233"/>
      <c r="B676" s="236"/>
      <c r="C676" s="236"/>
      <c r="D676" s="236"/>
      <c r="E676" s="236"/>
      <c r="F676" s="236"/>
      <c r="G676" s="236"/>
      <c r="H676" s="236"/>
      <c r="I676" s="236"/>
    </row>
    <row r="677" spans="1:9" s="23" customFormat="1">
      <c r="A677" s="192"/>
      <c r="B677" s="232"/>
      <c r="C677" s="192"/>
      <c r="D677" s="192"/>
      <c r="E677" s="192"/>
    </row>
    <row r="678" spans="1:9" s="23" customFormat="1">
      <c r="A678" s="192"/>
      <c r="B678" s="192"/>
      <c r="C678" s="192"/>
      <c r="D678" s="192"/>
      <c r="E678" s="192"/>
    </row>
    <row r="679" spans="1:9" s="23" customFormat="1">
      <c r="A679" s="233"/>
      <c r="B679" s="234"/>
      <c r="C679" s="192"/>
      <c r="D679" s="192"/>
      <c r="E679" s="192"/>
    </row>
    <row r="680" spans="1:9" s="23" customFormat="1">
      <c r="A680" s="233"/>
      <c r="B680" s="232"/>
      <c r="C680" s="192"/>
      <c r="D680" s="192"/>
      <c r="E680" s="192"/>
    </row>
    <row r="681" spans="1:9" s="23" customFormat="1">
      <c r="A681" s="233"/>
      <c r="B681" s="232"/>
      <c r="C681" s="192"/>
      <c r="D681" s="192"/>
      <c r="E681" s="192"/>
    </row>
    <row r="682" spans="1:9" s="23" customFormat="1" ht="15" customHeight="1">
      <c r="B682" s="67"/>
      <c r="C682" s="192"/>
      <c r="D682" s="192"/>
      <c r="E682" s="235"/>
      <c r="F682" s="235"/>
      <c r="G682" s="235"/>
      <c r="H682" s="235"/>
      <c r="I682" s="235"/>
    </row>
    <row r="683" spans="1:9" s="23" customFormat="1">
      <c r="B683" s="232"/>
      <c r="C683" s="192"/>
      <c r="D683" s="192"/>
      <c r="E683" s="235"/>
      <c r="F683" s="235"/>
      <c r="G683" s="235"/>
      <c r="H683" s="235"/>
      <c r="I683" s="235"/>
    </row>
    <row r="684" spans="1:9" s="23" customFormat="1">
      <c r="A684" s="233"/>
      <c r="B684" s="232"/>
      <c r="C684" s="192"/>
      <c r="D684" s="192"/>
      <c r="E684" s="192"/>
    </row>
    <row r="685" spans="1:9" s="23" customFormat="1">
      <c r="A685" s="233"/>
      <c r="B685" s="232"/>
      <c r="C685" s="192"/>
      <c r="D685" s="192"/>
      <c r="E685" s="192"/>
    </row>
    <row r="686" spans="1:9" s="23" customFormat="1">
      <c r="A686" s="233"/>
      <c r="B686" s="234"/>
      <c r="C686" s="192"/>
      <c r="D686" s="192"/>
      <c r="E686" s="192"/>
    </row>
    <row r="687" spans="1:9" s="23" customFormat="1">
      <c r="A687" s="233"/>
      <c r="B687" s="232"/>
      <c r="C687" s="192"/>
      <c r="D687" s="192"/>
      <c r="E687" s="192"/>
    </row>
    <row r="688" spans="1:9" s="23" customFormat="1">
      <c r="A688" s="233"/>
      <c r="B688" s="232"/>
      <c r="C688" s="192"/>
      <c r="D688" s="192"/>
      <c r="E688" s="192"/>
    </row>
    <row r="689" spans="1:14" s="23" customFormat="1">
      <c r="A689" s="233"/>
      <c r="B689" s="232"/>
      <c r="C689" s="192"/>
      <c r="D689" s="192"/>
      <c r="E689" s="192"/>
    </row>
    <row r="690" spans="1:14" s="23" customFormat="1">
      <c r="A690" s="233"/>
      <c r="B690" s="232"/>
      <c r="C690" s="192"/>
      <c r="D690" s="192"/>
      <c r="E690" s="192"/>
    </row>
    <row r="691" spans="1:14" s="23" customFormat="1" ht="15.7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31"/>
      <c r="B694" s="230"/>
      <c r="C694" s="229"/>
      <c r="D694" s="215"/>
      <c r="E694" s="215"/>
      <c r="F694" s="222"/>
      <c r="G694" s="215"/>
      <c r="H694" s="222"/>
      <c r="I694" s="215"/>
      <c r="J694" s="222"/>
      <c r="K694" s="215"/>
      <c r="L694" s="222"/>
      <c r="M694" s="222"/>
      <c r="N694" s="222"/>
    </row>
    <row r="695" spans="1:14" s="23" customFormat="1">
      <c r="A695" s="213"/>
      <c r="B695" s="222"/>
      <c r="C695" s="228"/>
      <c r="D695" s="213"/>
      <c r="E695" s="213"/>
      <c r="F695" s="226"/>
      <c r="G695" s="213"/>
      <c r="H695" s="226"/>
      <c r="I695" s="213"/>
      <c r="J695" s="226"/>
      <c r="K695" s="213"/>
      <c r="L695" s="226"/>
      <c r="M695" s="213"/>
      <c r="N695" s="226"/>
    </row>
    <row r="696" spans="1:14" s="23" customFormat="1">
      <c r="A696" s="213"/>
      <c r="B696" s="222"/>
      <c r="C696" s="222"/>
      <c r="D696" s="213"/>
      <c r="E696" s="213"/>
      <c r="F696" s="226"/>
      <c r="G696" s="213"/>
      <c r="H696" s="226"/>
      <c r="I696" s="213"/>
      <c r="J696" s="226"/>
      <c r="K696" s="213"/>
      <c r="L696" s="226"/>
      <c r="M696" s="213"/>
      <c r="N696" s="226"/>
    </row>
    <row r="697" spans="1:14" s="23" customFormat="1">
      <c r="A697" s="213"/>
      <c r="B697" s="222"/>
      <c r="C697" s="222"/>
      <c r="D697" s="213"/>
      <c r="E697" s="213"/>
      <c r="F697" s="226"/>
      <c r="G697" s="213"/>
      <c r="H697" s="226"/>
      <c r="I697" s="213"/>
      <c r="J697" s="226"/>
      <c r="K697" s="213"/>
      <c r="L697" s="226"/>
      <c r="M697" s="213"/>
      <c r="N697" s="226"/>
    </row>
    <row r="698" spans="1:14" s="23" customFormat="1">
      <c r="A698" s="213"/>
      <c r="B698" s="222"/>
      <c r="C698" s="222"/>
      <c r="D698" s="213"/>
      <c r="E698" s="213"/>
      <c r="F698" s="226"/>
      <c r="G698" s="213"/>
      <c r="H698" s="226"/>
      <c r="I698" s="213"/>
      <c r="J698" s="226"/>
      <c r="K698" s="213"/>
      <c r="L698" s="226"/>
      <c r="M698" s="213"/>
      <c r="N698" s="226"/>
    </row>
    <row r="699" spans="1:14" s="23" customFormat="1">
      <c r="A699" s="213"/>
      <c r="B699" s="222"/>
      <c r="C699" s="218"/>
      <c r="D699" s="224"/>
      <c r="E699" s="213"/>
      <c r="F699" s="226"/>
      <c r="G699" s="213"/>
      <c r="H699" s="226"/>
      <c r="I699" s="213"/>
      <c r="J699" s="226"/>
      <c r="K699" s="213"/>
      <c r="L699" s="226"/>
      <c r="M699" s="213"/>
      <c r="N699" s="226"/>
    </row>
    <row r="700" spans="1:14" s="23" customFormat="1">
      <c r="A700" s="213"/>
      <c r="B700" s="222"/>
      <c r="C700" s="216"/>
      <c r="D700" s="224"/>
      <c r="E700" s="213"/>
      <c r="F700" s="227"/>
      <c r="G700" s="213"/>
      <c r="H700" s="227"/>
      <c r="I700" s="213"/>
      <c r="J700" s="227"/>
      <c r="K700" s="213"/>
      <c r="L700" s="227"/>
      <c r="M700" s="213"/>
      <c r="N700" s="226"/>
    </row>
    <row r="701" spans="1:14" s="23" customFormat="1">
      <c r="A701" s="213"/>
      <c r="B701" s="222"/>
      <c r="C701" s="216"/>
      <c r="D701" s="224"/>
      <c r="E701" s="213"/>
      <c r="F701" s="227"/>
      <c r="G701" s="213"/>
      <c r="H701" s="227"/>
      <c r="I701" s="213"/>
      <c r="J701" s="227"/>
      <c r="K701" s="213"/>
      <c r="L701" s="227"/>
      <c r="M701" s="213"/>
      <c r="N701" s="227"/>
    </row>
    <row r="702" spans="1:14" s="23" customFormat="1">
      <c r="A702" s="213"/>
      <c r="B702" s="215"/>
      <c r="C702" s="218"/>
      <c r="D702" s="224"/>
      <c r="E702" s="213"/>
      <c r="F702" s="226"/>
      <c r="G702" s="213"/>
      <c r="H702" s="226"/>
      <c r="I702" s="213"/>
      <c r="J702" s="226"/>
      <c r="K702" s="213"/>
      <c r="L702" s="226"/>
      <c r="M702" s="213"/>
      <c r="N702" s="226"/>
    </row>
    <row r="703" spans="1:14" s="23" customFormat="1">
      <c r="A703" s="213"/>
      <c r="B703" s="215"/>
      <c r="C703" s="216"/>
      <c r="D703" s="224"/>
      <c r="E703" s="213"/>
      <c r="F703" s="226"/>
      <c r="G703" s="213"/>
      <c r="H703" s="226"/>
      <c r="I703" s="213"/>
      <c r="J703" s="226"/>
      <c r="K703" s="213"/>
      <c r="L703" s="226"/>
      <c r="M703" s="213"/>
      <c r="N703" s="226"/>
    </row>
    <row r="704" spans="1:14" s="23" customFormat="1">
      <c r="A704" s="213"/>
      <c r="B704" s="215"/>
      <c r="C704" s="223"/>
      <c r="D704" s="224"/>
      <c r="E704" s="213"/>
      <c r="F704" s="226"/>
      <c r="G704" s="213"/>
      <c r="H704" s="226"/>
      <c r="I704" s="213"/>
      <c r="J704" s="226"/>
      <c r="K704" s="213"/>
      <c r="L704" s="226"/>
      <c r="M704" s="213"/>
      <c r="N704" s="226"/>
    </row>
    <row r="705" spans="1:14" s="23" customFormat="1">
      <c r="A705" s="213"/>
      <c r="B705" s="222"/>
      <c r="C705" s="218"/>
      <c r="D705" s="224"/>
      <c r="E705" s="213"/>
      <c r="F705" s="226"/>
      <c r="G705" s="213"/>
      <c r="H705" s="226"/>
      <c r="I705" s="213"/>
      <c r="J705" s="226"/>
      <c r="K705" s="213"/>
      <c r="L705" s="226"/>
      <c r="M705" s="213"/>
      <c r="N705" s="226"/>
    </row>
    <row r="706" spans="1:14" s="23" customFormat="1">
      <c r="A706" s="213"/>
      <c r="B706" s="222"/>
      <c r="C706" s="218"/>
      <c r="D706" s="224"/>
      <c r="E706" s="213"/>
      <c r="F706" s="226"/>
      <c r="G706" s="213"/>
      <c r="H706" s="226"/>
      <c r="I706" s="213"/>
      <c r="J706" s="226"/>
      <c r="K706" s="213"/>
      <c r="L706" s="226"/>
      <c r="M706" s="213"/>
      <c r="N706" s="226"/>
    </row>
    <row r="707" spans="1:14" s="23" customFormat="1">
      <c r="A707" s="213"/>
      <c r="B707" s="215"/>
      <c r="C707" s="218"/>
      <c r="D707" s="224"/>
      <c r="E707" s="213"/>
      <c r="F707" s="226"/>
      <c r="G707" s="213"/>
      <c r="H707" s="226"/>
      <c r="I707" s="213"/>
      <c r="J707" s="226"/>
      <c r="K707" s="213"/>
      <c r="L707" s="226"/>
      <c r="M707" s="213"/>
      <c r="N707" s="226"/>
    </row>
    <row r="708" spans="1:14" s="23" customFormat="1">
      <c r="A708" s="213"/>
      <c r="B708" s="215"/>
      <c r="C708" s="218"/>
      <c r="D708" s="224"/>
      <c r="E708" s="213"/>
      <c r="F708" s="226"/>
      <c r="G708" s="213"/>
      <c r="H708" s="226"/>
      <c r="I708" s="213"/>
      <c r="J708" s="226"/>
      <c r="K708" s="213"/>
      <c r="L708" s="226"/>
      <c r="M708" s="213"/>
      <c r="N708" s="226"/>
    </row>
    <row r="709" spans="1:14" s="23" customFormat="1">
      <c r="A709" s="213"/>
      <c r="B709" s="215"/>
      <c r="C709" s="218"/>
      <c r="D709" s="224"/>
      <c r="E709" s="213"/>
      <c r="F709" s="226"/>
      <c r="G709" s="213"/>
      <c r="H709" s="226"/>
      <c r="I709" s="213"/>
      <c r="J709" s="226"/>
      <c r="K709" s="213"/>
      <c r="L709" s="226"/>
      <c r="M709" s="213"/>
      <c r="N709" s="226"/>
    </row>
    <row r="710" spans="1:14" s="23" customFormat="1">
      <c r="A710" s="213"/>
      <c r="B710" s="215"/>
      <c r="C710" s="218"/>
      <c r="D710" s="224"/>
      <c r="E710" s="213"/>
      <c r="F710" s="226"/>
      <c r="G710" s="213"/>
      <c r="H710" s="226"/>
      <c r="I710" s="213"/>
      <c r="J710" s="226"/>
      <c r="K710" s="213"/>
      <c r="L710" s="226"/>
      <c r="M710" s="213"/>
      <c r="N710" s="226"/>
    </row>
    <row r="711" spans="1:14" s="23" customFormat="1">
      <c r="A711" s="213"/>
      <c r="B711" s="215"/>
      <c r="C711" s="218"/>
      <c r="D711" s="224"/>
      <c r="E711" s="213"/>
      <c r="F711" s="226"/>
      <c r="G711" s="213"/>
      <c r="H711" s="226"/>
      <c r="I711" s="213"/>
      <c r="J711" s="226"/>
      <c r="K711" s="213"/>
      <c r="L711" s="226"/>
      <c r="M711" s="213"/>
      <c r="N711" s="226"/>
    </row>
    <row r="712" spans="1:14" s="23" customFormat="1">
      <c r="A712" s="213"/>
      <c r="B712" s="215"/>
      <c r="C712" s="218"/>
      <c r="D712" s="224"/>
      <c r="E712" s="213"/>
      <c r="F712" s="226"/>
      <c r="G712" s="213"/>
      <c r="H712" s="226"/>
      <c r="I712" s="213"/>
      <c r="J712" s="226"/>
      <c r="K712" s="213"/>
      <c r="L712" s="226"/>
      <c r="M712" s="213"/>
      <c r="N712" s="226"/>
    </row>
    <row r="713" spans="1:14" s="23" customFormat="1">
      <c r="A713" s="213"/>
      <c r="B713" s="215"/>
      <c r="C713" s="218"/>
      <c r="D713" s="224"/>
      <c r="E713" s="213"/>
      <c r="F713" s="226"/>
      <c r="G713" s="213"/>
      <c r="H713" s="226"/>
      <c r="I713" s="213"/>
      <c r="J713" s="226"/>
      <c r="K713" s="213"/>
      <c r="L713" s="226"/>
      <c r="M713" s="213"/>
      <c r="N713" s="226"/>
    </row>
    <row r="714" spans="1:14" s="23" customFormat="1">
      <c r="A714" s="213"/>
      <c r="B714" s="215"/>
      <c r="C714" s="218"/>
      <c r="D714" s="224"/>
      <c r="E714" s="213"/>
      <c r="F714" s="226"/>
      <c r="G714" s="213"/>
      <c r="H714" s="226"/>
      <c r="I714" s="213"/>
      <c r="J714" s="226"/>
      <c r="K714" s="213"/>
      <c r="L714" s="226"/>
      <c r="M714" s="213"/>
      <c r="N714" s="226"/>
    </row>
    <row r="715" spans="1:14" s="23" customFormat="1">
      <c r="A715" s="213"/>
      <c r="B715" s="215"/>
      <c r="C715" s="218"/>
      <c r="D715" s="224"/>
      <c r="E715" s="213"/>
      <c r="F715" s="226"/>
      <c r="G715" s="213"/>
      <c r="H715" s="226"/>
      <c r="I715" s="213"/>
      <c r="J715" s="226"/>
      <c r="K715" s="213"/>
      <c r="L715" s="226"/>
      <c r="M715" s="213"/>
      <c r="N715" s="226"/>
    </row>
    <row r="716" spans="1:14" s="23" customFormat="1">
      <c r="A716" s="213"/>
      <c r="B716" s="215"/>
      <c r="C716" s="218"/>
      <c r="D716" s="224"/>
      <c r="E716" s="213"/>
      <c r="F716" s="226"/>
      <c r="G716" s="213"/>
      <c r="H716" s="226"/>
      <c r="I716" s="213"/>
      <c r="J716" s="226"/>
      <c r="K716" s="213"/>
      <c r="L716" s="226"/>
      <c r="M716" s="213"/>
      <c r="N716" s="226"/>
    </row>
    <row r="717" spans="1:14" s="23" customFormat="1">
      <c r="A717" s="215"/>
      <c r="B717" s="215"/>
      <c r="C717" s="213"/>
      <c r="D717" s="224"/>
      <c r="E717" s="213"/>
      <c r="F717" s="226"/>
      <c r="G717" s="213"/>
      <c r="H717" s="226"/>
      <c r="I717" s="213"/>
      <c r="J717" s="226"/>
      <c r="K717" s="213"/>
      <c r="L717" s="225"/>
      <c r="M717" s="213"/>
      <c r="N717" s="225"/>
    </row>
    <row r="718" spans="1:14" s="23" customFormat="1">
      <c r="A718" s="213"/>
      <c r="B718" s="222"/>
      <c r="C718" s="216"/>
      <c r="D718" s="224"/>
      <c r="E718" s="213"/>
      <c r="F718" s="221"/>
      <c r="G718" s="213"/>
      <c r="H718" s="221"/>
      <c r="I718" s="213"/>
      <c r="J718" s="221"/>
      <c r="K718" s="213"/>
      <c r="L718" s="221"/>
      <c r="M718" s="213"/>
      <c r="N718" s="221"/>
    </row>
    <row r="719" spans="1:14" s="23" customFormat="1">
      <c r="A719" s="213"/>
      <c r="B719" s="222"/>
      <c r="C719" s="218"/>
      <c r="D719" s="224"/>
      <c r="E719" s="213"/>
      <c r="F719" s="212"/>
      <c r="G719" s="213"/>
      <c r="H719" s="212"/>
      <c r="I719" s="213"/>
      <c r="J719" s="214"/>
      <c r="K719" s="213"/>
      <c r="L719" s="212"/>
      <c r="M719" s="213"/>
      <c r="N719" s="212"/>
    </row>
    <row r="720" spans="1:14" s="23" customFormat="1">
      <c r="A720" s="213"/>
      <c r="B720" s="222"/>
      <c r="C720" s="218"/>
      <c r="D720" s="224"/>
      <c r="E720" s="213"/>
      <c r="F720" s="212"/>
      <c r="G720" s="213"/>
      <c r="H720" s="212"/>
      <c r="I720" s="213"/>
      <c r="J720" s="212"/>
      <c r="K720" s="213"/>
      <c r="L720" s="212"/>
      <c r="M720" s="213"/>
      <c r="N720" s="212"/>
    </row>
    <row r="721" spans="1:14" s="23" customFormat="1">
      <c r="A721" s="213"/>
      <c r="B721" s="215"/>
      <c r="C721" s="218"/>
      <c r="D721" s="224"/>
      <c r="E721" s="213"/>
      <c r="F721" s="212"/>
      <c r="G721" s="213"/>
      <c r="H721" s="214"/>
      <c r="I721" s="213"/>
      <c r="J721" s="214"/>
      <c r="K721" s="213"/>
      <c r="L721" s="212"/>
      <c r="M721" s="213"/>
      <c r="N721" s="212"/>
    </row>
    <row r="722" spans="1:14" s="23" customFormat="1">
      <c r="A722" s="213"/>
      <c r="B722" s="215"/>
      <c r="C722" s="218"/>
      <c r="D722" s="224"/>
      <c r="E722" s="213"/>
      <c r="F722" s="212"/>
      <c r="G722" s="213"/>
      <c r="H722" s="214"/>
      <c r="I722" s="213"/>
      <c r="J722" s="214"/>
      <c r="K722" s="213"/>
      <c r="L722" s="212"/>
      <c r="M722" s="213"/>
      <c r="N722" s="212"/>
    </row>
    <row r="723" spans="1:14" s="23" customFormat="1">
      <c r="A723" s="213"/>
      <c r="B723" s="215"/>
      <c r="C723" s="218"/>
      <c r="D723" s="224"/>
      <c r="E723" s="213"/>
      <c r="F723" s="212"/>
      <c r="G723" s="213"/>
      <c r="H723" s="214"/>
      <c r="I723" s="213"/>
      <c r="J723" s="214"/>
      <c r="K723" s="213"/>
      <c r="L723" s="212"/>
      <c r="M723" s="213"/>
      <c r="N723" s="212"/>
    </row>
    <row r="724" spans="1:14" s="23" customFormat="1">
      <c r="A724" s="213"/>
      <c r="B724" s="215"/>
      <c r="C724" s="218"/>
      <c r="D724" s="224"/>
      <c r="E724" s="213"/>
      <c r="F724" s="212"/>
      <c r="G724" s="213"/>
      <c r="H724" s="212"/>
      <c r="I724" s="213"/>
      <c r="J724" s="212"/>
      <c r="K724" s="213"/>
      <c r="L724" s="212"/>
      <c r="M724" s="213"/>
      <c r="N724" s="212"/>
    </row>
    <row r="725" spans="1:14" s="23" customFormat="1">
      <c r="A725" s="213"/>
      <c r="B725" s="222"/>
      <c r="C725" s="218"/>
      <c r="D725" s="224"/>
      <c r="E725" s="213"/>
      <c r="F725" s="212"/>
      <c r="G725" s="213"/>
      <c r="H725" s="214"/>
      <c r="I725" s="213"/>
      <c r="J725" s="214"/>
      <c r="K725" s="213"/>
      <c r="L725" s="212"/>
      <c r="M725" s="213"/>
      <c r="N725" s="214"/>
    </row>
    <row r="726" spans="1:14" s="23" customFormat="1">
      <c r="A726" s="213"/>
      <c r="B726" s="215"/>
      <c r="C726" s="218"/>
      <c r="D726" s="224"/>
      <c r="E726" s="213"/>
      <c r="F726" s="212"/>
      <c r="G726" s="213"/>
      <c r="H726" s="212"/>
      <c r="I726" s="213"/>
      <c r="J726" s="212"/>
      <c r="K726" s="213"/>
      <c r="L726" s="212"/>
      <c r="M726" s="213"/>
      <c r="N726" s="212"/>
    </row>
    <row r="727" spans="1:14" s="23" customFormat="1">
      <c r="A727" s="213"/>
      <c r="B727" s="215"/>
      <c r="C727" s="218"/>
      <c r="D727" s="224"/>
      <c r="E727" s="213"/>
      <c r="F727" s="212"/>
      <c r="G727" s="213"/>
      <c r="H727" s="212"/>
      <c r="I727" s="213"/>
      <c r="J727" s="212"/>
      <c r="K727" s="213"/>
      <c r="L727" s="212"/>
      <c r="M727" s="213"/>
      <c r="N727" s="212"/>
    </row>
    <row r="728" spans="1:14" s="23" customFormat="1">
      <c r="A728" s="213"/>
      <c r="B728" s="215"/>
      <c r="C728" s="213"/>
      <c r="D728" s="224"/>
      <c r="E728" s="213"/>
      <c r="F728" s="212"/>
      <c r="G728" s="213"/>
      <c r="H728" s="212"/>
      <c r="I728" s="213"/>
      <c r="J728" s="212"/>
      <c r="K728" s="213"/>
      <c r="L728" s="219"/>
      <c r="M728" s="213"/>
      <c r="N728" s="219"/>
    </row>
    <row r="729" spans="1:14" s="23" customFormat="1">
      <c r="A729" s="213"/>
      <c r="B729" s="215"/>
      <c r="C729" s="218"/>
      <c r="D729" s="224"/>
      <c r="E729" s="213"/>
      <c r="F729" s="212"/>
      <c r="G729" s="213"/>
      <c r="H729" s="214"/>
      <c r="I729" s="213"/>
      <c r="J729" s="214"/>
      <c r="K729" s="213"/>
      <c r="L729" s="212"/>
      <c r="M729" s="213"/>
      <c r="N729" s="212"/>
    </row>
    <row r="730" spans="1:14" s="23" customFormat="1">
      <c r="A730" s="213"/>
      <c r="B730" s="215"/>
      <c r="C730" s="218"/>
      <c r="D730" s="224"/>
      <c r="E730" s="213"/>
      <c r="F730" s="212"/>
      <c r="G730" s="213"/>
      <c r="H730" s="214"/>
      <c r="I730" s="213"/>
      <c r="J730" s="214"/>
      <c r="K730" s="213"/>
      <c r="L730" s="212"/>
      <c r="M730" s="213"/>
      <c r="N730" s="214"/>
    </row>
    <row r="731" spans="1:14" s="23" customFormat="1">
      <c r="A731" s="213"/>
      <c r="B731" s="215"/>
      <c r="C731" s="218"/>
      <c r="D731" s="224"/>
      <c r="E731" s="213"/>
      <c r="F731" s="212"/>
      <c r="G731" s="213"/>
      <c r="H731" s="214"/>
      <c r="I731" s="213"/>
      <c r="J731" s="214"/>
      <c r="K731" s="213"/>
      <c r="L731" s="212"/>
      <c r="M731" s="213"/>
      <c r="N731" s="212"/>
    </row>
    <row r="732" spans="1:14" s="23" customFormat="1">
      <c r="A732" s="213"/>
      <c r="B732" s="215"/>
      <c r="C732" s="218"/>
      <c r="D732" s="222"/>
      <c r="E732" s="213"/>
      <c r="F732" s="212"/>
      <c r="G732" s="213"/>
      <c r="H732" s="214"/>
      <c r="I732" s="213"/>
      <c r="J732" s="214"/>
      <c r="K732" s="213"/>
      <c r="L732" s="212"/>
      <c r="M732" s="213"/>
      <c r="N732" s="212"/>
    </row>
    <row r="733" spans="1:14" s="23" customFormat="1">
      <c r="A733" s="213"/>
      <c r="B733" s="215"/>
      <c r="C733" s="216"/>
      <c r="D733" s="224"/>
      <c r="E733" s="213"/>
      <c r="F733" s="212"/>
      <c r="G733" s="213"/>
      <c r="H733" s="214"/>
      <c r="I733" s="213"/>
      <c r="J733" s="214"/>
      <c r="K733" s="213"/>
      <c r="L733" s="212"/>
      <c r="M733" s="213"/>
      <c r="N733" s="214"/>
    </row>
    <row r="734" spans="1:14" s="23" customFormat="1">
      <c r="A734" s="213"/>
      <c r="B734" s="215"/>
      <c r="C734" s="218"/>
      <c r="D734" s="222"/>
      <c r="E734" s="213"/>
      <c r="F734" s="212"/>
      <c r="G734" s="213"/>
      <c r="H734" s="212"/>
      <c r="I734" s="213"/>
      <c r="J734" s="214"/>
      <c r="K734" s="213"/>
      <c r="L734" s="212"/>
      <c r="M734" s="213"/>
      <c r="N734" s="212"/>
    </row>
    <row r="735" spans="1:14" s="23" customFormat="1">
      <c r="A735" s="213"/>
      <c r="B735" s="215"/>
      <c r="C735" s="218"/>
      <c r="D735" s="224"/>
      <c r="E735" s="213"/>
      <c r="F735" s="212"/>
      <c r="G735" s="213"/>
      <c r="H735" s="214"/>
      <c r="I735" s="213"/>
      <c r="J735" s="214"/>
      <c r="K735" s="213"/>
      <c r="L735" s="212"/>
      <c r="M735" s="213"/>
      <c r="N735" s="214"/>
    </row>
    <row r="736" spans="1:14" s="23" customFormat="1">
      <c r="A736" s="213"/>
      <c r="B736" s="215"/>
      <c r="C736" s="218"/>
      <c r="D736" s="222"/>
      <c r="E736" s="213"/>
      <c r="F736" s="212"/>
      <c r="G736" s="213"/>
      <c r="H736" s="212"/>
      <c r="I736" s="213"/>
      <c r="J736" s="212"/>
      <c r="K736" s="213"/>
      <c r="L736" s="212"/>
      <c r="M736" s="213"/>
      <c r="N736" s="212"/>
    </row>
    <row r="737" spans="1:14" s="23" customFormat="1">
      <c r="A737" s="213"/>
      <c r="B737" s="215"/>
      <c r="C737" s="218"/>
      <c r="D737" s="222"/>
      <c r="E737" s="213"/>
      <c r="F737" s="212"/>
      <c r="G737" s="213"/>
      <c r="H737" s="212"/>
      <c r="I737" s="213"/>
      <c r="J737" s="212"/>
      <c r="K737" s="213"/>
      <c r="L737" s="212"/>
      <c r="M737" s="213"/>
      <c r="N737" s="212"/>
    </row>
    <row r="738" spans="1:14" s="23" customFormat="1">
      <c r="A738" s="213"/>
      <c r="B738" s="215"/>
      <c r="C738" s="218"/>
      <c r="D738" s="224"/>
      <c r="E738" s="213"/>
      <c r="F738" s="212"/>
      <c r="G738" s="213"/>
      <c r="H738" s="212"/>
      <c r="I738" s="213"/>
      <c r="J738" s="214"/>
      <c r="K738" s="213"/>
      <c r="L738" s="212"/>
      <c r="M738" s="213"/>
      <c r="N738" s="212"/>
    </row>
    <row r="739" spans="1:14" s="23" customFormat="1">
      <c r="A739" s="213"/>
      <c r="B739" s="215"/>
      <c r="C739" s="218"/>
      <c r="D739" s="222"/>
      <c r="E739" s="213"/>
      <c r="F739" s="212"/>
      <c r="G739" s="213"/>
      <c r="H739" s="212"/>
      <c r="I739" s="213"/>
      <c r="J739" s="212"/>
      <c r="K739" s="213"/>
      <c r="L739" s="212"/>
      <c r="M739" s="213"/>
      <c r="N739" s="212"/>
    </row>
    <row r="740" spans="1:14" s="23" customFormat="1">
      <c r="A740" s="213"/>
      <c r="B740" s="215"/>
      <c r="C740" s="218"/>
      <c r="D740" s="224"/>
      <c r="E740" s="213"/>
      <c r="F740" s="212"/>
      <c r="G740" s="213"/>
      <c r="H740" s="212"/>
      <c r="I740" s="213"/>
      <c r="J740" s="212"/>
      <c r="K740" s="213"/>
      <c r="L740" s="212"/>
      <c r="M740" s="213"/>
      <c r="N740" s="212"/>
    </row>
    <row r="741" spans="1:14" s="23" customFormat="1">
      <c r="A741" s="213"/>
      <c r="B741" s="215"/>
      <c r="C741" s="218"/>
      <c r="D741" s="224"/>
      <c r="E741" s="213"/>
      <c r="F741" s="212"/>
      <c r="G741" s="213"/>
      <c r="H741" s="214"/>
      <c r="I741" s="213"/>
      <c r="J741" s="214"/>
      <c r="K741" s="213"/>
      <c r="L741" s="212"/>
      <c r="M741" s="213"/>
      <c r="N741" s="212"/>
    </row>
    <row r="742" spans="1:14" s="23" customFormat="1">
      <c r="A742" s="213"/>
      <c r="B742" s="215"/>
      <c r="C742" s="218"/>
      <c r="D742" s="224"/>
      <c r="E742" s="213"/>
      <c r="F742" s="212"/>
      <c r="G742" s="213"/>
      <c r="H742" s="212"/>
      <c r="I742" s="213"/>
      <c r="J742" s="214"/>
      <c r="K742" s="213"/>
      <c r="L742" s="212"/>
      <c r="M742" s="213"/>
      <c r="N742" s="212"/>
    </row>
    <row r="743" spans="1:14" s="23" customFormat="1">
      <c r="A743" s="213"/>
      <c r="B743" s="215"/>
      <c r="C743" s="218"/>
      <c r="D743" s="222"/>
      <c r="E743" s="213"/>
      <c r="F743" s="212"/>
      <c r="G743" s="213"/>
      <c r="H743" s="214"/>
      <c r="I743" s="213"/>
      <c r="J743" s="214"/>
      <c r="K743" s="213"/>
      <c r="L743" s="212"/>
      <c r="M743" s="213"/>
      <c r="N743" s="212"/>
    </row>
    <row r="744" spans="1:14" s="23" customFormat="1">
      <c r="A744" s="213"/>
      <c r="B744" s="215"/>
      <c r="C744" s="213"/>
      <c r="D744" s="215"/>
      <c r="E744" s="213"/>
      <c r="F744" s="219"/>
      <c r="G744" s="213"/>
      <c r="H744" s="219"/>
      <c r="I744" s="213"/>
      <c r="J744" s="219"/>
      <c r="K744" s="213"/>
      <c r="L744" s="219"/>
      <c r="M744" s="213"/>
      <c r="N744" s="219"/>
    </row>
    <row r="745" spans="1:14" s="23" customFormat="1">
      <c r="A745" s="213"/>
      <c r="B745" s="215"/>
      <c r="C745" s="213"/>
      <c r="D745" s="215"/>
      <c r="E745" s="213"/>
      <c r="F745" s="219"/>
      <c r="G745" s="213"/>
      <c r="H745" s="219"/>
      <c r="I745" s="213"/>
      <c r="J745" s="219"/>
      <c r="K745" s="213"/>
      <c r="L745" s="219"/>
      <c r="M745" s="213"/>
      <c r="N745" s="219"/>
    </row>
    <row r="746" spans="1:14" s="23" customFormat="1">
      <c r="A746" s="213"/>
      <c r="B746" s="215"/>
      <c r="C746" s="213"/>
      <c r="D746" s="224"/>
      <c r="E746" s="213"/>
      <c r="F746" s="219"/>
      <c r="G746" s="213"/>
      <c r="H746" s="219"/>
      <c r="I746" s="213"/>
      <c r="J746" s="219"/>
      <c r="K746" s="213"/>
      <c r="L746" s="219"/>
      <c r="M746" s="213"/>
      <c r="N746" s="219"/>
    </row>
    <row r="747" spans="1:14" s="23" customFormat="1">
      <c r="A747" s="213"/>
      <c r="B747" s="215"/>
      <c r="C747" s="213"/>
      <c r="D747" s="224"/>
      <c r="E747" s="213"/>
      <c r="F747" s="219"/>
      <c r="G747" s="213"/>
      <c r="H747" s="219"/>
      <c r="I747" s="213"/>
      <c r="J747" s="219"/>
      <c r="K747" s="213"/>
      <c r="L747" s="219"/>
      <c r="M747" s="213"/>
      <c r="N747" s="219"/>
    </row>
    <row r="748" spans="1:14" s="23" customFormat="1">
      <c r="A748" s="213"/>
      <c r="B748" s="215"/>
      <c r="C748" s="213"/>
      <c r="D748" s="224"/>
      <c r="E748" s="213"/>
      <c r="F748" s="212"/>
      <c r="G748" s="213"/>
      <c r="H748" s="219"/>
      <c r="I748" s="213"/>
      <c r="J748" s="219"/>
      <c r="K748" s="213"/>
      <c r="L748" s="219"/>
      <c r="M748" s="213"/>
      <c r="N748" s="219"/>
    </row>
    <row r="749" spans="1:14" s="23" customFormat="1">
      <c r="A749" s="213"/>
      <c r="B749" s="215"/>
      <c r="C749" s="213"/>
      <c r="D749" s="224"/>
      <c r="E749" s="213"/>
      <c r="F749" s="212"/>
      <c r="G749" s="213"/>
      <c r="H749" s="219"/>
      <c r="I749" s="213"/>
      <c r="J749" s="219"/>
      <c r="K749" s="213"/>
      <c r="L749" s="219"/>
      <c r="M749" s="213"/>
      <c r="N749" s="219"/>
    </row>
    <row r="750" spans="1:14" s="23" customFormat="1">
      <c r="A750" s="213"/>
      <c r="B750" s="215"/>
      <c r="C750" s="213"/>
      <c r="D750" s="224"/>
      <c r="E750" s="213"/>
      <c r="F750" s="212"/>
      <c r="G750" s="213"/>
      <c r="H750" s="219"/>
      <c r="I750" s="213"/>
      <c r="J750" s="219"/>
      <c r="K750" s="213"/>
      <c r="L750" s="219"/>
      <c r="M750" s="213"/>
      <c r="N750" s="219"/>
    </row>
    <row r="751" spans="1:14" s="23" customFormat="1">
      <c r="A751" s="213"/>
      <c r="B751" s="215"/>
      <c r="C751" s="213"/>
      <c r="D751" s="222"/>
      <c r="E751" s="213"/>
      <c r="F751" s="212"/>
      <c r="G751" s="213"/>
      <c r="H751" s="212"/>
      <c r="I751" s="213"/>
      <c r="J751" s="212"/>
      <c r="K751" s="213"/>
      <c r="L751" s="219"/>
      <c r="M751" s="213"/>
      <c r="N751" s="219"/>
    </row>
    <row r="752" spans="1:14" s="23" customFormat="1">
      <c r="A752" s="213"/>
      <c r="B752" s="215"/>
      <c r="C752" s="213"/>
      <c r="D752" s="217"/>
      <c r="E752" s="213"/>
      <c r="F752" s="212"/>
      <c r="G752" s="213"/>
      <c r="H752" s="219"/>
      <c r="I752" s="213"/>
      <c r="J752" s="219"/>
      <c r="K752" s="213"/>
      <c r="L752" s="219"/>
      <c r="M752" s="213"/>
      <c r="N752" s="219"/>
    </row>
    <row r="753" spans="1:14" s="23" customFormat="1">
      <c r="A753" s="213"/>
      <c r="B753" s="215"/>
      <c r="C753" s="213"/>
      <c r="D753" s="217"/>
      <c r="E753" s="213"/>
      <c r="F753" s="219"/>
      <c r="G753" s="213"/>
      <c r="H753" s="219"/>
      <c r="I753" s="213"/>
      <c r="J753" s="219"/>
      <c r="K753" s="213"/>
      <c r="L753" s="219"/>
      <c r="M753" s="213"/>
      <c r="N753" s="219"/>
    </row>
    <row r="754" spans="1:14" s="23" customFormat="1">
      <c r="A754" s="213"/>
      <c r="B754" s="215"/>
      <c r="C754" s="213"/>
      <c r="D754" s="217"/>
      <c r="E754" s="213"/>
      <c r="F754" s="219"/>
      <c r="G754" s="213"/>
      <c r="H754" s="219"/>
      <c r="I754" s="213"/>
      <c r="J754" s="219"/>
      <c r="K754" s="213"/>
      <c r="L754" s="219"/>
      <c r="M754" s="213"/>
      <c r="N754" s="219"/>
    </row>
    <row r="755" spans="1:14" s="23" customFormat="1">
      <c r="A755" s="213"/>
      <c r="B755" s="215"/>
      <c r="C755" s="213"/>
      <c r="D755" s="217"/>
      <c r="E755" s="213"/>
      <c r="F755" s="219"/>
      <c r="G755" s="213"/>
      <c r="H755" s="219"/>
      <c r="I755" s="213"/>
      <c r="J755" s="219"/>
      <c r="K755" s="213"/>
      <c r="L755" s="219"/>
      <c r="M755" s="213"/>
      <c r="N755" s="219"/>
    </row>
    <row r="756" spans="1:14" s="23" customFormat="1">
      <c r="A756" s="215"/>
      <c r="B756" s="215"/>
      <c r="C756" s="213"/>
      <c r="D756" s="217"/>
      <c r="E756" s="213"/>
      <c r="F756" s="219"/>
      <c r="G756" s="213"/>
      <c r="H756" s="219"/>
      <c r="I756" s="213"/>
      <c r="J756" s="219"/>
      <c r="K756" s="213"/>
      <c r="L756" s="219"/>
      <c r="M756" s="213"/>
      <c r="N756" s="219"/>
    </row>
    <row r="757" spans="1:14" s="23" customFormat="1">
      <c r="A757" s="213"/>
      <c r="B757" s="222"/>
      <c r="C757" s="218"/>
      <c r="D757" s="217"/>
      <c r="E757" s="213"/>
      <c r="F757" s="212"/>
      <c r="G757" s="213"/>
      <c r="H757" s="212"/>
      <c r="I757" s="213"/>
      <c r="J757" s="212"/>
      <c r="K757" s="213"/>
      <c r="L757" s="212"/>
      <c r="M757" s="213"/>
      <c r="N757" s="212"/>
    </row>
    <row r="758" spans="1:14" s="23" customFormat="1">
      <c r="A758" s="213"/>
      <c r="B758" s="222"/>
      <c r="C758" s="216"/>
      <c r="D758" s="217"/>
      <c r="E758" s="213"/>
      <c r="F758" s="214"/>
      <c r="G758" s="213"/>
      <c r="H758" s="214"/>
      <c r="I758" s="213"/>
      <c r="J758" s="214"/>
      <c r="K758" s="213"/>
      <c r="L758" s="214"/>
      <c r="M758" s="213"/>
      <c r="N758" s="212"/>
    </row>
    <row r="759" spans="1:14" s="23" customFormat="1">
      <c r="A759" s="213"/>
      <c r="B759" s="222"/>
      <c r="C759" s="218"/>
      <c r="D759" s="215"/>
      <c r="E759" s="213"/>
      <c r="F759" s="212"/>
      <c r="G759" s="213"/>
      <c r="H759" s="212"/>
      <c r="I759" s="213"/>
      <c r="J759" s="212"/>
      <c r="K759" s="213"/>
      <c r="L759" s="212"/>
      <c r="M759" s="213"/>
      <c r="N759" s="212"/>
    </row>
    <row r="760" spans="1:14" s="23" customFormat="1">
      <c r="A760" s="213"/>
      <c r="B760" s="222"/>
      <c r="C760" s="218"/>
      <c r="D760" s="215"/>
      <c r="E760" s="213"/>
      <c r="F760" s="212"/>
      <c r="G760" s="213"/>
      <c r="H760" s="212"/>
      <c r="I760" s="213"/>
      <c r="J760" s="212"/>
      <c r="K760" s="213"/>
      <c r="L760" s="212"/>
      <c r="M760" s="213"/>
      <c r="N760" s="212"/>
    </row>
    <row r="761" spans="1:14" s="23" customFormat="1">
      <c r="A761" s="213"/>
      <c r="B761" s="222"/>
      <c r="C761" s="218"/>
      <c r="D761" s="217"/>
      <c r="E761" s="213"/>
      <c r="F761" s="212"/>
      <c r="G761" s="213"/>
      <c r="H761" s="212"/>
      <c r="I761" s="213"/>
      <c r="J761" s="212"/>
      <c r="K761" s="213"/>
      <c r="L761" s="212"/>
      <c r="M761" s="213"/>
      <c r="N761" s="212"/>
    </row>
    <row r="762" spans="1:14" s="23" customFormat="1">
      <c r="A762" s="213"/>
      <c r="B762" s="215"/>
      <c r="C762" s="213"/>
      <c r="D762" s="217"/>
      <c r="E762" s="213"/>
      <c r="F762" s="212"/>
      <c r="G762" s="213"/>
      <c r="H762" s="219"/>
      <c r="I762" s="213"/>
      <c r="J762" s="219"/>
      <c r="K762" s="213"/>
      <c r="L762" s="219"/>
      <c r="M762" s="213"/>
      <c r="N762" s="219"/>
    </row>
    <row r="763" spans="1:14" s="23" customFormat="1">
      <c r="A763" s="213"/>
      <c r="B763" s="222"/>
      <c r="C763" s="218"/>
      <c r="D763" s="220"/>
      <c r="E763" s="213"/>
      <c r="F763" s="212"/>
      <c r="G763" s="213"/>
      <c r="H763" s="212"/>
      <c r="I763" s="213"/>
      <c r="J763" s="212"/>
      <c r="K763" s="213"/>
      <c r="L763" s="219"/>
      <c r="M763" s="213"/>
      <c r="N763" s="219"/>
    </row>
    <row r="764" spans="1:14" s="23" customFormat="1">
      <c r="A764" s="213"/>
      <c r="B764" s="222"/>
      <c r="C764" s="218"/>
      <c r="D764" s="217"/>
      <c r="E764" s="213"/>
      <c r="F764" s="212"/>
      <c r="G764" s="213"/>
      <c r="H764" s="212"/>
      <c r="I764" s="213"/>
      <c r="J764" s="212"/>
      <c r="K764" s="213"/>
      <c r="L764" s="219"/>
      <c r="M764" s="213"/>
      <c r="N764" s="219"/>
    </row>
    <row r="765" spans="1:14" s="23" customFormat="1">
      <c r="A765" s="213"/>
      <c r="B765" s="222"/>
      <c r="C765" s="218"/>
      <c r="D765" s="217"/>
      <c r="E765" s="213"/>
      <c r="F765" s="214"/>
      <c r="G765" s="213"/>
      <c r="H765" s="212"/>
      <c r="I765" s="213"/>
      <c r="J765" s="212"/>
      <c r="K765" s="213"/>
      <c r="L765" s="212"/>
      <c r="M765" s="213"/>
      <c r="N765" s="212"/>
    </row>
    <row r="766" spans="1:14" s="23" customFormat="1">
      <c r="A766" s="213"/>
      <c r="B766" s="222"/>
      <c r="C766" s="218"/>
      <c r="D766" s="217"/>
      <c r="E766" s="213"/>
      <c r="F766" s="212"/>
      <c r="G766" s="213"/>
      <c r="H766" s="212"/>
      <c r="I766" s="213"/>
      <c r="J766" s="212"/>
      <c r="K766" s="213"/>
      <c r="L766" s="212"/>
      <c r="M766" s="213"/>
      <c r="N766" s="212"/>
    </row>
    <row r="767" spans="1:14" s="23" customFormat="1">
      <c r="A767" s="213"/>
      <c r="B767" s="222"/>
      <c r="C767" s="216"/>
      <c r="D767" s="217"/>
      <c r="E767" s="213"/>
      <c r="F767" s="214"/>
      <c r="G767" s="213"/>
      <c r="H767" s="214"/>
      <c r="I767" s="213"/>
      <c r="J767" s="214"/>
      <c r="K767" s="213"/>
      <c r="L767" s="214"/>
      <c r="M767" s="213"/>
      <c r="N767" s="212"/>
    </row>
    <row r="768" spans="1:14" s="23" customFormat="1">
      <c r="A768" s="213"/>
      <c r="B768" s="222"/>
      <c r="C768" s="216"/>
      <c r="D768" s="217"/>
      <c r="E768" s="213"/>
      <c r="F768" s="214"/>
      <c r="G768" s="213"/>
      <c r="H768" s="214"/>
      <c r="I768" s="213"/>
      <c r="J768" s="214"/>
      <c r="K768" s="213"/>
      <c r="L768" s="214"/>
      <c r="M768" s="213"/>
      <c r="N768" s="212"/>
    </row>
    <row r="769" spans="1:14" s="23" customFormat="1">
      <c r="A769" s="213"/>
      <c r="B769" s="215"/>
      <c r="C769" s="218"/>
      <c r="D769" s="217"/>
      <c r="E769" s="213"/>
      <c r="F769" s="212"/>
      <c r="G769" s="213"/>
      <c r="H769" s="212"/>
      <c r="I769" s="213"/>
      <c r="J769" s="212"/>
      <c r="K769" s="213"/>
      <c r="L769" s="212"/>
      <c r="M769" s="213"/>
      <c r="N769" s="212"/>
    </row>
    <row r="770" spans="1:14" s="23" customFormat="1">
      <c r="A770" s="213"/>
      <c r="B770" s="215"/>
      <c r="C770" s="218"/>
      <c r="D770" s="217"/>
      <c r="E770" s="213"/>
      <c r="F770" s="212"/>
      <c r="G770" s="213"/>
      <c r="H770" s="212"/>
      <c r="I770" s="213"/>
      <c r="J770" s="212"/>
      <c r="K770" s="213"/>
      <c r="L770" s="212"/>
      <c r="M770" s="213"/>
      <c r="N770" s="212"/>
    </row>
    <row r="771" spans="1:14" s="23" customFormat="1">
      <c r="A771" s="213"/>
      <c r="B771" s="215"/>
      <c r="C771" s="218"/>
      <c r="D771" s="217"/>
      <c r="E771" s="213"/>
      <c r="F771" s="212"/>
      <c r="G771" s="213"/>
      <c r="H771" s="212"/>
      <c r="I771" s="213"/>
      <c r="J771" s="212"/>
      <c r="K771" s="213"/>
      <c r="L771" s="212"/>
      <c r="M771" s="213"/>
      <c r="N771" s="212"/>
    </row>
    <row r="772" spans="1:14" s="23" customFormat="1">
      <c r="A772" s="213"/>
      <c r="B772" s="215"/>
      <c r="C772" s="216"/>
      <c r="D772" s="217"/>
      <c r="E772" s="213"/>
      <c r="F772" s="214"/>
      <c r="G772" s="213"/>
      <c r="H772" s="214"/>
      <c r="I772" s="213"/>
      <c r="J772" s="214"/>
      <c r="K772" s="213"/>
      <c r="L772" s="214"/>
      <c r="M772" s="213"/>
      <c r="N772" s="212"/>
    </row>
    <row r="773" spans="1:14" s="23" customFormat="1">
      <c r="A773" s="213"/>
      <c r="B773" s="222"/>
      <c r="C773" s="216"/>
      <c r="D773" s="217"/>
      <c r="E773" s="213"/>
      <c r="F773" s="221"/>
      <c r="G773" s="213"/>
      <c r="H773" s="221"/>
      <c r="I773" s="213"/>
      <c r="J773" s="221"/>
      <c r="K773" s="213"/>
      <c r="L773" s="221"/>
      <c r="M773" s="213"/>
      <c r="N773" s="221"/>
    </row>
    <row r="774" spans="1:14" s="23" customFormat="1">
      <c r="A774" s="213"/>
      <c r="B774" s="222"/>
      <c r="C774" s="223"/>
      <c r="D774" s="217"/>
      <c r="E774" s="213"/>
      <c r="F774" s="221"/>
      <c r="G774" s="213"/>
      <c r="H774" s="221"/>
      <c r="I774" s="213"/>
      <c r="J774" s="221"/>
      <c r="K774" s="213"/>
      <c r="L774" s="221"/>
      <c r="M774" s="213"/>
      <c r="N774" s="221"/>
    </row>
    <row r="775" spans="1:14" s="23" customFormat="1">
      <c r="A775" s="213"/>
      <c r="B775" s="222"/>
      <c r="C775" s="216"/>
      <c r="D775" s="217"/>
      <c r="E775" s="213"/>
      <c r="F775" s="221"/>
      <c r="G775" s="213"/>
      <c r="H775" s="221"/>
      <c r="I775" s="213"/>
      <c r="J775" s="221"/>
      <c r="K775" s="213"/>
      <c r="L775" s="221"/>
      <c r="M775" s="213"/>
      <c r="N775" s="221"/>
    </row>
    <row r="776" spans="1:14" s="23" customFormat="1">
      <c r="A776" s="213"/>
      <c r="B776" s="222"/>
      <c r="C776" s="216"/>
      <c r="D776" s="217"/>
      <c r="E776" s="213"/>
      <c r="F776" s="214"/>
      <c r="G776" s="213"/>
      <c r="H776" s="214"/>
      <c r="I776" s="213"/>
      <c r="J776" s="214"/>
      <c r="K776" s="213"/>
      <c r="L776" s="214"/>
      <c r="M776" s="213"/>
      <c r="N776" s="212"/>
    </row>
    <row r="777" spans="1:14" s="23" customFormat="1">
      <c r="A777" s="213"/>
      <c r="B777" s="222"/>
      <c r="C777" s="223"/>
      <c r="D777" s="217"/>
      <c r="E777" s="213"/>
      <c r="F777" s="214"/>
      <c r="G777" s="213"/>
      <c r="H777" s="214"/>
      <c r="I777" s="213"/>
      <c r="J777" s="214"/>
      <c r="K777" s="213"/>
      <c r="L777" s="214"/>
      <c r="M777" s="213"/>
      <c r="N777" s="212"/>
    </row>
    <row r="778" spans="1:14" s="23" customFormat="1">
      <c r="A778" s="213"/>
      <c r="B778" s="222"/>
      <c r="C778" s="223"/>
      <c r="D778" s="217"/>
      <c r="E778" s="213"/>
      <c r="F778" s="214"/>
      <c r="G778" s="213"/>
      <c r="H778" s="221"/>
      <c r="I778" s="213"/>
      <c r="J778" s="214"/>
      <c r="K778" s="213"/>
      <c r="L778" s="221"/>
      <c r="M778" s="213"/>
      <c r="N778" s="221"/>
    </row>
    <row r="779" spans="1:14" s="23" customFormat="1">
      <c r="A779" s="213"/>
      <c r="B779" s="222"/>
      <c r="C779" s="223"/>
      <c r="D779" s="215"/>
      <c r="E779" s="213"/>
      <c r="F779" s="214"/>
      <c r="G779" s="213"/>
      <c r="H779" s="214"/>
      <c r="I779" s="213"/>
      <c r="J779" s="214"/>
      <c r="K779" s="213"/>
      <c r="L779" s="214"/>
      <c r="M779" s="213"/>
      <c r="N779" s="221"/>
    </row>
    <row r="780" spans="1:14" s="23" customFormat="1">
      <c r="A780" s="213"/>
      <c r="B780" s="222"/>
      <c r="C780" s="223"/>
      <c r="D780" s="217"/>
      <c r="E780" s="213"/>
      <c r="F780" s="214"/>
      <c r="G780" s="213"/>
      <c r="H780" s="214"/>
      <c r="I780" s="213"/>
      <c r="J780" s="214"/>
      <c r="K780" s="213"/>
      <c r="L780" s="214"/>
      <c r="M780" s="213"/>
      <c r="N780" s="221"/>
    </row>
    <row r="781" spans="1:14" s="23" customFormat="1">
      <c r="A781" s="213"/>
      <c r="B781" s="222"/>
      <c r="C781" s="223"/>
      <c r="D781" s="217"/>
      <c r="E781" s="213"/>
      <c r="F781" s="214"/>
      <c r="G781" s="213"/>
      <c r="H781" s="214"/>
      <c r="I781" s="213"/>
      <c r="J781" s="214"/>
      <c r="K781" s="213"/>
      <c r="L781" s="214"/>
      <c r="M781" s="213"/>
      <c r="N781" s="221"/>
    </row>
    <row r="782" spans="1:14" s="23" customFormat="1">
      <c r="A782" s="213"/>
      <c r="B782" s="222"/>
      <c r="C782" s="223"/>
      <c r="D782" s="217"/>
      <c r="E782" s="213"/>
      <c r="F782" s="214"/>
      <c r="G782" s="213"/>
      <c r="H782" s="214"/>
      <c r="I782" s="213"/>
      <c r="J782" s="214"/>
      <c r="K782" s="213"/>
      <c r="L782" s="214"/>
      <c r="M782" s="213"/>
      <c r="N782" s="221"/>
    </row>
    <row r="783" spans="1:14" s="23" customFormat="1">
      <c r="A783" s="213"/>
      <c r="B783" s="222"/>
      <c r="C783" s="213"/>
      <c r="D783" s="215"/>
      <c r="E783" s="213"/>
      <c r="F783" s="212"/>
      <c r="G783" s="213"/>
      <c r="H783" s="212"/>
      <c r="I783" s="213"/>
      <c r="J783" s="212"/>
      <c r="K783" s="213"/>
      <c r="L783" s="219"/>
      <c r="M783" s="213"/>
      <c r="N783" s="219"/>
    </row>
    <row r="784" spans="1:14" s="23" customFormat="1">
      <c r="A784" s="213"/>
      <c r="B784" s="222"/>
      <c r="C784" s="223"/>
      <c r="D784" s="217"/>
      <c r="E784" s="213"/>
      <c r="F784" s="214"/>
      <c r="G784" s="213"/>
      <c r="H784" s="214"/>
      <c r="I784" s="213"/>
      <c r="J784" s="214"/>
      <c r="K784" s="213"/>
      <c r="L784" s="214"/>
      <c r="M784" s="213"/>
      <c r="N784" s="221"/>
    </row>
    <row r="785" spans="1:14" s="23" customFormat="1">
      <c r="A785" s="213"/>
      <c r="B785" s="222"/>
      <c r="C785" s="223"/>
      <c r="D785" s="217"/>
      <c r="E785" s="213"/>
      <c r="F785" s="214"/>
      <c r="G785" s="213"/>
      <c r="H785" s="214"/>
      <c r="I785" s="213"/>
      <c r="J785" s="214"/>
      <c r="K785" s="213"/>
      <c r="L785" s="214"/>
      <c r="M785" s="213"/>
      <c r="N785" s="212"/>
    </row>
    <row r="786" spans="1:14" s="23" customFormat="1">
      <c r="A786" s="213"/>
      <c r="B786" s="222"/>
      <c r="C786" s="223"/>
      <c r="D786" s="217"/>
      <c r="E786" s="213"/>
      <c r="F786" s="214"/>
      <c r="G786" s="213"/>
      <c r="H786" s="214"/>
      <c r="I786" s="213"/>
      <c r="J786" s="214"/>
      <c r="K786" s="213"/>
      <c r="L786" s="214"/>
      <c r="M786" s="213"/>
      <c r="N786" s="212"/>
    </row>
    <row r="787" spans="1:14" s="23" customFormat="1">
      <c r="A787" s="213"/>
      <c r="B787" s="222"/>
      <c r="C787" s="223"/>
      <c r="D787" s="217"/>
      <c r="E787" s="213"/>
      <c r="F787" s="214"/>
      <c r="G787" s="213"/>
      <c r="H787" s="214"/>
      <c r="I787" s="213"/>
      <c r="J787" s="214"/>
      <c r="K787" s="213"/>
      <c r="L787" s="214"/>
      <c r="M787" s="213"/>
      <c r="N787" s="212"/>
    </row>
    <row r="788" spans="1:14" s="23" customFormat="1">
      <c r="A788" s="213"/>
      <c r="B788" s="222"/>
      <c r="C788" s="223"/>
      <c r="D788" s="217"/>
      <c r="E788" s="213"/>
      <c r="F788" s="214"/>
      <c r="G788" s="213"/>
      <c r="H788" s="214"/>
      <c r="I788" s="213"/>
      <c r="J788" s="214"/>
      <c r="K788" s="213"/>
      <c r="L788" s="214"/>
      <c r="M788" s="213"/>
      <c r="N788" s="212"/>
    </row>
    <row r="789" spans="1:14" s="23" customFormat="1">
      <c r="A789" s="213"/>
      <c r="B789" s="222"/>
      <c r="C789" s="223"/>
      <c r="D789" s="217"/>
      <c r="E789" s="213"/>
      <c r="F789" s="214"/>
      <c r="G789" s="213"/>
      <c r="H789" s="214"/>
      <c r="I789" s="213"/>
      <c r="J789" s="214"/>
      <c r="K789" s="213"/>
      <c r="L789" s="214"/>
      <c r="M789" s="213"/>
      <c r="N789" s="212"/>
    </row>
    <row r="790" spans="1:14" s="23" customFormat="1">
      <c r="A790" s="213"/>
      <c r="B790" s="222"/>
      <c r="C790" s="223"/>
      <c r="D790" s="217"/>
      <c r="E790" s="213"/>
      <c r="F790" s="214"/>
      <c r="G790" s="213"/>
      <c r="H790" s="214"/>
      <c r="I790" s="213"/>
      <c r="J790" s="214"/>
      <c r="K790" s="213"/>
      <c r="L790" s="214"/>
      <c r="M790" s="213"/>
      <c r="N790" s="212"/>
    </row>
    <row r="791" spans="1:14" s="23" customFormat="1">
      <c r="A791" s="213"/>
      <c r="B791" s="222"/>
      <c r="C791" s="213"/>
      <c r="D791" s="220"/>
      <c r="E791" s="213"/>
      <c r="F791" s="219"/>
      <c r="G791" s="213"/>
      <c r="H791" s="219"/>
      <c r="I791" s="213"/>
      <c r="J791" s="219"/>
      <c r="K791" s="213"/>
      <c r="L791" s="219"/>
      <c r="M791" s="213"/>
      <c r="N791" s="219"/>
    </row>
    <row r="792" spans="1:14" s="23" customFormat="1">
      <c r="A792" s="213"/>
      <c r="B792" s="215"/>
      <c r="C792" s="213"/>
      <c r="D792" s="217"/>
      <c r="E792" s="213"/>
      <c r="F792" s="219"/>
      <c r="G792" s="213"/>
      <c r="H792" s="219"/>
      <c r="I792" s="213"/>
      <c r="J792" s="219"/>
      <c r="K792" s="213"/>
      <c r="L792" s="219"/>
      <c r="M792" s="213"/>
      <c r="N792" s="219"/>
    </row>
    <row r="793" spans="1:14" s="23" customFormat="1">
      <c r="A793" s="213"/>
      <c r="B793" s="215"/>
      <c r="C793" s="213"/>
      <c r="D793" s="220"/>
      <c r="E793" s="213"/>
      <c r="F793" s="219"/>
      <c r="G793" s="213"/>
      <c r="H793" s="219"/>
      <c r="I793" s="213"/>
      <c r="J793" s="219"/>
      <c r="K793" s="213"/>
      <c r="L793" s="219"/>
      <c r="M793" s="213"/>
      <c r="N793" s="219"/>
    </row>
    <row r="794" spans="1:14" s="23" customFormat="1">
      <c r="A794" s="213"/>
      <c r="B794" s="215"/>
      <c r="C794" s="213"/>
      <c r="D794" s="217"/>
      <c r="E794" s="213"/>
      <c r="F794" s="219"/>
      <c r="G794" s="213"/>
      <c r="H794" s="219"/>
      <c r="I794" s="213"/>
      <c r="J794" s="219"/>
      <c r="K794" s="213"/>
      <c r="L794" s="219"/>
      <c r="M794" s="213"/>
      <c r="N794" s="219"/>
    </row>
    <row r="795" spans="1:14" s="23" customFormat="1">
      <c r="A795" s="213"/>
      <c r="B795" s="215"/>
      <c r="C795" s="213"/>
      <c r="D795" s="217"/>
      <c r="E795" s="213"/>
      <c r="F795" s="212"/>
      <c r="G795" s="213"/>
      <c r="H795" s="212"/>
      <c r="I795" s="213"/>
      <c r="J795" s="212"/>
      <c r="K795" s="213"/>
      <c r="L795" s="219"/>
      <c r="M795" s="213"/>
      <c r="N795" s="219"/>
    </row>
    <row r="796" spans="1:14" s="23" customFormat="1">
      <c r="A796" s="213"/>
      <c r="B796" s="215"/>
      <c r="C796" s="216"/>
      <c r="D796" s="217"/>
      <c r="E796" s="213"/>
      <c r="F796" s="221"/>
      <c r="G796" s="213"/>
      <c r="H796" s="221"/>
      <c r="I796" s="213"/>
      <c r="J796" s="221"/>
      <c r="K796" s="213"/>
      <c r="L796" s="221"/>
      <c r="M796" s="213"/>
      <c r="N796" s="221"/>
    </row>
    <row r="797" spans="1:14" s="23" customFormat="1">
      <c r="A797" s="213"/>
      <c r="B797" s="215"/>
      <c r="C797" s="216"/>
      <c r="D797" s="217"/>
      <c r="E797" s="213"/>
      <c r="F797" s="221"/>
      <c r="G797" s="213"/>
      <c r="H797" s="214"/>
      <c r="I797" s="213"/>
      <c r="J797" s="221"/>
      <c r="K797" s="213"/>
      <c r="L797" s="214"/>
      <c r="M797" s="213"/>
      <c r="N797" s="212"/>
    </row>
    <row r="798" spans="1:14" s="23" customFormat="1">
      <c r="A798" s="213"/>
      <c r="B798" s="222"/>
      <c r="C798" s="218"/>
      <c r="D798" s="217"/>
      <c r="E798" s="213"/>
      <c r="F798" s="214"/>
      <c r="G798" s="213"/>
      <c r="H798" s="212"/>
      <c r="I798" s="213"/>
      <c r="J798" s="214"/>
      <c r="K798" s="213"/>
      <c r="L798" s="212"/>
      <c r="M798" s="213"/>
      <c r="N798" s="212"/>
    </row>
    <row r="799" spans="1:14" s="23" customFormat="1">
      <c r="A799" s="213"/>
      <c r="B799" s="215"/>
      <c r="C799" s="216"/>
      <c r="D799" s="217"/>
      <c r="E799" s="213"/>
      <c r="F799" s="214"/>
      <c r="G799" s="213"/>
      <c r="H799" s="214"/>
      <c r="I799" s="213"/>
      <c r="J799" s="214"/>
      <c r="K799" s="213"/>
      <c r="L799" s="214"/>
      <c r="M799" s="213"/>
      <c r="N799" s="212"/>
    </row>
    <row r="800" spans="1:14" s="23" customFormat="1">
      <c r="A800" s="213"/>
      <c r="B800" s="215"/>
      <c r="C800" s="218"/>
      <c r="D800" s="217"/>
      <c r="E800" s="213"/>
      <c r="F800" s="214"/>
      <c r="G800" s="213"/>
      <c r="H800" s="212"/>
      <c r="I800" s="213"/>
      <c r="J800" s="214"/>
      <c r="K800" s="213"/>
      <c r="L800" s="212"/>
      <c r="M800" s="213"/>
      <c r="N800" s="212"/>
    </row>
    <row r="801" spans="1:14" s="23" customFormat="1">
      <c r="A801" s="213"/>
      <c r="B801" s="215"/>
      <c r="C801" s="218"/>
      <c r="D801" s="217"/>
      <c r="E801" s="213"/>
      <c r="F801" s="214"/>
      <c r="G801" s="213"/>
      <c r="H801" s="212"/>
      <c r="I801" s="213"/>
      <c r="J801" s="212"/>
      <c r="K801" s="213"/>
      <c r="L801" s="212"/>
      <c r="M801" s="213"/>
      <c r="N801" s="212"/>
    </row>
    <row r="802" spans="1:14" s="23" customFormat="1">
      <c r="A802" s="213"/>
      <c r="B802" s="215"/>
      <c r="C802" s="216"/>
      <c r="D802" s="215"/>
      <c r="E802" s="213"/>
      <c r="F802" s="214"/>
      <c r="G802" s="213"/>
      <c r="H802" s="214"/>
      <c r="I802" s="213"/>
      <c r="J802" s="214"/>
      <c r="K802" s="213"/>
      <c r="L802" s="214"/>
      <c r="M802" s="213"/>
      <c r="N802" s="212"/>
    </row>
    <row r="803" spans="1:14" s="23" customFormat="1">
      <c r="A803" s="213"/>
      <c r="B803" s="215"/>
      <c r="C803" s="216"/>
      <c r="D803" s="217"/>
      <c r="E803" s="213"/>
      <c r="F803" s="214"/>
      <c r="G803" s="213"/>
      <c r="H803" s="214"/>
      <c r="I803" s="213"/>
      <c r="J803" s="214"/>
      <c r="K803" s="213"/>
      <c r="L803" s="212"/>
      <c r="M803" s="213"/>
      <c r="N803" s="212"/>
    </row>
    <row r="804" spans="1:14" s="23" customFormat="1">
      <c r="A804" s="213"/>
      <c r="B804" s="215"/>
      <c r="C804" s="218"/>
      <c r="D804" s="217"/>
      <c r="E804" s="213"/>
      <c r="F804" s="214"/>
      <c r="G804" s="213"/>
      <c r="H804" s="212"/>
      <c r="I804" s="213"/>
      <c r="J804" s="214"/>
      <c r="K804" s="213"/>
      <c r="L804" s="212"/>
      <c r="M804" s="213"/>
      <c r="N804" s="212"/>
    </row>
    <row r="805" spans="1:14" s="23" customFormat="1">
      <c r="A805" s="213"/>
      <c r="B805" s="215"/>
      <c r="C805" s="218"/>
      <c r="D805" s="217"/>
      <c r="E805" s="213"/>
      <c r="F805" s="214"/>
      <c r="G805" s="213"/>
      <c r="H805" s="212"/>
      <c r="I805" s="213"/>
      <c r="J805" s="214"/>
      <c r="K805" s="213"/>
      <c r="L805" s="212"/>
      <c r="M805" s="213"/>
      <c r="N805" s="212"/>
    </row>
    <row r="806" spans="1:14" s="23" customFormat="1">
      <c r="A806" s="213"/>
      <c r="B806" s="215"/>
      <c r="C806" s="218"/>
      <c r="D806" s="217"/>
      <c r="E806" s="213"/>
      <c r="F806" s="214"/>
      <c r="G806" s="213"/>
      <c r="H806" s="212"/>
      <c r="I806" s="213"/>
      <c r="J806" s="214"/>
      <c r="K806" s="213"/>
      <c r="L806" s="212"/>
      <c r="M806" s="213"/>
      <c r="N806" s="212"/>
    </row>
    <row r="807" spans="1:14" s="23" customFormat="1">
      <c r="A807" s="213"/>
      <c r="B807" s="215"/>
      <c r="C807" s="218"/>
      <c r="D807" s="217"/>
      <c r="E807" s="213"/>
      <c r="F807" s="214"/>
      <c r="G807" s="213"/>
      <c r="H807" s="212"/>
      <c r="I807" s="213"/>
      <c r="J807" s="214"/>
      <c r="K807" s="213"/>
      <c r="L807" s="212"/>
      <c r="M807" s="213"/>
      <c r="N807" s="212"/>
    </row>
    <row r="808" spans="1:14" s="23" customFormat="1">
      <c r="A808" s="213"/>
      <c r="B808" s="215"/>
      <c r="C808" s="218"/>
      <c r="D808" s="217"/>
      <c r="E808" s="213"/>
      <c r="F808" s="212"/>
      <c r="G808" s="213"/>
      <c r="H808" s="212"/>
      <c r="I808" s="213"/>
      <c r="J808" s="212"/>
      <c r="K808" s="213"/>
      <c r="L808" s="212"/>
      <c r="M808" s="213"/>
      <c r="N808" s="212"/>
    </row>
    <row r="809" spans="1:14" s="23" customFormat="1">
      <c r="A809" s="213"/>
      <c r="B809" s="215"/>
      <c r="C809" s="218"/>
      <c r="D809" s="217"/>
      <c r="E809" s="213"/>
      <c r="F809" s="214"/>
      <c r="G809" s="213"/>
      <c r="H809" s="212"/>
      <c r="I809" s="213"/>
      <c r="J809" s="212"/>
      <c r="K809" s="213"/>
      <c r="L809" s="212"/>
      <c r="M809" s="213"/>
      <c r="N809" s="212"/>
    </row>
    <row r="810" spans="1:14" s="23" customFormat="1">
      <c r="A810" s="213"/>
      <c r="B810" s="215"/>
      <c r="C810" s="213"/>
      <c r="D810" s="217"/>
      <c r="E810" s="213"/>
      <c r="F810" s="212"/>
      <c r="G810" s="213"/>
      <c r="H810" s="212"/>
      <c r="I810" s="213"/>
      <c r="J810" s="212"/>
      <c r="K810" s="213"/>
      <c r="L810" s="219"/>
      <c r="M810" s="213"/>
      <c r="N810" s="219"/>
    </row>
    <row r="811" spans="1:14" s="23" customFormat="1">
      <c r="A811" s="213"/>
      <c r="B811" s="215"/>
      <c r="C811" s="218"/>
      <c r="D811" s="217"/>
      <c r="E811" s="213"/>
      <c r="F811" s="212"/>
      <c r="G811" s="213"/>
      <c r="H811" s="212"/>
      <c r="I811" s="213"/>
      <c r="J811" s="212"/>
      <c r="K811" s="213"/>
      <c r="L811" s="212"/>
      <c r="M811" s="213"/>
      <c r="N811" s="212"/>
    </row>
    <row r="812" spans="1:14" s="23" customFormat="1">
      <c r="A812" s="213"/>
      <c r="B812" s="215"/>
      <c r="C812" s="213"/>
      <c r="D812" s="217"/>
      <c r="E812" s="213"/>
      <c r="F812" s="212"/>
      <c r="G812" s="213"/>
      <c r="H812" s="219"/>
      <c r="I812" s="213"/>
      <c r="J812" s="219"/>
      <c r="K812" s="213"/>
      <c r="L812" s="219"/>
      <c r="M812" s="213"/>
      <c r="N812" s="219"/>
    </row>
    <row r="813" spans="1:14" s="23" customFormat="1">
      <c r="A813" s="213"/>
      <c r="B813" s="215"/>
      <c r="C813" s="216"/>
      <c r="D813" s="217"/>
      <c r="E813" s="213"/>
      <c r="F813" s="214"/>
      <c r="G813" s="213"/>
      <c r="H813" s="214"/>
      <c r="I813" s="213"/>
      <c r="J813" s="214"/>
      <c r="K813" s="213"/>
      <c r="L813" s="214"/>
      <c r="M813" s="213"/>
      <c r="N813" s="212"/>
    </row>
    <row r="814" spans="1:14" s="23" customFormat="1">
      <c r="A814" s="213"/>
      <c r="B814" s="215"/>
      <c r="C814" s="216"/>
      <c r="D814" s="217"/>
      <c r="E814" s="213"/>
      <c r="F814" s="214"/>
      <c r="G814" s="213"/>
      <c r="H814" s="214"/>
      <c r="I814" s="213"/>
      <c r="J814" s="214"/>
      <c r="K814" s="213"/>
      <c r="L814" s="214"/>
      <c r="M814" s="213"/>
      <c r="N814" s="212"/>
    </row>
    <row r="815" spans="1:14" s="23" customFormat="1">
      <c r="A815" s="213"/>
      <c r="B815" s="215"/>
      <c r="C815" s="218"/>
      <c r="D815" s="217"/>
      <c r="E815" s="213"/>
      <c r="F815" s="214"/>
      <c r="G815" s="213"/>
      <c r="H815" s="212"/>
      <c r="I815" s="213"/>
      <c r="J815" s="214"/>
      <c r="K815" s="213"/>
      <c r="L815" s="212"/>
      <c r="M815" s="213"/>
      <c r="N815" s="212"/>
    </row>
    <row r="816" spans="1:14" s="23" customFormat="1">
      <c r="A816" s="213"/>
      <c r="B816" s="215"/>
      <c r="C816" s="218"/>
      <c r="D816" s="217"/>
      <c r="E816" s="213"/>
      <c r="F816" s="212"/>
      <c r="G816" s="213"/>
      <c r="H816" s="212"/>
      <c r="I816" s="213"/>
      <c r="J816" s="212"/>
      <c r="K816" s="213"/>
      <c r="L816" s="212"/>
      <c r="M816" s="213"/>
      <c r="N816" s="212"/>
    </row>
    <row r="817" spans="1:14" s="23" customFormat="1">
      <c r="A817" s="213"/>
      <c r="B817" s="215"/>
      <c r="C817" s="218"/>
      <c r="D817" s="217"/>
      <c r="E817" s="213"/>
      <c r="F817" s="214"/>
      <c r="G817" s="213"/>
      <c r="H817" s="212"/>
      <c r="I817" s="213"/>
      <c r="J817" s="214"/>
      <c r="K817" s="213"/>
      <c r="L817" s="212"/>
      <c r="M817" s="213"/>
      <c r="N817" s="212"/>
    </row>
    <row r="818" spans="1:14" s="23" customFormat="1">
      <c r="A818" s="213"/>
      <c r="B818" s="215"/>
      <c r="C818" s="218"/>
      <c r="D818" s="217"/>
      <c r="E818" s="213"/>
      <c r="F818" s="214"/>
      <c r="G818" s="213"/>
      <c r="H818" s="212"/>
      <c r="I818" s="213"/>
      <c r="J818" s="214"/>
      <c r="K818" s="213"/>
      <c r="L818" s="212"/>
      <c r="M818" s="213"/>
      <c r="N818" s="212"/>
    </row>
    <row r="819" spans="1:14" s="23" customFormat="1">
      <c r="A819" s="213"/>
      <c r="B819" s="215"/>
      <c r="C819" s="218"/>
      <c r="D819" s="215"/>
      <c r="E819" s="213"/>
      <c r="F819" s="214"/>
      <c r="G819" s="213"/>
      <c r="H819" s="212"/>
      <c r="I819" s="213"/>
      <c r="J819" s="214"/>
      <c r="K819" s="213"/>
      <c r="L819" s="212"/>
      <c r="M819" s="213"/>
      <c r="N819" s="212"/>
    </row>
    <row r="820" spans="1:14" s="23" customFormat="1">
      <c r="A820" s="213"/>
      <c r="B820" s="215"/>
      <c r="C820" s="218"/>
      <c r="D820" s="217"/>
      <c r="E820" s="213"/>
      <c r="F820" s="214"/>
      <c r="G820" s="213"/>
      <c r="H820" s="212"/>
      <c r="I820" s="213"/>
      <c r="J820" s="212"/>
      <c r="K820" s="213"/>
      <c r="L820" s="212"/>
      <c r="M820" s="213"/>
      <c r="N820" s="212"/>
    </row>
    <row r="821" spans="1:14" s="23" customFormat="1">
      <c r="A821" s="213"/>
      <c r="B821" s="215"/>
      <c r="C821" s="218"/>
      <c r="D821" s="217"/>
      <c r="E821" s="213"/>
      <c r="F821" s="214"/>
      <c r="G821" s="213"/>
      <c r="H821" s="212"/>
      <c r="I821" s="213"/>
      <c r="J821" s="212"/>
      <c r="K821" s="213"/>
      <c r="L821" s="212"/>
      <c r="M821" s="213"/>
      <c r="N821" s="212"/>
    </row>
    <row r="822" spans="1:14" s="23" customFormat="1">
      <c r="A822" s="213"/>
      <c r="B822" s="215"/>
      <c r="C822" s="215"/>
      <c r="D822" s="217"/>
      <c r="E822" s="213"/>
      <c r="F822" s="212"/>
      <c r="G822" s="213"/>
      <c r="H822" s="212"/>
      <c r="I822" s="213"/>
      <c r="J822" s="212"/>
      <c r="K822" s="213"/>
      <c r="L822" s="212"/>
      <c r="M822" s="213"/>
      <c r="N822" s="212"/>
    </row>
    <row r="823" spans="1:14" s="23" customFormat="1">
      <c r="A823" s="213"/>
      <c r="B823" s="215"/>
      <c r="C823" s="218"/>
      <c r="D823" s="217"/>
      <c r="E823" s="213"/>
      <c r="F823" s="214"/>
      <c r="G823" s="213"/>
      <c r="H823" s="212"/>
      <c r="I823" s="213"/>
      <c r="J823" s="214"/>
      <c r="K823" s="213"/>
      <c r="L823" s="212"/>
      <c r="M823" s="213"/>
      <c r="N823" s="212"/>
    </row>
    <row r="824" spans="1:14" s="23" customFormat="1">
      <c r="A824" s="213"/>
      <c r="B824" s="215"/>
      <c r="C824" s="218"/>
      <c r="D824" s="217"/>
      <c r="E824" s="213"/>
      <c r="F824" s="214"/>
      <c r="G824" s="213"/>
      <c r="H824" s="212"/>
      <c r="I824" s="213"/>
      <c r="J824" s="212"/>
      <c r="K824" s="213"/>
      <c r="L824" s="212"/>
      <c r="M824" s="213"/>
      <c r="N824" s="212"/>
    </row>
    <row r="825" spans="1:14" s="23" customFormat="1">
      <c r="A825" s="213"/>
      <c r="B825" s="215"/>
      <c r="C825" s="218"/>
      <c r="D825" s="217"/>
      <c r="E825" s="213"/>
      <c r="F825" s="214"/>
      <c r="G825" s="213"/>
      <c r="H825" s="212"/>
      <c r="I825" s="213"/>
      <c r="J825" s="212"/>
      <c r="K825" s="213"/>
      <c r="L825" s="212"/>
      <c r="M825" s="213"/>
      <c r="N825" s="212"/>
    </row>
    <row r="826" spans="1:14" s="23" customFormat="1">
      <c r="A826" s="213"/>
      <c r="B826" s="215"/>
      <c r="C826" s="213"/>
      <c r="D826" s="217"/>
      <c r="E826" s="213"/>
      <c r="F826" s="212"/>
      <c r="G826" s="213"/>
      <c r="H826" s="212"/>
      <c r="I826" s="213"/>
      <c r="J826" s="212"/>
      <c r="K826" s="213"/>
      <c r="L826" s="212"/>
      <c r="M826" s="213"/>
      <c r="N826" s="212"/>
    </row>
    <row r="827" spans="1:14" s="23" customFormat="1">
      <c r="A827" s="213"/>
      <c r="B827" s="215"/>
      <c r="C827" s="213"/>
      <c r="D827" s="217"/>
      <c r="E827" s="213"/>
      <c r="F827" s="212"/>
      <c r="G827" s="213"/>
      <c r="H827" s="219"/>
      <c r="I827" s="213"/>
      <c r="J827" s="219"/>
      <c r="K827" s="213"/>
      <c r="L827" s="219"/>
      <c r="M827" s="213"/>
      <c r="N827" s="219"/>
    </row>
    <row r="828" spans="1:14" s="23" customFormat="1">
      <c r="A828" s="213"/>
      <c r="B828" s="215"/>
      <c r="C828" s="218"/>
      <c r="D828" s="215"/>
      <c r="E828" s="213"/>
      <c r="F828" s="212"/>
      <c r="G828" s="213"/>
      <c r="H828" s="212"/>
      <c r="I828" s="213"/>
      <c r="J828" s="212"/>
      <c r="K828" s="213"/>
      <c r="L828" s="212"/>
      <c r="M828" s="213"/>
      <c r="N828" s="212"/>
    </row>
    <row r="829" spans="1:14" s="23" customFormat="1">
      <c r="A829" s="213"/>
      <c r="B829" s="215"/>
      <c r="C829" s="218"/>
      <c r="D829" s="217"/>
      <c r="E829" s="213"/>
      <c r="F829" s="214"/>
      <c r="G829" s="213"/>
      <c r="H829" s="212"/>
      <c r="I829" s="213"/>
      <c r="J829" s="214"/>
      <c r="K829" s="213"/>
      <c r="L829" s="212"/>
      <c r="M829" s="213"/>
      <c r="N829" s="212"/>
    </row>
    <row r="830" spans="1:14" s="23" customFormat="1">
      <c r="A830" s="213"/>
      <c r="B830" s="215"/>
      <c r="C830" s="213"/>
      <c r="D830" s="217"/>
      <c r="E830" s="213"/>
      <c r="F830" s="219"/>
      <c r="G830" s="213"/>
      <c r="H830" s="219"/>
      <c r="I830" s="213"/>
      <c r="J830" s="219"/>
      <c r="K830" s="213"/>
      <c r="L830" s="219"/>
      <c r="M830" s="213"/>
      <c r="N830" s="219"/>
    </row>
    <row r="831" spans="1:14" s="23" customFormat="1">
      <c r="A831" s="213"/>
      <c r="B831" s="215"/>
      <c r="C831" s="218"/>
      <c r="D831" s="217"/>
      <c r="E831" s="213"/>
      <c r="F831" s="212"/>
      <c r="G831" s="213"/>
      <c r="H831" s="212"/>
      <c r="I831" s="213"/>
      <c r="J831" s="212"/>
      <c r="K831" s="213"/>
      <c r="L831" s="212"/>
      <c r="M831" s="213"/>
      <c r="N831" s="212"/>
    </row>
    <row r="832" spans="1:14" s="23" customFormat="1">
      <c r="A832" s="213"/>
      <c r="B832" s="215"/>
      <c r="C832" s="216"/>
      <c r="D832" s="217"/>
      <c r="E832" s="213"/>
      <c r="F832" s="214"/>
      <c r="G832" s="213"/>
      <c r="H832" s="214"/>
      <c r="I832" s="213"/>
      <c r="J832" s="214"/>
      <c r="K832" s="213"/>
      <c r="L832" s="214"/>
      <c r="M832" s="213"/>
      <c r="N832" s="212"/>
    </row>
    <row r="833" spans="1:14" s="23" customFormat="1">
      <c r="A833" s="213"/>
      <c r="B833" s="215"/>
      <c r="C833" s="218"/>
      <c r="D833" s="217"/>
      <c r="E833" s="213"/>
      <c r="F833" s="214"/>
      <c r="G833" s="213"/>
      <c r="H833" s="212"/>
      <c r="I833" s="213"/>
      <c r="J833" s="212"/>
      <c r="K833" s="213"/>
      <c r="L833" s="212"/>
      <c r="M833" s="213"/>
      <c r="N833" s="212"/>
    </row>
    <row r="834" spans="1:14" s="23" customFormat="1">
      <c r="A834" s="213"/>
      <c r="B834" s="215"/>
      <c r="C834" s="218"/>
      <c r="D834" s="217"/>
      <c r="E834" s="213"/>
      <c r="F834" s="214"/>
      <c r="G834" s="213"/>
      <c r="H834" s="212"/>
      <c r="I834" s="213"/>
      <c r="J834" s="212"/>
      <c r="K834" s="213"/>
      <c r="L834" s="212"/>
      <c r="M834" s="213"/>
      <c r="N834" s="212"/>
    </row>
    <row r="835" spans="1:14" s="23" customFormat="1">
      <c r="A835" s="213"/>
      <c r="B835" s="215"/>
      <c r="C835" s="218"/>
      <c r="D835" s="217"/>
      <c r="E835" s="213"/>
      <c r="F835" s="214"/>
      <c r="G835" s="213"/>
      <c r="H835" s="212"/>
      <c r="I835" s="213"/>
      <c r="J835" s="212"/>
      <c r="K835" s="213"/>
      <c r="L835" s="212"/>
      <c r="M835" s="213"/>
      <c r="N835" s="212"/>
    </row>
    <row r="836" spans="1:14" s="23" customFormat="1">
      <c r="A836" s="213"/>
      <c r="B836" s="215"/>
      <c r="C836" s="218"/>
      <c r="D836" s="217"/>
      <c r="E836" s="213"/>
      <c r="F836" s="212"/>
      <c r="G836" s="213"/>
      <c r="H836" s="212"/>
      <c r="I836" s="213"/>
      <c r="J836" s="212"/>
      <c r="K836" s="213"/>
      <c r="L836" s="212"/>
      <c r="M836" s="213"/>
      <c r="N836" s="212"/>
    </row>
    <row r="837" spans="1:14" s="23" customFormat="1">
      <c r="A837" s="213"/>
      <c r="B837" s="215"/>
      <c r="C837" s="218"/>
      <c r="D837" s="215"/>
      <c r="E837" s="213"/>
      <c r="F837" s="212"/>
      <c r="G837" s="213"/>
      <c r="H837" s="212"/>
      <c r="I837" s="213"/>
      <c r="J837" s="212"/>
      <c r="K837" s="213"/>
      <c r="L837" s="212"/>
      <c r="M837" s="213"/>
      <c r="N837" s="212"/>
    </row>
    <row r="838" spans="1:14" s="23" customFormat="1">
      <c r="A838" s="213"/>
      <c r="B838" s="215"/>
      <c r="C838" s="218"/>
      <c r="D838" s="217"/>
      <c r="E838" s="213"/>
      <c r="F838" s="212"/>
      <c r="G838" s="213"/>
      <c r="H838" s="212"/>
      <c r="I838" s="213"/>
      <c r="J838" s="212"/>
      <c r="K838" s="213"/>
      <c r="L838" s="212"/>
      <c r="M838" s="213"/>
      <c r="N838" s="212"/>
    </row>
    <row r="839" spans="1:14" s="23" customFormat="1">
      <c r="A839" s="213"/>
      <c r="B839" s="215"/>
      <c r="C839" s="216"/>
      <c r="D839" s="217"/>
      <c r="E839" s="213"/>
      <c r="F839" s="221"/>
      <c r="G839" s="213"/>
      <c r="H839" s="214"/>
      <c r="I839" s="213"/>
      <c r="J839" s="221"/>
      <c r="K839" s="213"/>
      <c r="L839" s="214"/>
      <c r="M839" s="213"/>
      <c r="N839" s="212"/>
    </row>
    <row r="840" spans="1:14" s="23" customFormat="1">
      <c r="A840" s="213"/>
      <c r="B840" s="215"/>
      <c r="C840" s="216"/>
      <c r="D840" s="217"/>
      <c r="E840" s="213"/>
      <c r="F840" s="214"/>
      <c r="G840" s="213"/>
      <c r="H840" s="214"/>
      <c r="I840" s="213"/>
      <c r="J840" s="214"/>
      <c r="K840" s="213"/>
      <c r="L840" s="214"/>
      <c r="M840" s="213"/>
      <c r="N840" s="212"/>
    </row>
    <row r="841" spans="1:14" s="23" customFormat="1">
      <c r="A841" s="213"/>
      <c r="B841" s="215"/>
      <c r="C841" s="218"/>
      <c r="D841" s="217"/>
      <c r="E841" s="213"/>
      <c r="F841" s="212"/>
      <c r="G841" s="213"/>
      <c r="H841" s="212"/>
      <c r="I841" s="213"/>
      <c r="J841" s="212"/>
      <c r="K841" s="213"/>
      <c r="L841" s="212"/>
      <c r="M841" s="213"/>
      <c r="N841" s="212"/>
    </row>
    <row r="842" spans="1:14" s="23" customFormat="1">
      <c r="A842" s="213"/>
      <c r="B842" s="215"/>
      <c r="C842" s="216"/>
      <c r="D842" s="215"/>
      <c r="E842" s="213"/>
      <c r="F842" s="214"/>
      <c r="G842" s="213"/>
      <c r="H842" s="214"/>
      <c r="I842" s="213"/>
      <c r="J842" s="214"/>
      <c r="K842" s="213"/>
      <c r="L842" s="214"/>
      <c r="M842" s="213"/>
      <c r="N842" s="212"/>
    </row>
    <row r="843" spans="1:14" s="23" customFormat="1">
      <c r="A843" s="213"/>
      <c r="B843" s="215"/>
      <c r="C843" s="216"/>
      <c r="D843" s="215"/>
      <c r="E843" s="213"/>
      <c r="F843" s="214"/>
      <c r="G843" s="213"/>
      <c r="H843" s="214"/>
      <c r="I843" s="213"/>
      <c r="J843" s="214"/>
      <c r="K843" s="213"/>
      <c r="L843" s="214"/>
      <c r="M843" s="213"/>
      <c r="N843" s="212"/>
    </row>
    <row r="844" spans="1:14" s="23" customFormat="1">
      <c r="A844" s="213"/>
      <c r="B844" s="215"/>
      <c r="C844" s="216"/>
      <c r="D844" s="215"/>
      <c r="E844" s="213"/>
      <c r="F844" s="221"/>
      <c r="G844" s="213"/>
      <c r="H844" s="214"/>
      <c r="I844" s="213"/>
      <c r="J844" s="221"/>
      <c r="K844" s="213"/>
      <c r="L844" s="214"/>
      <c r="M844" s="213"/>
      <c r="N844" s="212"/>
    </row>
    <row r="845" spans="1:14" s="23" customFormat="1">
      <c r="A845" s="213"/>
      <c r="B845" s="215"/>
      <c r="C845" s="216"/>
      <c r="D845" s="215"/>
      <c r="E845" s="213"/>
      <c r="F845" s="221"/>
      <c r="G845" s="213"/>
      <c r="H845" s="214"/>
      <c r="I845" s="213"/>
      <c r="J845" s="214"/>
      <c r="K845" s="213"/>
      <c r="L845" s="214"/>
      <c r="M845" s="213"/>
      <c r="N845" s="212"/>
    </row>
    <row r="846" spans="1:14" s="23" customFormat="1">
      <c r="A846" s="213"/>
      <c r="B846" s="215"/>
      <c r="C846" s="216"/>
      <c r="D846" s="215"/>
      <c r="E846" s="213"/>
      <c r="F846" s="221"/>
      <c r="G846" s="213"/>
      <c r="H846" s="214"/>
      <c r="I846" s="213"/>
      <c r="J846" s="221"/>
      <c r="K846" s="213"/>
      <c r="L846" s="214"/>
      <c r="M846" s="213"/>
      <c r="N846" s="212"/>
    </row>
    <row r="847" spans="1:14" s="23" customFormat="1">
      <c r="A847" s="213"/>
      <c r="B847" s="215"/>
      <c r="C847" s="218"/>
      <c r="D847" s="215"/>
      <c r="E847" s="213"/>
      <c r="F847" s="212"/>
      <c r="G847" s="213"/>
      <c r="H847" s="212"/>
      <c r="I847" s="213"/>
      <c r="J847" s="212"/>
      <c r="K847" s="213"/>
      <c r="L847" s="212"/>
      <c r="M847" s="213"/>
      <c r="N847" s="212"/>
    </row>
    <row r="848" spans="1:14" s="23" customFormat="1">
      <c r="A848" s="213"/>
      <c r="B848" s="215"/>
      <c r="C848" s="213"/>
      <c r="D848" s="215"/>
      <c r="E848" s="213"/>
      <c r="F848" s="219"/>
      <c r="G848" s="213"/>
      <c r="H848" s="219"/>
      <c r="I848" s="213"/>
      <c r="J848" s="219"/>
      <c r="K848" s="213"/>
      <c r="L848" s="219"/>
      <c r="M848" s="213"/>
      <c r="N848" s="219"/>
    </row>
    <row r="849" spans="1:14" s="23" customFormat="1">
      <c r="A849" s="213"/>
      <c r="B849" s="215"/>
      <c r="C849" s="218"/>
      <c r="D849" s="215"/>
      <c r="E849" s="213"/>
      <c r="F849" s="214"/>
      <c r="G849" s="213"/>
      <c r="H849" s="212"/>
      <c r="I849" s="213"/>
      <c r="J849" s="214"/>
      <c r="K849" s="213"/>
      <c r="L849" s="212"/>
      <c r="M849" s="213"/>
      <c r="N849" s="212"/>
    </row>
    <row r="850" spans="1:14" s="23" customFormat="1">
      <c r="A850" s="213"/>
      <c r="B850" s="215"/>
      <c r="C850" s="218"/>
      <c r="D850" s="215"/>
      <c r="E850" s="213"/>
      <c r="F850" s="212"/>
      <c r="G850" s="213"/>
      <c r="H850" s="212"/>
      <c r="I850" s="213"/>
      <c r="J850" s="212"/>
      <c r="K850" s="213"/>
      <c r="L850" s="212"/>
      <c r="M850" s="213"/>
      <c r="N850" s="212"/>
    </row>
    <row r="851" spans="1:14" s="23" customFormat="1">
      <c r="A851" s="213"/>
      <c r="B851" s="215"/>
      <c r="C851" s="213"/>
      <c r="D851" s="215"/>
      <c r="E851" s="213"/>
      <c r="F851" s="212"/>
      <c r="G851" s="213"/>
      <c r="H851" s="212"/>
      <c r="I851" s="213"/>
      <c r="J851" s="212"/>
      <c r="K851" s="213"/>
      <c r="L851" s="212"/>
      <c r="M851" s="213"/>
      <c r="N851" s="212"/>
    </row>
    <row r="852" spans="1:14" s="23" customFormat="1">
      <c r="A852" s="213"/>
      <c r="B852" s="215"/>
      <c r="C852" s="218"/>
      <c r="D852" s="215"/>
      <c r="E852" s="213"/>
      <c r="F852" s="212"/>
      <c r="G852" s="213"/>
      <c r="H852" s="212"/>
      <c r="I852" s="213"/>
      <c r="J852" s="212"/>
      <c r="K852" s="213"/>
      <c r="L852" s="212"/>
      <c r="M852" s="213"/>
      <c r="N852" s="212"/>
    </row>
    <row r="853" spans="1:14" s="23" customFormat="1">
      <c r="A853" s="213"/>
      <c r="B853" s="215"/>
      <c r="C853" s="218"/>
      <c r="D853" s="215"/>
      <c r="E853" s="213"/>
      <c r="F853" s="212"/>
      <c r="G853" s="213"/>
      <c r="H853" s="212"/>
      <c r="I853" s="213"/>
      <c r="J853" s="212"/>
      <c r="K853" s="213"/>
      <c r="L853" s="212"/>
      <c r="M853" s="213"/>
      <c r="N853" s="212"/>
    </row>
    <row r="854" spans="1:14" s="23" customFormat="1">
      <c r="A854" s="213"/>
      <c r="B854" s="215"/>
      <c r="C854" s="218"/>
      <c r="D854" s="215"/>
      <c r="E854" s="213"/>
      <c r="F854" s="214"/>
      <c r="G854" s="213"/>
      <c r="H854" s="212"/>
      <c r="I854" s="213"/>
      <c r="J854" s="214"/>
      <c r="K854" s="213"/>
      <c r="L854" s="212"/>
      <c r="M854" s="213"/>
      <c r="N854" s="212"/>
    </row>
    <row r="855" spans="1:14" s="23" customFormat="1">
      <c r="A855" s="213"/>
      <c r="B855" s="215"/>
      <c r="C855" s="218"/>
      <c r="D855" s="215"/>
      <c r="E855" s="213"/>
      <c r="F855" s="214"/>
      <c r="G855" s="213"/>
      <c r="H855" s="212"/>
      <c r="I855" s="213"/>
      <c r="J855" s="214"/>
      <c r="K855" s="213"/>
      <c r="L855" s="212"/>
      <c r="M855" s="213"/>
      <c r="N855" s="212"/>
    </row>
    <row r="856" spans="1:14" s="23" customFormat="1">
      <c r="A856" s="213"/>
      <c r="B856" s="215"/>
      <c r="C856" s="218"/>
      <c r="D856" s="217"/>
      <c r="E856" s="213"/>
      <c r="F856" s="212"/>
      <c r="G856" s="213"/>
      <c r="H856" s="212"/>
      <c r="I856" s="213"/>
      <c r="J856" s="212"/>
      <c r="K856" s="213"/>
      <c r="L856" s="212"/>
      <c r="M856" s="213"/>
      <c r="N856" s="212"/>
    </row>
    <row r="857" spans="1:14" s="23" customFormat="1">
      <c r="A857" s="213"/>
      <c r="B857" s="215"/>
      <c r="C857" s="218"/>
      <c r="D857" s="217"/>
      <c r="E857" s="213"/>
      <c r="F857" s="212"/>
      <c r="G857" s="213"/>
      <c r="H857" s="212"/>
      <c r="I857" s="213"/>
      <c r="J857" s="212"/>
      <c r="K857" s="213"/>
      <c r="L857" s="212"/>
      <c r="M857" s="213"/>
      <c r="N857" s="212"/>
    </row>
    <row r="858" spans="1:14" s="23" customFormat="1">
      <c r="A858" s="213"/>
      <c r="B858" s="215"/>
      <c r="C858" s="218"/>
      <c r="D858" s="217"/>
      <c r="E858" s="213"/>
      <c r="F858" s="212"/>
      <c r="G858" s="213"/>
      <c r="H858" s="212"/>
      <c r="I858" s="213"/>
      <c r="J858" s="212"/>
      <c r="K858" s="213"/>
      <c r="L858" s="212"/>
      <c r="M858" s="213"/>
      <c r="N858" s="212"/>
    </row>
    <row r="859" spans="1:14" s="23" customFormat="1">
      <c r="A859" s="213"/>
      <c r="B859" s="215"/>
      <c r="C859" s="216"/>
      <c r="D859" s="217"/>
      <c r="E859" s="213"/>
      <c r="F859" s="214"/>
      <c r="G859" s="213"/>
      <c r="H859" s="214"/>
      <c r="I859" s="213"/>
      <c r="J859" s="214"/>
      <c r="K859" s="213"/>
      <c r="L859" s="214"/>
      <c r="M859" s="213"/>
      <c r="N859" s="212"/>
    </row>
    <row r="860" spans="1:14" s="23" customFormat="1">
      <c r="A860" s="213"/>
      <c r="B860" s="215"/>
      <c r="C860" s="213"/>
      <c r="D860" s="217"/>
      <c r="E860" s="213"/>
      <c r="F860" s="212"/>
      <c r="G860" s="213"/>
      <c r="H860" s="219"/>
      <c r="I860" s="213"/>
      <c r="J860" s="219"/>
      <c r="K860" s="213"/>
      <c r="L860" s="219"/>
      <c r="M860" s="213"/>
      <c r="N860" s="219"/>
    </row>
    <row r="861" spans="1:14" s="23" customFormat="1">
      <c r="A861" s="213"/>
      <c r="B861" s="215"/>
      <c r="C861" s="213"/>
      <c r="D861" s="217"/>
      <c r="E861" s="213"/>
      <c r="F861" s="212"/>
      <c r="G861" s="213"/>
      <c r="H861" s="219"/>
      <c r="I861" s="213"/>
      <c r="J861" s="219"/>
      <c r="K861" s="213"/>
      <c r="L861" s="219"/>
      <c r="M861" s="213"/>
      <c r="N861" s="219"/>
    </row>
    <row r="862" spans="1:14" s="23" customFormat="1">
      <c r="A862" s="215"/>
      <c r="B862" s="215"/>
      <c r="C862" s="213"/>
      <c r="D862" s="217"/>
      <c r="E862" s="213"/>
      <c r="F862" s="219"/>
      <c r="G862" s="213"/>
      <c r="H862" s="219"/>
      <c r="I862" s="213"/>
      <c r="J862" s="219"/>
      <c r="K862" s="213"/>
      <c r="L862" s="219"/>
      <c r="M862" s="213"/>
      <c r="N862" s="219"/>
    </row>
    <row r="863" spans="1:14" s="23" customFormat="1">
      <c r="A863" s="213"/>
      <c r="B863" s="215"/>
      <c r="C863" s="218"/>
      <c r="D863" s="217"/>
      <c r="E863" s="213"/>
      <c r="F863" s="212"/>
      <c r="G863" s="213"/>
      <c r="H863" s="212"/>
      <c r="I863" s="213"/>
      <c r="J863" s="212"/>
      <c r="K863" s="213"/>
      <c r="L863" s="212"/>
      <c r="M863" s="213"/>
      <c r="N863" s="212"/>
    </row>
    <row r="864" spans="1:14" s="23" customFormat="1">
      <c r="A864" s="213"/>
      <c r="B864" s="215"/>
      <c r="C864" s="216"/>
      <c r="D864" s="217"/>
      <c r="E864" s="213"/>
      <c r="F864" s="214"/>
      <c r="G864" s="213"/>
      <c r="H864" s="214"/>
      <c r="I864" s="213"/>
      <c r="J864" s="214"/>
      <c r="K864" s="213"/>
      <c r="L864" s="214"/>
      <c r="M864" s="213"/>
      <c r="N864" s="221"/>
    </row>
    <row r="865" spans="1:14" s="23" customFormat="1">
      <c r="A865" s="213"/>
      <c r="B865" s="215"/>
      <c r="C865" s="213"/>
      <c r="D865" s="217"/>
      <c r="E865" s="213"/>
      <c r="F865" s="219"/>
      <c r="G865" s="213"/>
      <c r="H865" s="219"/>
      <c r="I865" s="213"/>
      <c r="J865" s="219"/>
      <c r="K865" s="213"/>
      <c r="L865" s="219"/>
      <c r="M865" s="213"/>
      <c r="N865" s="219"/>
    </row>
    <row r="866" spans="1:14" s="23" customFormat="1">
      <c r="A866" s="213"/>
      <c r="B866" s="215"/>
      <c r="C866" s="218"/>
      <c r="D866" s="215"/>
      <c r="E866" s="213"/>
      <c r="F866" s="214"/>
      <c r="G866" s="213"/>
      <c r="H866" s="212"/>
      <c r="I866" s="213"/>
      <c r="J866" s="212"/>
      <c r="K866" s="213"/>
      <c r="L866" s="212"/>
      <c r="M866" s="213"/>
      <c r="N866" s="212"/>
    </row>
    <row r="867" spans="1:14" s="23" customFormat="1">
      <c r="A867" s="213"/>
      <c r="B867" s="215"/>
      <c r="C867" s="218"/>
      <c r="D867" s="215"/>
      <c r="E867" s="213"/>
      <c r="F867" s="214"/>
      <c r="G867" s="213"/>
      <c r="H867" s="212"/>
      <c r="I867" s="213"/>
      <c r="J867" s="212"/>
      <c r="K867" s="213"/>
      <c r="L867" s="212"/>
      <c r="M867" s="213"/>
      <c r="N867" s="212"/>
    </row>
    <row r="868" spans="1:14" s="23" customFormat="1">
      <c r="A868" s="213"/>
      <c r="B868" s="215"/>
      <c r="C868" s="218"/>
      <c r="D868" s="215"/>
      <c r="E868" s="213"/>
      <c r="F868" s="214"/>
      <c r="G868" s="213"/>
      <c r="H868" s="212"/>
      <c r="I868" s="213"/>
      <c r="J868" s="212"/>
      <c r="K868" s="213"/>
      <c r="L868" s="212"/>
      <c r="M868" s="213"/>
      <c r="N868" s="212"/>
    </row>
    <row r="869" spans="1:14" s="23" customFormat="1">
      <c r="A869" s="213"/>
      <c r="B869" s="215"/>
      <c r="C869" s="218"/>
      <c r="D869" s="215"/>
      <c r="E869" s="213"/>
      <c r="F869" s="214"/>
      <c r="G869" s="213"/>
      <c r="H869" s="212"/>
      <c r="I869" s="213"/>
      <c r="J869" s="212"/>
      <c r="K869" s="213"/>
      <c r="L869" s="212"/>
      <c r="M869" s="213"/>
      <c r="N869" s="212"/>
    </row>
    <row r="870" spans="1:14" s="23" customFormat="1">
      <c r="A870" s="213"/>
      <c r="B870" s="215"/>
      <c r="C870" s="218"/>
      <c r="D870" s="215"/>
      <c r="E870" s="213"/>
      <c r="F870" s="212"/>
      <c r="G870" s="213"/>
      <c r="H870" s="212"/>
      <c r="I870" s="213"/>
      <c r="J870" s="212"/>
      <c r="K870" s="213"/>
      <c r="L870" s="212"/>
      <c r="M870" s="213"/>
      <c r="N870" s="212"/>
    </row>
    <row r="871" spans="1:14" s="23" customFormat="1">
      <c r="A871" s="213"/>
      <c r="B871" s="215"/>
      <c r="C871" s="218"/>
      <c r="D871" s="215"/>
      <c r="E871" s="213"/>
      <c r="F871" s="212"/>
      <c r="G871" s="213"/>
      <c r="H871" s="212"/>
      <c r="I871" s="213"/>
      <c r="J871" s="212"/>
      <c r="K871" s="213"/>
      <c r="L871" s="212"/>
      <c r="M871" s="213"/>
      <c r="N871" s="212"/>
    </row>
    <row r="872" spans="1:14" s="23" customFormat="1">
      <c r="A872" s="213"/>
      <c r="B872" s="215"/>
      <c r="C872" s="218"/>
      <c r="D872" s="215"/>
      <c r="E872" s="213"/>
      <c r="F872" s="214"/>
      <c r="G872" s="213"/>
      <c r="H872" s="212"/>
      <c r="I872" s="213"/>
      <c r="J872" s="212"/>
      <c r="K872" s="213"/>
      <c r="L872" s="212"/>
      <c r="M872" s="213"/>
      <c r="N872" s="212"/>
    </row>
    <row r="873" spans="1:14" s="23" customFormat="1">
      <c r="A873" s="213"/>
      <c r="B873" s="215"/>
      <c r="C873" s="218"/>
      <c r="D873" s="215"/>
      <c r="E873" s="213"/>
      <c r="F873" s="214"/>
      <c r="G873" s="213"/>
      <c r="H873" s="212"/>
      <c r="I873" s="213"/>
      <c r="J873" s="212"/>
      <c r="K873" s="213"/>
      <c r="L873" s="212"/>
      <c r="M873" s="213"/>
      <c r="N873" s="212"/>
    </row>
    <row r="874" spans="1:14" s="23" customFormat="1">
      <c r="A874" s="213"/>
      <c r="B874" s="215"/>
      <c r="C874" s="213"/>
      <c r="D874" s="215"/>
      <c r="E874" s="213"/>
      <c r="F874" s="212"/>
      <c r="G874" s="213"/>
      <c r="H874" s="212"/>
      <c r="I874" s="213"/>
      <c r="J874" s="212"/>
      <c r="K874" s="213"/>
      <c r="L874" s="219"/>
      <c r="M874" s="213"/>
      <c r="N874" s="219"/>
    </row>
    <row r="875" spans="1:14" s="23" customFormat="1">
      <c r="A875" s="213"/>
      <c r="B875" s="215"/>
      <c r="C875" s="213"/>
      <c r="D875" s="215"/>
      <c r="E875" s="213"/>
      <c r="F875" s="212"/>
      <c r="G875" s="213"/>
      <c r="H875" s="212"/>
      <c r="I875" s="213"/>
      <c r="J875" s="212"/>
      <c r="K875" s="213"/>
      <c r="L875" s="219"/>
      <c r="M875" s="213"/>
      <c r="N875" s="219"/>
    </row>
    <row r="876" spans="1:14" s="23" customFormat="1">
      <c r="A876" s="213"/>
      <c r="B876" s="215"/>
      <c r="C876" s="213"/>
      <c r="D876" s="215"/>
      <c r="E876" s="213"/>
      <c r="F876" s="212"/>
      <c r="G876" s="213"/>
      <c r="H876" s="212"/>
      <c r="I876" s="213"/>
      <c r="J876" s="212"/>
      <c r="K876" s="213"/>
      <c r="L876" s="219"/>
      <c r="M876" s="213"/>
      <c r="N876" s="219"/>
    </row>
    <row r="877" spans="1:14" s="23" customFormat="1">
      <c r="A877" s="213"/>
      <c r="B877" s="215"/>
      <c r="C877" s="213"/>
      <c r="D877" s="215"/>
      <c r="E877" s="213"/>
      <c r="F877" s="212"/>
      <c r="G877" s="213"/>
      <c r="H877" s="212"/>
      <c r="I877" s="213"/>
      <c r="J877" s="212"/>
      <c r="K877" s="213"/>
      <c r="L877" s="219"/>
      <c r="M877" s="213"/>
      <c r="N877" s="219"/>
    </row>
    <row r="878" spans="1:14" s="23" customFormat="1">
      <c r="A878" s="213"/>
      <c r="B878" s="215"/>
      <c r="C878" s="218"/>
      <c r="D878" s="215"/>
      <c r="E878" s="213"/>
      <c r="F878" s="212"/>
      <c r="G878" s="213"/>
      <c r="H878" s="212"/>
      <c r="I878" s="213"/>
      <c r="J878" s="212"/>
      <c r="K878" s="213"/>
      <c r="L878" s="212"/>
      <c r="M878" s="213"/>
      <c r="N878" s="212"/>
    </row>
    <row r="879" spans="1:14" s="23" customFormat="1">
      <c r="A879" s="213"/>
      <c r="B879" s="215"/>
      <c r="C879" s="218"/>
      <c r="D879" s="215"/>
      <c r="E879" s="213"/>
      <c r="F879" s="212"/>
      <c r="G879" s="213"/>
      <c r="H879" s="212"/>
      <c r="I879" s="213"/>
      <c r="J879" s="212"/>
      <c r="K879" s="213"/>
      <c r="L879" s="212"/>
      <c r="M879" s="213"/>
      <c r="N879" s="212"/>
    </row>
    <row r="880" spans="1:14" s="23" customFormat="1">
      <c r="A880" s="213"/>
      <c r="B880" s="215"/>
      <c r="C880" s="218"/>
      <c r="D880" s="215"/>
      <c r="E880" s="213"/>
      <c r="F880" s="212"/>
      <c r="G880" s="213"/>
      <c r="H880" s="212"/>
      <c r="I880" s="213"/>
      <c r="J880" s="212"/>
      <c r="K880" s="213"/>
      <c r="L880" s="212"/>
      <c r="M880" s="213"/>
      <c r="N880" s="212"/>
    </row>
    <row r="881" spans="1:14" s="23" customFormat="1">
      <c r="A881" s="213"/>
      <c r="B881" s="215"/>
      <c r="C881" s="213"/>
      <c r="D881" s="215"/>
      <c r="E881" s="213"/>
      <c r="F881" s="212"/>
      <c r="G881" s="213"/>
      <c r="H881" s="212"/>
      <c r="I881" s="213"/>
      <c r="J881" s="212"/>
      <c r="K881" s="213"/>
      <c r="L881" s="219"/>
      <c r="M881" s="213"/>
      <c r="N881" s="219"/>
    </row>
    <row r="882" spans="1:14" s="23" customFormat="1">
      <c r="A882" s="213"/>
      <c r="B882" s="215"/>
      <c r="C882" s="213"/>
      <c r="D882" s="215"/>
      <c r="E882" s="213"/>
      <c r="F882" s="212"/>
      <c r="G882" s="213"/>
      <c r="H882" s="212"/>
      <c r="I882" s="213"/>
      <c r="J882" s="212"/>
      <c r="K882" s="213"/>
      <c r="L882" s="212"/>
      <c r="M882" s="213"/>
      <c r="N882" s="219"/>
    </row>
    <row r="883" spans="1:14" s="23" customFormat="1">
      <c r="A883" s="213"/>
      <c r="B883" s="215"/>
      <c r="C883" s="218"/>
      <c r="D883" s="215"/>
      <c r="E883" s="213"/>
      <c r="F883" s="212"/>
      <c r="G883" s="213"/>
      <c r="H883" s="212"/>
      <c r="I883" s="213"/>
      <c r="J883" s="212"/>
      <c r="K883" s="213"/>
      <c r="L883" s="212"/>
      <c r="M883" s="213"/>
      <c r="N883" s="212"/>
    </row>
    <row r="884" spans="1:14" s="23" customFormat="1">
      <c r="A884" s="213"/>
      <c r="B884" s="215"/>
      <c r="C884" s="213"/>
      <c r="D884" s="215"/>
      <c r="E884" s="213"/>
      <c r="F884" s="212"/>
      <c r="G884" s="213"/>
      <c r="H884" s="212"/>
      <c r="I884" s="213"/>
      <c r="J884" s="212"/>
      <c r="K884" s="213"/>
      <c r="L884" s="219"/>
      <c r="M884" s="213"/>
      <c r="N884" s="219"/>
    </row>
    <row r="885" spans="1:14" s="23" customFormat="1">
      <c r="A885" s="213"/>
      <c r="B885" s="215"/>
      <c r="C885" s="218"/>
      <c r="D885" s="215"/>
      <c r="E885" s="213"/>
      <c r="F885" s="212"/>
      <c r="G885" s="213"/>
      <c r="H885" s="212"/>
      <c r="I885" s="213"/>
      <c r="J885" s="212"/>
      <c r="K885" s="213"/>
      <c r="L885" s="212"/>
      <c r="M885" s="213"/>
      <c r="N885" s="212"/>
    </row>
    <row r="886" spans="1:14" s="23" customFormat="1">
      <c r="A886" s="213"/>
      <c r="B886" s="215"/>
      <c r="C886" s="218"/>
      <c r="D886" s="217"/>
      <c r="E886" s="213"/>
      <c r="F886" s="212"/>
      <c r="G886" s="213"/>
      <c r="H886" s="212"/>
      <c r="I886" s="213"/>
      <c r="J886" s="212"/>
      <c r="K886" s="213"/>
      <c r="L886" s="212"/>
      <c r="M886" s="213"/>
      <c r="N886" s="212"/>
    </row>
    <row r="887" spans="1:14" s="23" customFormat="1">
      <c r="A887" s="213"/>
      <c r="B887" s="215"/>
      <c r="C887" s="218"/>
      <c r="D887" s="217"/>
      <c r="E887" s="213"/>
      <c r="F887" s="214"/>
      <c r="G887" s="213"/>
      <c r="H887" s="214"/>
      <c r="I887" s="213"/>
      <c r="J887" s="214"/>
      <c r="K887" s="213"/>
      <c r="L887" s="212"/>
      <c r="M887" s="213"/>
      <c r="N887" s="212"/>
    </row>
    <row r="888" spans="1:14" s="23" customFormat="1">
      <c r="A888" s="213"/>
      <c r="B888" s="215"/>
      <c r="C888" s="218"/>
      <c r="D888" s="217"/>
      <c r="E888" s="213"/>
      <c r="F888" s="212"/>
      <c r="G888" s="213"/>
      <c r="H888" s="212"/>
      <c r="I888" s="213"/>
      <c r="J888" s="212"/>
      <c r="K888" s="213"/>
      <c r="L888" s="212"/>
      <c r="M888" s="213"/>
      <c r="N888" s="212"/>
    </row>
    <row r="889" spans="1:14" s="23" customFormat="1">
      <c r="A889" s="215"/>
      <c r="B889" s="215"/>
      <c r="C889" s="216"/>
      <c r="D889" s="217"/>
      <c r="E889" s="213"/>
      <c r="F889" s="214"/>
      <c r="G889" s="213"/>
      <c r="H889" s="214"/>
      <c r="I889" s="213"/>
      <c r="J889" s="214"/>
      <c r="K889" s="213"/>
      <c r="L889" s="214"/>
      <c r="M889" s="213"/>
      <c r="N889" s="212"/>
    </row>
    <row r="890" spans="1:14" s="23" customFormat="1">
      <c r="A890" s="213"/>
      <c r="B890" s="215"/>
      <c r="C890" s="213"/>
      <c r="D890" s="217"/>
      <c r="E890" s="213"/>
      <c r="F890" s="212"/>
      <c r="G890" s="213"/>
      <c r="H890" s="212"/>
      <c r="I890" s="213"/>
      <c r="J890" s="212"/>
      <c r="K890" s="213"/>
      <c r="L890" s="212"/>
      <c r="M890" s="213"/>
      <c r="N890" s="212"/>
    </row>
    <row r="891" spans="1:14" s="23" customFormat="1">
      <c r="A891" s="213"/>
      <c r="B891" s="215"/>
      <c r="C891" s="213"/>
      <c r="D891" s="217"/>
      <c r="E891" s="213"/>
      <c r="F891" s="212"/>
      <c r="G891" s="213"/>
      <c r="H891" s="212"/>
      <c r="I891" s="213"/>
      <c r="J891" s="212"/>
      <c r="K891" s="213"/>
      <c r="L891" s="212"/>
      <c r="M891" s="213"/>
      <c r="N891" s="212"/>
    </row>
    <row r="892" spans="1:14" s="23" customFormat="1">
      <c r="A892" s="213"/>
      <c r="B892" s="215"/>
      <c r="C892" s="218"/>
      <c r="D892" s="217"/>
      <c r="E892" s="213"/>
      <c r="F892" s="212"/>
      <c r="G892" s="213"/>
      <c r="H892" s="212"/>
      <c r="I892" s="213"/>
      <c r="J892" s="212"/>
      <c r="K892" s="213"/>
      <c r="L892" s="212"/>
      <c r="M892" s="213"/>
      <c r="N892" s="212"/>
    </row>
    <row r="893" spans="1:14" s="23" customFormat="1">
      <c r="A893" s="213"/>
      <c r="B893" s="215"/>
      <c r="C893" s="213"/>
      <c r="D893" s="217"/>
      <c r="E893" s="213"/>
      <c r="F893" s="212"/>
      <c r="G893" s="213"/>
      <c r="H893" s="219"/>
      <c r="I893" s="213"/>
      <c r="J893" s="219"/>
      <c r="K893" s="213"/>
      <c r="L893" s="219"/>
      <c r="M893" s="213"/>
      <c r="N893" s="219"/>
    </row>
    <row r="894" spans="1:14" s="23" customFormat="1">
      <c r="A894" s="213"/>
      <c r="B894" s="215"/>
      <c r="C894" s="213"/>
      <c r="D894" s="217"/>
      <c r="E894" s="213"/>
      <c r="F894" s="219"/>
      <c r="G894" s="213"/>
      <c r="H894" s="219"/>
      <c r="I894" s="213"/>
      <c r="J894" s="219"/>
      <c r="K894" s="213"/>
      <c r="L894" s="219"/>
      <c r="M894" s="213"/>
      <c r="N894" s="219"/>
    </row>
    <row r="895" spans="1:14" s="23" customFormat="1">
      <c r="A895" s="213"/>
      <c r="B895" s="215"/>
      <c r="C895" s="213"/>
      <c r="D895" s="220"/>
      <c r="E895" s="213"/>
      <c r="F895" s="219"/>
      <c r="G895" s="213"/>
      <c r="H895" s="219"/>
      <c r="I895" s="213"/>
      <c r="J895" s="219"/>
      <c r="K895" s="213"/>
      <c r="L895" s="219"/>
      <c r="M895" s="213"/>
      <c r="N895" s="219"/>
    </row>
    <row r="896" spans="1:14" s="23" customFormat="1">
      <c r="A896" s="213"/>
      <c r="B896" s="215"/>
      <c r="C896" s="213"/>
      <c r="D896" s="217"/>
      <c r="E896" s="213"/>
      <c r="F896" s="212"/>
      <c r="G896" s="213"/>
      <c r="H896" s="219"/>
      <c r="I896" s="213"/>
      <c r="J896" s="219"/>
      <c r="K896" s="213"/>
      <c r="L896" s="219"/>
      <c r="M896" s="213"/>
      <c r="N896" s="219"/>
    </row>
    <row r="897" spans="1:14" s="23" customFormat="1">
      <c r="A897" s="213"/>
      <c r="B897" s="215"/>
      <c r="C897" s="213"/>
      <c r="D897" s="217"/>
      <c r="E897" s="213"/>
      <c r="F897" s="212"/>
      <c r="G897" s="213"/>
      <c r="H897" s="212"/>
      <c r="I897" s="213"/>
      <c r="J897" s="212"/>
      <c r="K897" s="213"/>
      <c r="L897" s="219"/>
      <c r="M897" s="213"/>
      <c r="N897" s="219"/>
    </row>
    <row r="898" spans="1:14" s="23" customFormat="1">
      <c r="A898" s="213"/>
      <c r="B898" s="215"/>
      <c r="C898" s="218"/>
      <c r="D898" s="217"/>
      <c r="E898" s="213"/>
      <c r="F898" s="212"/>
      <c r="G898" s="213"/>
      <c r="H898" s="212"/>
      <c r="I898" s="213"/>
      <c r="J898" s="212"/>
      <c r="K898" s="213"/>
      <c r="L898" s="212"/>
      <c r="M898" s="213"/>
      <c r="N898" s="212"/>
    </row>
    <row r="899" spans="1:14" s="23" customFormat="1">
      <c r="A899" s="213"/>
      <c r="B899" s="215"/>
      <c r="C899" s="216"/>
      <c r="D899" s="215"/>
      <c r="E899" s="213"/>
      <c r="F899" s="214"/>
      <c r="G899" s="213"/>
      <c r="H899" s="214"/>
      <c r="I899" s="213"/>
      <c r="J899" s="214"/>
      <c r="K899" s="213"/>
      <c r="L899" s="214"/>
      <c r="M899" s="213"/>
      <c r="N899" s="212"/>
    </row>
    <row r="900" spans="1:14" s="23" customFormat="1">
      <c r="A900" s="215"/>
      <c r="B900" s="215"/>
      <c r="C900" s="216"/>
      <c r="D900" s="215"/>
      <c r="E900" s="213"/>
      <c r="F900" s="214"/>
      <c r="G900" s="213"/>
      <c r="H900" s="214"/>
      <c r="I900" s="213"/>
      <c r="J900" s="214"/>
      <c r="K900" s="213"/>
      <c r="L900" s="214"/>
      <c r="M900" s="213"/>
      <c r="N900" s="212"/>
    </row>
    <row r="901" spans="1:14" s="23" customFormat="1">
      <c r="A901" s="215"/>
      <c r="B901" s="215"/>
      <c r="C901" s="216"/>
      <c r="D901" s="215"/>
      <c r="E901" s="213"/>
      <c r="F901" s="214"/>
      <c r="G901" s="213"/>
      <c r="H901" s="214"/>
      <c r="I901" s="213"/>
      <c r="J901" s="214"/>
      <c r="K901" s="213"/>
      <c r="L901" s="214"/>
      <c r="M901" s="213"/>
      <c r="N901" s="212"/>
    </row>
    <row r="902" spans="1:14" s="23" customFormat="1">
      <c r="A902" s="208"/>
      <c r="B902" s="208"/>
      <c r="C902" s="208"/>
      <c r="D902" s="208"/>
      <c r="E902" s="208"/>
      <c r="F902" s="208"/>
      <c r="G902" s="208"/>
      <c r="H902" s="208"/>
      <c r="I902" s="208"/>
      <c r="J902" s="208"/>
      <c r="K902" s="208"/>
      <c r="L902" s="208"/>
      <c r="M902" s="208"/>
      <c r="N902" s="208"/>
    </row>
    <row r="903" spans="1:14" s="23" customFormat="1">
      <c r="A903" s="208"/>
      <c r="B903" s="211"/>
      <c r="C903" s="211"/>
      <c r="D903" s="210"/>
      <c r="E903" s="208"/>
      <c r="F903" s="208"/>
      <c r="G903" s="208"/>
      <c r="H903" s="208"/>
      <c r="I903" s="208"/>
      <c r="J903" s="208"/>
      <c r="K903" s="208"/>
      <c r="L903" s="208"/>
      <c r="M903" s="208"/>
      <c r="N903" s="208"/>
    </row>
    <row r="904" spans="1:14" s="23" customFormat="1">
      <c r="A904" s="208"/>
      <c r="B904" s="209"/>
      <c r="C904" s="209"/>
      <c r="D904" s="208"/>
      <c r="E904" s="208"/>
      <c r="F904" s="208"/>
      <c r="G904" s="208"/>
      <c r="H904" s="208"/>
      <c r="I904" s="208"/>
      <c r="J904" s="208"/>
      <c r="K904" s="208"/>
      <c r="L904" s="208"/>
      <c r="M904" s="208"/>
      <c r="N904" s="208"/>
    </row>
    <row r="905" spans="1:14" s="23" customFormat="1">
      <c r="A905" s="208"/>
      <c r="B905" s="209"/>
      <c r="C905" s="209"/>
      <c r="D905" s="208"/>
      <c r="E905" s="208"/>
      <c r="F905" s="208"/>
      <c r="G905" s="208"/>
      <c r="H905" s="208"/>
      <c r="I905" s="208"/>
      <c r="J905" s="208"/>
      <c r="K905" s="208"/>
      <c r="L905" s="208"/>
      <c r="M905" s="208"/>
      <c r="N905" s="208"/>
    </row>
    <row r="906" spans="1:14" s="23" customFormat="1">
      <c r="A906" s="208"/>
      <c r="B906" s="209"/>
      <c r="C906" s="209"/>
      <c r="D906" s="208"/>
      <c r="E906" s="208"/>
      <c r="F906" s="208"/>
      <c r="G906" s="208"/>
      <c r="H906" s="208"/>
      <c r="I906" s="208"/>
      <c r="J906" s="208"/>
      <c r="K906" s="208"/>
      <c r="L906" s="208"/>
      <c r="M906" s="208"/>
      <c r="N906" s="208"/>
    </row>
    <row r="907" spans="1:14" s="23" customFormat="1">
      <c r="A907" s="208"/>
      <c r="B907" s="209"/>
      <c r="C907" s="209"/>
      <c r="D907" s="208"/>
      <c r="E907" s="208"/>
      <c r="F907" s="208"/>
      <c r="G907" s="208"/>
      <c r="H907" s="208"/>
      <c r="I907" s="208"/>
      <c r="J907" s="208"/>
      <c r="K907" s="208"/>
      <c r="L907" s="208"/>
      <c r="M907" s="208"/>
      <c r="N907" s="208"/>
    </row>
    <row r="908" spans="1:14" s="23" customFormat="1">
      <c r="A908" s="208"/>
      <c r="B908" s="209"/>
      <c r="C908" s="209"/>
      <c r="D908" s="208"/>
      <c r="E908" s="208"/>
      <c r="F908" s="208"/>
      <c r="G908" s="208"/>
      <c r="H908" s="208"/>
      <c r="I908" s="208"/>
      <c r="J908" s="208"/>
      <c r="K908" s="208"/>
      <c r="L908" s="208"/>
      <c r="M908" s="208"/>
      <c r="N908" s="208"/>
    </row>
    <row r="909" spans="1:14" s="23" customFormat="1">
      <c r="A909" s="208"/>
      <c r="B909" s="209"/>
      <c r="C909" s="209"/>
      <c r="D909" s="208"/>
      <c r="E909" s="208"/>
      <c r="F909" s="208"/>
      <c r="G909" s="208"/>
      <c r="H909" s="208"/>
      <c r="I909" s="208"/>
      <c r="J909" s="208"/>
      <c r="K909" s="208"/>
      <c r="L909" s="208"/>
      <c r="M909" s="208"/>
      <c r="N909" s="208"/>
    </row>
    <row r="910" spans="1:14" s="23" customFormat="1">
      <c r="A910" s="208"/>
      <c r="B910" s="209"/>
      <c r="C910" s="209"/>
      <c r="D910" s="208"/>
      <c r="E910" s="208"/>
      <c r="F910" s="208"/>
      <c r="G910" s="208"/>
      <c r="H910" s="208"/>
      <c r="I910" s="208"/>
      <c r="J910" s="208"/>
      <c r="K910" s="208"/>
      <c r="L910" s="208"/>
      <c r="M910" s="208"/>
      <c r="N910" s="208"/>
    </row>
    <row r="911" spans="1:14" s="23" customFormat="1">
      <c r="A911" s="208"/>
      <c r="B911" s="209"/>
      <c r="C911" s="209"/>
      <c r="D911" s="208"/>
      <c r="E911" s="208"/>
      <c r="F911" s="208"/>
      <c r="G911" s="208"/>
      <c r="H911" s="208"/>
      <c r="I911" s="208"/>
      <c r="J911" s="208"/>
      <c r="K911" s="208"/>
      <c r="L911" s="208"/>
      <c r="M911" s="208"/>
      <c r="N911" s="208"/>
    </row>
    <row r="912" spans="1:14" s="23" customFormat="1">
      <c r="A912" s="208"/>
      <c r="B912" s="209"/>
      <c r="C912" s="209"/>
      <c r="D912" s="208"/>
      <c r="E912" s="208"/>
      <c r="F912" s="208"/>
      <c r="G912" s="208"/>
      <c r="H912" s="208"/>
      <c r="I912" s="208"/>
      <c r="J912" s="208"/>
      <c r="K912" s="208"/>
      <c r="L912" s="208"/>
      <c r="M912" s="208"/>
      <c r="N912" s="208"/>
    </row>
    <row r="913" spans="1:14" s="23" customFormat="1">
      <c r="A913" s="208"/>
      <c r="B913" s="209"/>
      <c r="C913" s="209"/>
      <c r="D913" s="208"/>
      <c r="E913" s="208"/>
      <c r="F913" s="208"/>
      <c r="G913" s="208"/>
      <c r="H913" s="208"/>
      <c r="I913" s="208"/>
      <c r="J913" s="208"/>
      <c r="K913" s="208"/>
      <c r="L913" s="208"/>
      <c r="M913" s="208"/>
      <c r="N913" s="208"/>
    </row>
    <row r="914" spans="1:14" s="23" customFormat="1">
      <c r="A914" s="208"/>
      <c r="B914" s="209"/>
      <c r="C914" s="209"/>
      <c r="D914" s="208"/>
      <c r="E914" s="208"/>
      <c r="F914" s="208"/>
      <c r="G914" s="208"/>
      <c r="H914" s="208"/>
      <c r="I914" s="208"/>
      <c r="J914" s="208"/>
      <c r="K914" s="208"/>
      <c r="L914" s="208"/>
      <c r="M914" s="208"/>
      <c r="N914" s="208"/>
    </row>
    <row r="915" spans="1:14" s="23" customFormat="1">
      <c r="A915" s="208"/>
      <c r="B915" s="209"/>
      <c r="C915" s="209"/>
      <c r="D915" s="208"/>
      <c r="E915" s="208"/>
      <c r="F915" s="208"/>
      <c r="G915" s="208"/>
      <c r="H915" s="208"/>
      <c r="I915" s="208"/>
      <c r="J915" s="208"/>
      <c r="K915" s="208"/>
      <c r="L915" s="208"/>
      <c r="M915" s="208"/>
      <c r="N915" s="208"/>
    </row>
    <row r="916" spans="1:14" s="23" customFormat="1">
      <c r="A916" s="208"/>
      <c r="B916" s="208"/>
      <c r="C916" s="208"/>
      <c r="D916" s="208"/>
      <c r="E916" s="208"/>
      <c r="F916" s="208"/>
      <c r="G916" s="208"/>
      <c r="H916" s="208"/>
      <c r="I916" s="208"/>
      <c r="J916" s="208"/>
      <c r="K916" s="208"/>
      <c r="L916" s="208"/>
      <c r="M916" s="208"/>
      <c r="N916" s="208"/>
    </row>
    <row r="917" spans="1:14" s="23" customFormat="1">
      <c r="A917" s="208"/>
      <c r="B917" s="208"/>
      <c r="C917" s="208"/>
      <c r="D917" s="208"/>
      <c r="E917" s="208"/>
      <c r="F917" s="208"/>
      <c r="G917" s="208"/>
      <c r="H917" s="208"/>
      <c r="I917" s="208"/>
      <c r="J917" s="208"/>
      <c r="K917" s="208"/>
      <c r="L917" s="208"/>
      <c r="M917" s="208"/>
      <c r="N917" s="208"/>
    </row>
  </sheetData>
  <mergeCells count="1">
    <mergeCell ref="A246:K246"/>
  </mergeCells>
  <dataValidations count="1">
    <dataValidation allowBlank="1" showInputMessage="1" showErrorMessage="1" sqref="A557:G582" xr:uid="{00000000-0002-0000-0600-000000000000}"/>
  </dataValidations>
  <hyperlinks>
    <hyperlink ref="A33" r:id="rId1" xr:uid="{00000000-0004-0000-0600-000000000000}"/>
    <hyperlink ref="A40" r:id="rId2" xr:uid="{00000000-0004-0000-0600-000001000000}"/>
    <hyperlink ref="A47" r:id="rId3" xr:uid="{00000000-0004-0000-0600-000002000000}"/>
    <hyperlink ref="A54" r:id="rId4" xr:uid="{00000000-0004-0000-0600-000003000000}"/>
    <hyperlink ref="A16" r:id="rId5" xr:uid="{00000000-0004-0000-0600-000004000000}"/>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9" customWidth="1"/>
    <col min="2" max="2" width="12.7109375" style="9" bestFit="1" customWidth="1"/>
    <col min="3" max="3" width="17.42578125" style="9" customWidth="1"/>
    <col min="4" max="4" width="22" style="9" customWidth="1"/>
    <col min="5" max="5" width="19.42578125" style="9" customWidth="1"/>
    <col min="6" max="6" width="14.42578125" style="9" customWidth="1"/>
    <col min="7" max="7" width="26.140625" style="9" customWidth="1"/>
    <col min="8" max="8" width="26.7109375" style="9" bestFit="1" customWidth="1"/>
    <col min="9" max="9" width="17.85546875" style="9" bestFit="1" customWidth="1"/>
    <col min="10" max="10" width="33.42578125" style="9" customWidth="1"/>
    <col min="11" max="16" width="9.140625" style="9"/>
    <col min="17" max="17" width="25.85546875" style="9" customWidth="1"/>
    <col min="18" max="18" width="12.42578125" style="9" customWidth="1"/>
    <col min="19" max="19" width="19.85546875" style="9" customWidth="1"/>
    <col min="20" max="21" width="12.42578125" style="9" customWidth="1"/>
    <col min="22" max="23" width="16.28515625" style="9" customWidth="1"/>
    <col min="24" max="24" width="10.85546875" style="9" bestFit="1" customWidth="1"/>
    <col min="25" max="16384" width="9.140625" style="9"/>
  </cols>
  <sheetData>
    <row r="1" spans="1:5">
      <c r="A1" s="398" t="s">
        <v>11</v>
      </c>
      <c r="B1" s="398"/>
      <c r="C1" s="398"/>
      <c r="D1" s="398"/>
      <c r="E1" s="398"/>
    </row>
    <row r="2" spans="1:5">
      <c r="A2" s="402" t="s">
        <v>170</v>
      </c>
      <c r="B2" s="402"/>
      <c r="C2" s="402"/>
      <c r="D2" s="402"/>
      <c r="E2" s="402"/>
    </row>
    <row r="19" spans="1:5">
      <c r="A19" s="9" t="s">
        <v>171</v>
      </c>
    </row>
    <row r="20" spans="1:5">
      <c r="A20" s="9">
        <v>155400</v>
      </c>
      <c r="B20" s="9" t="s">
        <v>172</v>
      </c>
    </row>
    <row r="21" spans="1:5">
      <c r="A21" s="402" t="s">
        <v>173</v>
      </c>
      <c r="B21" s="402"/>
      <c r="C21" s="402"/>
      <c r="D21" s="402"/>
      <c r="E21" s="402"/>
    </row>
    <row r="38" spans="1:5">
      <c r="A38" s="9" t="s">
        <v>171</v>
      </c>
    </row>
    <row r="39" spans="1:5">
      <c r="A39" s="9">
        <v>100800</v>
      </c>
      <c r="B39" s="9" t="s">
        <v>172</v>
      </c>
    </row>
    <row r="40" spans="1:5">
      <c r="A40" s="402" t="s">
        <v>174</v>
      </c>
      <c r="B40" s="402"/>
      <c r="C40" s="402"/>
      <c r="D40" s="402"/>
      <c r="E40" s="402"/>
    </row>
    <row r="57" spans="1:5" ht="15.75" thickBot="1">
      <c r="A57" s="9" t="s">
        <v>171</v>
      </c>
    </row>
    <row r="58" spans="1:5" ht="15.75" thickBot="1">
      <c r="A58" s="11">
        <v>194000</v>
      </c>
      <c r="B58" s="9" t="s">
        <v>175</v>
      </c>
    </row>
    <row r="60" spans="1:5">
      <c r="A60" s="398" t="s">
        <v>176</v>
      </c>
      <c r="B60" s="398"/>
      <c r="C60" s="398"/>
      <c r="D60" s="398"/>
      <c r="E60" s="398"/>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5.75" thickBot="1"/>
    <row r="88" spans="1:39" ht="15.75" thickBot="1">
      <c r="A88" s="13" t="s">
        <v>411</v>
      </c>
      <c r="B88" s="14">
        <f>(B86-B85)/B85</f>
        <v>1.0254083484573502</v>
      </c>
    </row>
    <row r="89" spans="1:39">
      <c r="A89" s="398" t="s">
        <v>177</v>
      </c>
      <c r="B89" s="398"/>
      <c r="C89" s="398"/>
      <c r="D89" s="398"/>
      <c r="E89" s="398"/>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5.75" thickBot="1">
      <c r="A95" s="9">
        <v>8.0274920000000005</v>
      </c>
      <c r="B95" s="9" t="s">
        <v>413</v>
      </c>
      <c r="E95" s="9" t="s">
        <v>422</v>
      </c>
      <c r="L95" s="15"/>
    </row>
    <row r="96" spans="1:39" ht="15.75" thickBot="1">
      <c r="A96" s="16">
        <f>(A94-A95)/A95</f>
        <v>0.65158059329115492</v>
      </c>
      <c r="B96" s="9" t="s">
        <v>414</v>
      </c>
      <c r="C96" s="17"/>
      <c r="E96" s="9" t="s">
        <v>182</v>
      </c>
    </row>
    <row r="98" spans="1:5">
      <c r="A98" s="398" t="s">
        <v>178</v>
      </c>
      <c r="B98" s="398"/>
      <c r="C98" s="398"/>
      <c r="D98" s="398"/>
      <c r="E98" s="398"/>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5.75" thickBot="1">
      <c r="A106" s="9">
        <f>1/A105</f>
        <v>139.56043956043956</v>
      </c>
      <c r="B106" s="9" t="s">
        <v>430</v>
      </c>
    </row>
    <row r="107" spans="1:5" ht="15.75" thickBot="1">
      <c r="A107" s="19">
        <f>(A106-A103)/A103</f>
        <v>0.53846153846153832</v>
      </c>
      <c r="B107" s="9" t="s">
        <v>432</v>
      </c>
    </row>
    <row r="108" spans="1:5">
      <c r="A108" s="20"/>
    </row>
    <row r="109" spans="1:5">
      <c r="A109" s="398" t="s">
        <v>180</v>
      </c>
      <c r="B109" s="398"/>
      <c r="C109" s="398"/>
      <c r="D109" s="398"/>
      <c r="E109" s="398"/>
    </row>
    <row r="110" spans="1:5" ht="15.75" thickBot="1"/>
    <row r="111" spans="1:5" ht="15.75" thickBot="1">
      <c r="A111" s="19">
        <f>A122</f>
        <v>0.20481927710843381</v>
      </c>
      <c r="B111" s="9" t="s">
        <v>434</v>
      </c>
    </row>
    <row r="113" spans="1:14">
      <c r="A113" s="398" t="s">
        <v>179</v>
      </c>
      <c r="B113" s="398"/>
      <c r="C113" s="398"/>
      <c r="D113" s="398"/>
      <c r="E113" s="398"/>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5.75" thickBot="1">
      <c r="A121" s="9">
        <f>1/A120</f>
        <v>2.9367469879518069</v>
      </c>
      <c r="B121" s="9" t="s">
        <v>430</v>
      </c>
    </row>
    <row r="122" spans="1:14" ht="15.75" thickBot="1">
      <c r="A122" s="19">
        <f>(A121-A118)/A118</f>
        <v>0.20481927710843381</v>
      </c>
      <c r="B122" s="9" t="s">
        <v>432</v>
      </c>
    </row>
    <row r="124" spans="1:14">
      <c r="A124" s="398" t="s">
        <v>435</v>
      </c>
      <c r="B124" s="398"/>
      <c r="C124" s="398"/>
      <c r="D124" s="398"/>
      <c r="E124" s="398"/>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5.75" thickBot="1">
      <c r="A130" s="9">
        <f>1/A129</f>
        <v>0.93457943925233644</v>
      </c>
      <c r="B130" s="9" t="s">
        <v>440</v>
      </c>
      <c r="F130" s="24"/>
      <c r="M130" s="15"/>
      <c r="N130" s="15"/>
    </row>
    <row r="131" spans="1:14" ht="15.75" thickBot="1">
      <c r="A131" s="19">
        <f>(A130-A128)/A128</f>
        <v>0.73592369435785332</v>
      </c>
      <c r="B131" s="9" t="s">
        <v>432</v>
      </c>
      <c r="F131" s="24"/>
    </row>
    <row r="132" spans="1:14" ht="16.5">
      <c r="J132" s="26"/>
    </row>
    <row r="133" spans="1:14">
      <c r="A133" s="21"/>
      <c r="B133" s="15"/>
      <c r="C133" s="15"/>
    </row>
    <row r="134" spans="1:14">
      <c r="A134" s="398" t="s">
        <v>110</v>
      </c>
      <c r="B134" s="398"/>
      <c r="C134" s="398"/>
      <c r="D134" s="398"/>
      <c r="E134" s="398"/>
    </row>
    <row r="135" spans="1:14">
      <c r="A135" s="27" t="s">
        <v>451</v>
      </c>
      <c r="B135" s="28"/>
      <c r="C135" s="28"/>
      <c r="D135" s="28"/>
      <c r="E135" s="28"/>
      <c r="F135" s="28"/>
      <c r="G135" s="28"/>
    </row>
    <row r="136" spans="1:14" ht="15.75">
      <c r="A136" s="29"/>
      <c r="B136" s="399" t="s">
        <v>452</v>
      </c>
      <c r="C136" s="400"/>
      <c r="D136" s="400"/>
      <c r="E136" s="401"/>
      <c r="F136" s="28"/>
      <c r="G136" s="28"/>
    </row>
    <row r="137" spans="1:14" ht="15.75">
      <c r="A137" s="30"/>
      <c r="B137" s="399" t="s">
        <v>453</v>
      </c>
      <c r="C137" s="401"/>
      <c r="D137" s="399" t="s">
        <v>454</v>
      </c>
      <c r="E137" s="401"/>
      <c r="F137" s="28"/>
      <c r="G137" s="28"/>
    </row>
    <row r="138" spans="1:14" ht="15.75">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398" t="s">
        <v>183</v>
      </c>
      <c r="B165" s="398"/>
      <c r="C165" s="398"/>
      <c r="D165" s="398"/>
      <c r="E165" s="398"/>
    </row>
    <row r="166" spans="1:7" ht="15.75" thickBot="1">
      <c r="A166" s="23" t="s">
        <v>184</v>
      </c>
      <c r="B166" s="17">
        <v>0.4</v>
      </c>
    </row>
    <row r="167" spans="1:7" ht="15.75" thickBot="1">
      <c r="A167" s="9" t="s">
        <v>185</v>
      </c>
      <c r="B167" s="45">
        <f>(1+B166)^(1/(2020-2010))-1</f>
        <v>3.4219694129380196E-2</v>
      </c>
    </row>
    <row r="168" spans="1:7">
      <c r="B168" s="46"/>
    </row>
    <row r="169" spans="1:7">
      <c r="A169" s="398" t="s">
        <v>443</v>
      </c>
      <c r="B169" s="398"/>
    </row>
    <row r="170" spans="1:7">
      <c r="A170" s="23" t="s">
        <v>444</v>
      </c>
      <c r="B170" s="47">
        <v>972.7</v>
      </c>
    </row>
    <row r="171" spans="1:7" ht="15.75" thickBot="1">
      <c r="A171" s="23" t="s">
        <v>445</v>
      </c>
      <c r="B171" s="48">
        <f>400.9+53.5+276.5+255.7+63.5+462.5+B170+975.4+227.6+436.5</f>
        <v>4124.8</v>
      </c>
    </row>
    <row r="172" spans="1:7" ht="15.75" thickBot="1">
      <c r="A172" s="23" t="s">
        <v>446</v>
      </c>
      <c r="B172" s="45">
        <f>B170/B171</f>
        <v>0.23581749418153608</v>
      </c>
    </row>
    <row r="173" spans="1:7">
      <c r="B173" s="46"/>
    </row>
    <row r="174" spans="1:7">
      <c r="A174" s="398" t="s">
        <v>192</v>
      </c>
      <c r="B174" s="398"/>
      <c r="C174" s="398"/>
      <c r="D174" s="398"/>
      <c r="E174" s="398"/>
    </row>
    <row r="175" spans="1:7" ht="15.75" thickBot="1">
      <c r="A175" s="23" t="s">
        <v>450</v>
      </c>
      <c r="B175" s="46">
        <v>0.1246</v>
      </c>
    </row>
    <row r="176" spans="1:7" ht="15.75" thickBot="1">
      <c r="A176" s="23" t="s">
        <v>447</v>
      </c>
      <c r="B176" s="45">
        <f>1-B175</f>
        <v>0.87539999999999996</v>
      </c>
    </row>
    <row r="178" spans="1:5">
      <c r="A178" s="398" t="s">
        <v>186</v>
      </c>
      <c r="B178" s="398"/>
      <c r="C178" s="398"/>
      <c r="D178" s="398"/>
      <c r="E178" s="398"/>
    </row>
    <row r="179" spans="1:5">
      <c r="A179" s="25" t="s">
        <v>448</v>
      </c>
      <c r="B179" s="9">
        <v>197000</v>
      </c>
    </row>
    <row r="180" spans="1:5" ht="15.75" thickBot="1">
      <c r="A180" s="9" t="s">
        <v>449</v>
      </c>
      <c r="B180" s="9">
        <v>175000</v>
      </c>
    </row>
    <row r="181" spans="1:5" ht="15.75" thickBot="1">
      <c r="A181" s="9" t="s">
        <v>187</v>
      </c>
      <c r="B181" s="19">
        <f>B179/B180</f>
        <v>1.1257142857142857</v>
      </c>
    </row>
    <row r="183" spans="1:5">
      <c r="A183" s="398" t="s">
        <v>188</v>
      </c>
      <c r="B183" s="398"/>
      <c r="C183" s="398"/>
      <c r="D183" s="398"/>
      <c r="E183" s="398"/>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5.75" thickBot="1">
      <c r="A188" s="23" t="s">
        <v>583</v>
      </c>
      <c r="B188" s="15">
        <f>(1-B185)^B186</f>
        <v>0.44858421050781644</v>
      </c>
    </row>
    <row r="189" spans="1:5" ht="15.75" thickBot="1">
      <c r="A189" s="23" t="s">
        <v>584</v>
      </c>
      <c r="B189" s="19">
        <f>(B187-B188)/B187</f>
        <v>0.33186409400289502</v>
      </c>
    </row>
    <row r="191" spans="1:5">
      <c r="A191" s="398" t="s">
        <v>202</v>
      </c>
      <c r="B191" s="398"/>
      <c r="C191" s="398"/>
      <c r="D191" s="398"/>
      <c r="E191" s="398"/>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5.75" thickBot="1">
      <c r="A196" s="9" t="s">
        <v>200</v>
      </c>
      <c r="B196" s="22">
        <f>B195*B194</f>
        <v>6800000</v>
      </c>
    </row>
    <row r="197" spans="1:3" ht="15.75" thickBot="1">
      <c r="A197" s="9" t="s">
        <v>201</v>
      </c>
      <c r="B197" s="19">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2020-05-21T20:41:21Z</dcterms:modified>
</cp:coreProperties>
</file>