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concurrentCalc="0"/>
</workbook>
</file>

<file path=xl/calcChain.xml><?xml version="1.0" encoding="utf-8"?>
<calcChain xmlns="http://schemas.openxmlformats.org/spreadsheetml/2006/main">
  <c r="M313" i="1" l="1"/>
  <c r="B18" i="10" a="1"/>
  <c r="B18" i="10"/>
  <c r="B19" i="10"/>
  <c r="B17" i="10"/>
  <c r="B147" i="19"/>
  <c r="B148" i="19"/>
  <c r="D147" i="19"/>
  <c r="E147" i="19"/>
  <c r="E148" i="19"/>
  <c r="D148" i="19"/>
  <c r="B249" i="19"/>
  <c r="B250" i="19"/>
  <c r="D249" i="19"/>
  <c r="E249" i="19"/>
  <c r="E250" i="19"/>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c r="O456" i="1"/>
  <c r="B251" i="19"/>
  <c r="B149" i="19"/>
  <c r="B264" i="19"/>
  <c r="B265" i="19"/>
  <c r="O87" i="1"/>
  <c r="B272" i="19"/>
  <c r="B275" i="19"/>
  <c r="B278" i="19"/>
  <c r="C2" i="19"/>
  <c r="B271" i="19"/>
  <c r="B274" i="19"/>
  <c r="B277" i="19"/>
  <c r="D2" i="19"/>
  <c r="N144" i="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c r="S142" i="1"/>
  <c r="S141" i="1"/>
  <c r="S140" i="1"/>
  <c r="S139" i="1"/>
  <c r="S138" i="1"/>
  <c r="S137" i="1"/>
  <c r="S136" i="1"/>
  <c r="S135" i="1"/>
  <c r="S134" i="1"/>
  <c r="S133" i="1"/>
  <c r="T132" i="1"/>
  <c r="T133" i="1"/>
  <c r="T134" i="1"/>
  <c r="T135" i="1"/>
  <c r="T136" i="1"/>
  <c r="T137" i="1"/>
  <c r="T138" i="1"/>
  <c r="T139" i="1"/>
  <c r="T140" i="1"/>
  <c r="T141" i="1"/>
  <c r="T142" i="1"/>
  <c r="T143" i="1"/>
  <c r="S115" i="1"/>
  <c r="T98" i="1"/>
  <c r="T96" i="1"/>
  <c r="T94" i="1"/>
  <c r="S67" i="1"/>
  <c r="P189" i="1"/>
  <c r="P187" i="1"/>
  <c r="P185" i="1"/>
  <c r="P184" i="1"/>
  <c r="P182" i="1"/>
  <c r="P181" i="1"/>
  <c r="M317" i="1"/>
  <c r="M314" i="1"/>
  <c r="S414" i="1"/>
  <c r="F77" i="8"/>
  <c r="F100" i="8"/>
  <c r="F31" i="8"/>
  <c r="F7" i="8"/>
  <c r="O298" i="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L570" i="1"/>
  <c r="K570" i="1"/>
  <c r="J570" i="1"/>
  <c r="C570" i="1"/>
  <c r="A570" i="1"/>
  <c r="O536" i="1"/>
  <c r="L536" i="1"/>
  <c r="K536" i="1"/>
  <c r="J536" i="1"/>
  <c r="C536" i="1"/>
  <c r="A536" i="1"/>
  <c r="O295" i="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c r="L99" i="1"/>
  <c r="O98" i="1"/>
  <c r="L98" i="1"/>
  <c r="O97" i="1"/>
  <c r="L97" i="1"/>
  <c r="O96" i="1"/>
  <c r="L96" i="1"/>
  <c r="O95" i="1"/>
  <c r="L95" i="1"/>
  <c r="O94" i="1"/>
  <c r="L94" i="1"/>
  <c r="O93" i="1"/>
  <c r="L93" i="1"/>
  <c r="O92" i="1"/>
  <c r="L92" i="1"/>
  <c r="O91" i="1"/>
  <c r="L91" i="1"/>
  <c r="O90" i="1"/>
  <c r="L90" i="1"/>
  <c r="O326" i="1"/>
  <c r="L326" i="1"/>
  <c r="K326" i="1"/>
  <c r="J326" i="1"/>
  <c r="O325" i="1"/>
  <c r="L325" i="1"/>
  <c r="K325" i="1"/>
  <c r="J325" i="1"/>
  <c r="O324" i="1"/>
  <c r="L324" i="1"/>
  <c r="K324" i="1"/>
  <c r="J324" i="1"/>
  <c r="O323" i="1"/>
  <c r="L323" i="1"/>
  <c r="K323" i="1"/>
  <c r="J323" i="1"/>
  <c r="O322" i="1"/>
  <c r="L322" i="1"/>
  <c r="K322" i="1"/>
  <c r="J322" i="1"/>
  <c r="C326" i="1"/>
  <c r="B326" i="1"/>
  <c r="A326" i="1"/>
  <c r="C325" i="1"/>
  <c r="B325" i="1"/>
  <c r="A325" i="1"/>
  <c r="C324" i="1"/>
  <c r="B324" i="1"/>
  <c r="A324" i="1"/>
  <c r="C323" i="1"/>
  <c r="B323" i="1"/>
  <c r="C322" i="1"/>
  <c r="B322" i="1"/>
  <c r="A322" i="1"/>
  <c r="A323" i="1"/>
  <c r="O65" i="1"/>
  <c r="L65" i="1"/>
  <c r="J12" i="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K270" i="1"/>
  <c r="K274" i="1"/>
  <c r="K278" i="1"/>
  <c r="K271" i="1"/>
  <c r="K275" i="1"/>
  <c r="K277" i="1"/>
  <c r="K272" i="1"/>
  <c r="K276" i="1"/>
  <c r="K273" i="1"/>
  <c r="B517" i="1"/>
  <c r="B512" i="1"/>
  <c r="B163" i="13"/>
  <c r="B555" i="1"/>
  <c r="B522" i="1"/>
  <c r="B523" i="1"/>
  <c r="B554" i="1"/>
  <c r="B546" i="1"/>
  <c r="B551" i="1"/>
  <c r="B515" i="1"/>
  <c r="B516" i="1"/>
  <c r="B518" i="1"/>
  <c r="A131" i="13"/>
  <c r="B556" i="1"/>
  <c r="B557" i="1"/>
  <c r="B547" i="1"/>
  <c r="B513" i="1"/>
  <c r="B521" i="1"/>
  <c r="B514" i="1"/>
  <c r="B548" i="1"/>
  <c r="B553" i="1"/>
  <c r="B520" i="1"/>
  <c r="B550" i="1"/>
  <c r="B552" i="1"/>
  <c r="A103" i="13"/>
  <c r="A105" i="13"/>
  <c r="A106" i="13"/>
  <c r="B159" i="13"/>
  <c r="A118" i="13"/>
  <c r="A120" i="13"/>
  <c r="A121" i="13"/>
  <c r="B188" i="13"/>
  <c r="B189" i="13"/>
  <c r="A107" i="13"/>
  <c r="B528" i="1"/>
  <c r="B525" i="1"/>
  <c r="B524" i="1"/>
  <c r="B527" i="1"/>
  <c r="B529" i="1"/>
  <c r="B526" i="1"/>
  <c r="B530" i="1"/>
  <c r="B559" i="1"/>
  <c r="B560" i="1"/>
  <c r="B562" i="1"/>
  <c r="B558" i="1"/>
  <c r="B563" i="1"/>
  <c r="B561" i="1"/>
  <c r="B564" i="1"/>
  <c r="A122" i="13"/>
  <c r="A111" i="13"/>
  <c r="B565" i="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<sst xmlns="http://schemas.openxmlformats.org/spreadsheetml/2006/main" count="5330" uniqueCount="1964">
  <si>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</si>
  <si>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</si>
  <si>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</si>
  <si>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</si>
  <si>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</si>
  <si>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</si>
  <si>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</si>
  <si>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</si>
  <si>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</si>
  <si>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</si>
  <si>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</si>
  <si>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</si>
  <si>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</si>
  <si>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</si>
  <si>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</si>
  <si>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</si>
  <si>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</si>
  <si>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</si>
  <si>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</si>
  <si>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</si>
  <si>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</si>
  <si>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</si>
  <si>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</si>
  <si>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</si>
  <si>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</si>
  <si>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</si>
  <si>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</si>
  <si>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</si>
  <si>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</si>
  <si>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</si>
  <si>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</si>
  <si>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</si>
  <si>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</si>
  <si>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</si>
  <si>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</si>
  <si>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</si>
  <si>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</si>
  <si>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</si>
  <si>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</si>
  <si>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</si>
  <si>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</si>
  <si>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</si>
  <si>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</si>
  <si>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</si>
  <si>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</si>
  <si>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</si>
  <si>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</si>
  <si>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</si>
  <si>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</si>
  <si>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</si>
  <si>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</si>
  <si>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</si>
  <si>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</si>
  <si>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</si>
  <si>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</si>
  <si>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</si>
  <si>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</si>
  <si>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</si>
  <si>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</si>
  <si>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</si>
  <si>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</si>
  <si>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</si>
  <si>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</si>
  <si>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</si>
  <si>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</si>
  <si>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</si>
  <si>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</si>
  <si>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</si>
  <si>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</si>
  <si>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</si>
  <si>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</si>
  <si>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</si>
  <si>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</si>
  <si>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</si>
  <si>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</si>
  <si>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</si>
  <si>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</si>
  <si>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</si>
  <si>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</si>
  <si>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</si>
  <si>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</si>
  <si>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</si>
  <si>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</si>
  <si>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</si>
  <si>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</si>
  <si>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</si>
  <si>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</si>
  <si>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</si>
  <si>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</si>
  <si>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</si>
  <si>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</si>
  <si>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</si>
  <si>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</si>
  <si>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</si>
  <si>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</si>
  <si>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</si>
  <si>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</si>
  <si>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</si>
  <si>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</si>
  <si>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</si>
  <si>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</si>
  <si>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</si>
  <si>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</si>
  <si>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</si>
  <si>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</si>
  <si>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</si>
  <si>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</si>
  <si>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</si>
  <si>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</si>
  <si>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</si>
  <si>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</si>
  <si>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</si>
  <si>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</si>
  <si>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</si>
  <si>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</si>
  <si>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</si>
  <si>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</si>
  <si>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</si>
  <si>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</si>
  <si>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</si>
  <si>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</si>
  <si>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</si>
  <si>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</si>
  <si>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</si>
  <si>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</si>
  <si>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</si>
  <si>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</si>
  <si>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</si>
  <si>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</si>
  <si>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</si>
  <si>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</si>
  <si>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</si>
  <si>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</si>
  <si>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</si>
  <si>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</si>
  <si>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</si>
  <si>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</si>
  <si>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</si>
  <si>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</si>
  <si>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</si>
  <si>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</si>
  <si>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</si>
  <si>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</si>
  <si>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</si>
  <si>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</si>
  <si>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</si>
  <si>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</si>
  <si>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</si>
  <si>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</si>
  <si>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</si>
  <si>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</si>
  <si>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</si>
  <si>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</si>
  <si>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</si>
  <si>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</si>
  <si>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</si>
  <si>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</si>
  <si>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</si>
  <si>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</si>
  <si>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</si>
  <si>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</si>
  <si>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</si>
  <si>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</si>
  <si>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</si>
  <si>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</si>
  <si>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</si>
  <si>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</si>
  <si>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</si>
  <si>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</si>
  <si>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</si>
  <si>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</si>
  <si>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</si>
  <si>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</si>
  <si>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</si>
  <si>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</si>
  <si>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</si>
  <si>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</si>
  <si>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</si>
  <si>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</si>
  <si>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</si>
  <si>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</si>
  <si>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</si>
  <si>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</si>
  <si>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</si>
  <si>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</si>
  <si>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</si>
  <si>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</si>
  <si>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</si>
  <si>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</si>
  <si>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</si>
  <si>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</si>
  <si>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</si>
  <si>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</si>
  <si>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</si>
  <si>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</si>
  <si>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</si>
  <si>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</si>
  <si>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</si>
  <si>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</si>
  <si>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</si>
  <si>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</si>
  <si>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</si>
  <si>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</si>
  <si>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</si>
  <si>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</si>
  <si>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</si>
  <si>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</si>
  <si>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</si>
  <si>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</si>
  <si>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</si>
  <si>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</si>
  <si>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</si>
  <si>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</si>
  <si>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</si>
  <si>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</si>
  <si>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</si>
  <si>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</si>
  <si>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</si>
  <si>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</si>
  <si>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</si>
  <si>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</si>
  <si>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</si>
  <si>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</si>
  <si>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</si>
  <si>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</si>
  <si>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</si>
  <si>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</si>
  <si>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</si>
  <si>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</si>
  <si>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</si>
  <si>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</si>
  <si>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</si>
  <si>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</si>
  <si>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</si>
  <si>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</si>
  <si>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</si>
  <si>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</si>
  <si>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</si>
  <si>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</si>
  <si>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</si>
  <si>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</si>
  <si>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</si>
  <si>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</si>
  <si>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</si>
  <si>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</si>
  <si>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</si>
  <si>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</si>
  <si>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</si>
  <si>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</si>
  <si>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</si>
  <si>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</si>
  <si>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</si>
  <si>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</si>
  <si>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</si>
  <si>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</si>
  <si>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</si>
  <si>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</si>
  <si>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</si>
  <si>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</si>
  <si>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</si>
  <si>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</si>
  <si>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</si>
  <si>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</si>
  <si>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</si>
  <si>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</si>
  <si>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</si>
  <si>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</si>
  <si>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</si>
  <si>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</si>
  <si>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</si>
  <si>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</si>
  <si>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</si>
  <si>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</si>
  <si>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</si>
  <si>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</si>
  <si>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</si>
  <si>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</si>
  <si>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</si>
  <si>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</si>
  <si>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</si>
  <si>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</si>
  <si>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</si>
  <si>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</si>
  <si>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</si>
  <si>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</si>
  <si>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</si>
  <si>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</si>
  <si>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</si>
  <si>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</si>
  <si>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</si>
  <si>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</si>
  <si>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</si>
  <si>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</si>
  <si>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</si>
  <si>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</si>
  <si>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</si>
  <si>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</si>
  <si>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</si>
  <si>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</si>
  <si>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</si>
  <si>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</si>
  <si>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</si>
  <si>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</si>
  <si>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</si>
  <si>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</si>
  <si>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</si>
  <si>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</si>
  <si>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</si>
  <si>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</si>
  <si>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</si>
  <si>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</si>
  <si>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</si>
  <si>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</si>
  <si>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</si>
  <si>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</si>
  <si>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</si>
  <si>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</si>
  <si>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</si>
  <si>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</si>
  <si>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</si>
  <si>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</si>
  <si>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</si>
  <si>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</si>
  <si>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</si>
  <si>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</si>
  <si>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</si>
  <si>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</si>
  <si>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</si>
  <si>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</si>
  <si>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</si>
  <si>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</si>
  <si>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</si>
  <si>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</si>
  <si>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</si>
  <si>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</si>
  <si>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</si>
  <si>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</si>
  <si>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</si>
  <si>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</si>
  <si>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</si>
  <si>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</si>
  <si>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</si>
  <si>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</si>
  <si>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</si>
  <si>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</si>
  <si>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</si>
  <si>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</si>
  <si>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</si>
  <si>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</si>
  <si>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</si>
  <si>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</si>
  <si>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</si>
  <si>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</si>
  <si>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</si>
  <si>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</si>
  <si>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</si>
  <si>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</si>
  <si>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</si>
  <si>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</si>
  <si>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</si>
  <si>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</si>
  <si>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</si>
  <si>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</si>
  <si>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</si>
  <si>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</si>
  <si>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</si>
  <si>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</si>
  <si>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</si>
  <si>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</si>
  <si>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</si>
  <si>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</si>
  <si>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</si>
  <si>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</si>
  <si>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</si>
  <si>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</si>
  <si>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</si>
  <si>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</si>
  <si>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</si>
  <si>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</si>
  <si>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</si>
  <si>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</si>
  <si>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</si>
  <si>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</si>
  <si>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</si>
  <si>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</si>
  <si>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</si>
  <si>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</si>
  <si>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</si>
  <si>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</si>
  <si>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</si>
  <si>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</si>
  <si>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</si>
  <si>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</si>
  <si>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</si>
  <si>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</si>
  <si>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</si>
  <si>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</si>
  <si>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</si>
  <si>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</si>
  <si>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</si>
  <si>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</si>
  <si>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</si>
  <si>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</si>
  <si>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</si>
  <si>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</si>
  <si>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</si>
  <si>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</si>
  <si>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</si>
  <si>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</si>
  <si>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</si>
  <si>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</si>
  <si>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</si>
  <si>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</si>
  <si>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</si>
  <si>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</si>
  <si>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</si>
  <si>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</si>
  <si>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</si>
  <si>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</si>
  <si>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</si>
  <si>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</si>
  <si>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</si>
  <si>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</si>
  <si>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</si>
  <si>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</si>
  <si>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</si>
  <si>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</si>
  <si>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</si>
  <si>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</si>
  <si>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</si>
  <si>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</si>
  <si>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</si>
  <si>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</si>
  <si>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</si>
  <si>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</si>
  <si>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</si>
  <si>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</si>
  <si>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</si>
  <si>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</si>
  <si>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</si>
  <si>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</si>
  <si>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</si>
  <si>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</si>
  <si>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</si>
  <si>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</si>
  <si>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</si>
  <si>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</si>
  <si>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</si>
  <si>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</si>
  <si>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</si>
  <si>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</si>
  <si>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</si>
  <si>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</si>
  <si>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</si>
  <si>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</si>
  <si>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</si>
  <si>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</si>
  <si>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</si>
  <si>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</si>
  <si>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</si>
  <si>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</si>
  <si>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</si>
  <si>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</si>
  <si>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</si>
  <si>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</si>
  <si>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</si>
  <si>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</si>
  <si>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</si>
  <si>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</si>
  <si>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</si>
  <si>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</si>
  <si>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</si>
  <si>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</si>
  <si>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</si>
  <si>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</si>
  <si>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</si>
  <si>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</si>
  <si>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</si>
  <si>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</si>
  <si>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</si>
  <si>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</si>
  <si>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</si>
  <si>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</si>
  <si>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</si>
  <si>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</si>
  <si>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</si>
  <si>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</si>
  <si>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</si>
  <si>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</si>
  <si>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</si>
  <si>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</si>
  <si>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</si>
  <si>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</si>
  <si>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</si>
  <si>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</si>
  <si>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</si>
  <si>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</si>
  <si>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</si>
  <si>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</si>
  <si>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</si>
  <si>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</si>
  <si>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</si>
  <si>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</si>
  <si>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</si>
  <si>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</si>
  <si>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</si>
  <si>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</si>
  <si>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</si>
  <si>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</si>
  <si>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</si>
  <si>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</si>
  <si>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</si>
  <si>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</si>
  <si>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</si>
  <si>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</si>
  <si>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</si>
  <si>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</si>
  <si>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</si>
  <si>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</si>
  <si>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</si>
  <si>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</si>
  <si>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</si>
  <si>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</si>
  <si>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</si>
  <si>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</si>
  <si>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</si>
  <si>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</si>
  <si>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</si>
  <si>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</si>
  <si>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</si>
  <si>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</si>
  <si>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</si>
  <si>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</si>
  <si>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</si>
  <si>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</si>
  <si>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</si>
  <si>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</si>
  <si>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</si>
  <si>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</si>
  <si>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</si>
  <si>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</si>
  <si>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</si>
  <si>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</si>
  <si>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</si>
  <si>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</si>
  <si>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</si>
  <si>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</si>
  <si>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</si>
  <si>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</si>
  <si>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</si>
  <si>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</si>
  <si>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</si>
  <si>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</si>
  <si>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</si>
  <si>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</si>
  <si>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</si>
  <si>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</si>
  <si>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</si>
  <si>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</si>
  <si>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</si>
  <si>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</si>
  <si>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</si>
  <si>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</si>
  <si>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</si>
  <si>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</si>
  <si>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</si>
  <si>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</si>
  <si>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</si>
  <si>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</si>
  <si>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</si>
  <si>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</si>
  <si>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</si>
  <si>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</si>
  <si>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</si>
  <si>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</si>
  <si>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</si>
  <si>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</si>
  <si>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</si>
  <si>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</si>
  <si>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</si>
  <si>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</si>
  <si>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</si>
  <si>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</si>
  <si>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</si>
  <si>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</si>
  <si>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</si>
  <si>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</si>
  <si>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</si>
  <si>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</si>
  <si>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</si>
  <si>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</si>
  <si>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</si>
  <si>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</si>
  <si>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</si>
  <si>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</si>
  <si>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</si>
  <si>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</si>
  <si>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</si>
  <si>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</si>
  <si>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</si>
  <si>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</si>
  <si>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</si>
  <si>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</si>
  <si>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</si>
  <si>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</si>
  <si>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</si>
  <si>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</si>
  <si>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</si>
  <si>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</si>
  <si>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</si>
  <si>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</si>
  <si>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</si>
  <si>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</si>
  <si>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</si>
  <si>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</si>
  <si>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</si>
  <si>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</si>
  <si>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</si>
  <si>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</si>
  <si>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</si>
  <si>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</si>
  <si>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</si>
  <si>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</si>
  <si>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</si>
  <si>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</si>
  <si>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</si>
  <si>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</si>
  <si>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</si>
  <si>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</si>
  <si>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</si>
  <si>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</si>
  <si>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</si>
  <si>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</si>
  <si>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</si>
  <si>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</si>
  <si>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</si>
  <si>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</si>
  <si>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</si>
  <si>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</si>
  <si>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</si>
  <si>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</si>
  <si>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</si>
  <si>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</si>
  <si>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</si>
  <si>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</si>
  <si>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</si>
  <si>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</si>
  <si>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</si>
  <si>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</si>
  <si>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</si>
  <si>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</si>
  <si>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</si>
  <si>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</si>
  <si>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</si>
  <si>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</si>
  <si>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</si>
  <si>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</si>
  <si>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</si>
  <si>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</si>
  <si>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</si>
  <si>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</si>
  <si>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</si>
  <si>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</si>
  <si>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</si>
  <si>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</si>
  <si>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</si>
  <si>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</si>
  <si>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</si>
  <si>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</si>
  <si>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</si>
  <si>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</si>
  <si>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</si>
  <si>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</si>
  <si>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</si>
  <si>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</si>
  <si>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</si>
  <si>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</si>
  <si>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</si>
  <si>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</si>
  <si>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</si>
  <si>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</si>
  <si>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</si>
  <si>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</si>
  <si>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</si>
  <si>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</si>
  <si>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</si>
  <si>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</si>
  <si>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</si>
  <si>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</si>
  <si>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</si>
  <si>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</si>
  <si>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</si>
  <si>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</si>
  <si>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</si>
  <si>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</si>
  <si>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</si>
  <si>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</si>
  <si>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</si>
  <si>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</si>
  <si>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</si>
  <si>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</si>
  <si>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</si>
  <si>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</si>
  <si>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</si>
  <si>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</si>
  <si>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</si>
  <si>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</si>
  <si>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</si>
  <si>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</si>
  <si>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</si>
  <si>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</si>
  <si>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</si>
  <si>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</si>
  <si>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</si>
  <si>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</si>
  <si>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</si>
  <si>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</si>
  <si>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</si>
  <si>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</si>
  <si>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</si>
  <si>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</si>
  <si>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</si>
  <si>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</si>
  <si>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</si>
  <si>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</si>
  <si>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</si>
  <si>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</si>
  <si>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</si>
  <si>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</si>
  <si>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</si>
  <si>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</si>
  <si>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</si>
  <si>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</si>
  <si>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</si>
  <si>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</si>
  <si>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</si>
  <si>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</si>
  <si>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</si>
  <si>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</si>
  <si>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</si>
  <si>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</si>
  <si>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</si>
  <si>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</si>
  <si>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</si>
  <si>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</si>
  <si>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</si>
  <si>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</si>
  <si>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</si>
  <si>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</si>
  <si>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</si>
  <si>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</si>
  <si>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</si>
  <si>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</si>
  <si>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</si>
  <si>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</si>
  <si>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</si>
  <si>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</si>
  <si>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</si>
  <si>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</si>
  <si>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</si>
  <si>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</si>
  <si>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</si>
  <si>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</si>
  <si>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</si>
  <si>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</si>
  <si>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</si>
  <si>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</si>
  <si>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</si>
  <si>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</si>
  <si>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</si>
  <si>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</si>
  <si>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</si>
  <si>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</si>
  <si>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</si>
  <si>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</si>
  <si>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</si>
  <si>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</si>
  <si>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</si>
  <si>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</si>
  <si>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</si>
  <si>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</si>
  <si>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</si>
  <si>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</si>
  <si>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</si>
  <si>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</si>
  <si>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</si>
  <si>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</si>
  <si>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</si>
  <si>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</si>
  <si>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</si>
  <si>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</si>
  <si>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</si>
  <si>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</si>
  <si>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</si>
  <si>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</si>
  <si>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</si>
  <si>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</si>
  <si>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</si>
  <si>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</si>
  <si>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</si>
  <si>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</si>
  <si>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</si>
  <si>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</si>
  <si>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</si>
  <si>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</si>
  <si>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</si>
  <si>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</si>
  <si>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</si>
  <si>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</si>
  <si>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</si>
  <si>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</si>
  <si>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</si>
  <si>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</si>
  <si>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</si>
  <si>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</si>
  <si>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</si>
  <si>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</si>
  <si>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</si>
  <si>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</si>
  <si>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</si>
  <si>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</si>
  <si>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</si>
  <si>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</si>
  <si>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</si>
  <si>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</si>
  <si>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</si>
  <si>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</si>
  <si>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</si>
  <si>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</si>
  <si>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</si>
  <si>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</si>
  <si>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</si>
  <si>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</si>
  <si>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</si>
  <si>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</si>
  <si>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</si>
  <si>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</si>
  <si>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</si>
  <si>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</si>
  <si>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</si>
  <si>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</si>
  <si>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</si>
  <si>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</si>
  <si>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</si>
  <si>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</si>
  <si>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</si>
  <si>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</si>
  <si>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</si>
  <si>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</si>
  <si>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</si>
  <si>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</si>
  <si>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</si>
  <si>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</si>
  <si>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</si>
  <si>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</si>
  <si>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</si>
  <si>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</si>
  <si>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</si>
  <si>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</si>
  <si>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</si>
  <si>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</si>
  <si>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</si>
  <si>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</si>
  <si>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</si>
  <si>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</si>
  <si>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</si>
  <si>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</si>
  <si>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</si>
  <si>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</si>
  <si>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</si>
  <si>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</si>
  <si>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</si>
  <si>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</si>
  <si>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</si>
  <si>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</si>
  <si>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</si>
  <si>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</si>
  <si>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</si>
  <si>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</si>
  <si>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</si>
  <si>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</si>
  <si>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</si>
  <si>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</si>
  <si>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</si>
  <si>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</si>
  <si>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</si>
  <si>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</si>
  <si>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</si>
  <si>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</si>
  <si>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</si>
  <si>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</si>
  <si>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</si>
  <si>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</si>
  <si>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</si>
  <si>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</si>
  <si>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</si>
  <si>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</si>
  <si>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</si>
  <si>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</si>
  <si>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</si>
  <si>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</si>
  <si>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</si>
  <si>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</si>
  <si>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</si>
  <si>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</si>
  <si>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</si>
  <si>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</si>
  <si>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</si>
  <si>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</si>
  <si>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</si>
  <si>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</si>
  <si>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</si>
  <si>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</si>
  <si>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</si>
  <si>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</si>
  <si>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</si>
  <si>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</si>
  <si>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</si>
  <si>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</si>
  <si>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</si>
  <si>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</si>
  <si>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</si>
  <si>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</si>
  <si>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</si>
  <si>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</si>
  <si>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</si>
  <si>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</si>
  <si>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</si>
  <si>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</si>
  <si>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</si>
  <si>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</si>
  <si>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</si>
  <si>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</si>
  <si>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</si>
  <si>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</si>
  <si>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</si>
  <si>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</si>
  <si>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</si>
  <si>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</si>
  <si>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</si>
  <si>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</si>
  <si>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</si>
  <si>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</si>
  <si>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</si>
  <si>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</si>
  <si>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</si>
  <si>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</si>
  <si>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</si>
  <si>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</si>
  <si>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</si>
  <si>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</si>
  <si>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</si>
  <si>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</si>
  <si>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</si>
  <si>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</si>
  <si>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</si>
  <si>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</si>
  <si>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</si>
  <si>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</si>
  <si>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</si>
  <si>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</si>
  <si>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</si>
  <si>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</si>
  <si>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</si>
  <si>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</si>
  <si>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</si>
  <si>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</si>
  <si>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</si>
  <si>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</si>
  <si>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</si>
  <si>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</si>
  <si>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</si>
  <si>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</si>
  <si>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</si>
  <si>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</si>
  <si>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</si>
  <si>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</si>
  <si>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</si>
  <si>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</si>
  <si>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</si>
  <si>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</si>
  <si>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</si>
  <si>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</si>
  <si>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</si>
  <si>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</si>
  <si>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</si>
  <si>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</si>
  <si>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</si>
  <si>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</si>
  <si>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</si>
  <si>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</si>
  <si>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</si>
  <si>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</si>
  <si>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</si>
  <si>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</si>
  <si>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</si>
  <si>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</si>
  <si>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</si>
  <si>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</si>
  <si>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</si>
  <si>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</si>
  <si>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</si>
  <si>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</si>
  <si>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</si>
  <si>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</si>
  <si>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</si>
  <si>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</si>
  <si>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</si>
  <si>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</si>
  <si>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</si>
  <si>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</si>
  <si>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</si>
  <si>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</si>
  <si>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</si>
  <si>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</si>
  <si>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</si>
  <si>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</si>
  <si>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</si>
  <si>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</si>
  <si>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</si>
  <si>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</si>
  <si>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</si>
  <si>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</si>
  <si>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</si>
  <si>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</si>
  <si>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</si>
  <si>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</si>
  <si>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</si>
  <si>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</si>
  <si>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</si>
  <si>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</si>
  <si>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</si>
  <si>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</si>
  <si>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</si>
  <si>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</si>
  <si>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</si>
  <si>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</si>
  <si>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</si>
  <si>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</si>
  <si>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</si>
  <si>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</si>
  <si>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</si>
  <si>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</si>
  <si>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</si>
  <si>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</si>
  <si>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</si>
  <si>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</si>
  <si>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</si>
  <si>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</si>
  <si>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</si>
  <si>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</si>
  <si>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</si>
  <si>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</si>
  <si>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</si>
  <si>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</si>
  <si>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</si>
  <si>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</si>
  <si>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</si>
  <si>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</si>
  <si>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</si>
  <si>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</si>
  <si>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</si>
  <si>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</si>
  <si>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</si>
  <si>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</si>
  <si>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</si>
  <si>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</si>
  <si>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</si>
  <si>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</si>
  <si>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</si>
  <si>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</si>
  <si>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</si>
  <si>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</si>
  <si>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</si>
  <si>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</si>
  <si>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</si>
  <si>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</si>
  <si>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</si>
  <si>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</si>
  <si>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</si>
  <si>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</si>
  <si>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</si>
  <si>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</si>
  <si>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</si>
  <si>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</si>
  <si>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</si>
  <si>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</si>
  <si>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</si>
  <si>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</si>
  <si>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</si>
  <si>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</si>
  <si>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</si>
  <si>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</si>
  <si>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</si>
  <si>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</si>
  <si>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</si>
  <si>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</si>
  <si>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</si>
  <si>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</si>
  <si>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</si>
  <si>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</si>
  <si>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</si>
  <si>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</si>
  <si>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</si>
  <si>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</si>
  <si>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</si>
  <si>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</si>
  <si>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</si>
  <si>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</si>
  <si>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</si>
  <si>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</si>
  <si>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</si>
  <si>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</si>
  <si>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</si>
  <si>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</si>
  <si>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</si>
  <si>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</si>
  <si>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</si>
  <si>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</si>
  <si>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</si>
  <si>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</si>
  <si>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</si>
  <si>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</si>
  <si>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</si>
  <si>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</si>
  <si>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</si>
  <si>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</si>
  <si>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</si>
  <si>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</si>
  <si>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</si>
  <si>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</si>
  <si>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</si>
  <si>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</si>
  <si>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</si>
  <si>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</si>
  <si>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</si>
  <si>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</si>
  <si>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</si>
  <si>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</si>
  <si>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</si>
  <si>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</si>
  <si>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</si>
  <si>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</si>
  <si>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</si>
  <si>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</si>
  <si>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</si>
  <si>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</si>
  <si>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</si>
  <si>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</si>
  <si>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</si>
  <si>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</si>
  <si>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</si>
  <si>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</si>
  <si>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</si>
  <si>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</si>
  <si>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</si>
  <si>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</si>
  <si>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</si>
  <si>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</si>
  <si>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</si>
  <si>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</si>
  <si>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</si>
  <si>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</si>
  <si>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</si>
  <si>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</si>
  <si>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</si>
  <si>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</si>
  <si>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</si>
  <si>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</si>
  <si>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</si>
  <si>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</si>
  <si>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</si>
  <si>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</si>
  <si>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</si>
  <si>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</si>
  <si>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</si>
  <si>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</si>
  <si>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</si>
  <si>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</si>
  <si>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</si>
  <si>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</si>
  <si>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</si>
  <si>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</si>
  <si>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</si>
  <si>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</si>
  <si>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</si>
  <si>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</si>
  <si>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</si>
  <si>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</si>
  <si>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</si>
  <si>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</si>
  <si>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</si>
  <si>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</si>
  <si>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</si>
  <si>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</si>
  <si>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</si>
  <si>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</si>
  <si>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</si>
  <si>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</si>
  <si>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</si>
  <si>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</si>
  <si>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</si>
  <si>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</si>
  <si>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</si>
  <si>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</si>
  <si>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</si>
  <si>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</si>
  <si>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</si>
  <si>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</si>
  <si>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</si>
  <si>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</si>
  <si>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</si>
  <si>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</si>
  <si>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</si>
  <si>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</si>
  <si>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</si>
  <si>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</si>
  <si>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</si>
  <si>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</si>
  <si>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</si>
  <si>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</si>
  <si>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</si>
  <si>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</si>
  <si>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</si>
  <si>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</si>
  <si>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</si>
  <si>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</si>
  <si>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</si>
  <si>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</si>
  <si>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</si>
  <si>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</si>
  <si>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</si>
  <si>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</si>
  <si>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</si>
  <si>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</si>
  <si>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</si>
  <si>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</si>
  <si>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</si>
  <si>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</si>
  <si>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</si>
  <si>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</si>
  <si>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</si>
  <si>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</si>
  <si>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</si>
  <si>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</si>
  <si>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</si>
  <si>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</si>
  <si>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</si>
  <si>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</si>
  <si>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</si>
  <si>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</si>
  <si>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</si>
  <si>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</si>
  <si>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</si>
  <si>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</si>
  <si>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</si>
  <si>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</si>
  <si>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</si>
  <si>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</si>
  <si>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</si>
  <si>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</si>
  <si>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</si>
  <si>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</si>
  <si>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</si>
  <si>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</si>
  <si>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</si>
  <si>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</si>
  <si>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</si>
  <si>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</si>
  <si>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</si>
  <si>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</si>
  <si>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</si>
  <si>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</si>
  <si>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</si>
  <si>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</si>
  <si>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</si>
  <si>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</si>
  <si>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</si>
  <si>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</si>
  <si>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</si>
  <si>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</si>
  <si>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</si>
  <si>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</si>
  <si>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</si>
  <si>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</si>
  <si>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</si>
  <si>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</si>
  <si>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</si>
  <si>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</si>
  <si>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</si>
  <si>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</si>
  <si>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</si>
  <si>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</si>
  <si>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</si>
  <si>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</si>
  <si>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</si>
  <si>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</si>
  <si>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</si>
  <si>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</si>
  <si>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</si>
  <si>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</si>
  <si>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</si>
  <si>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</si>
  <si>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</si>
  <si>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</si>
  <si>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</si>
  <si>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</si>
  <si>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</si>
  <si>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</si>
  <si>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</si>
  <si>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</si>
  <si>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</si>
  <si>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</si>
  <si>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</si>
  <si>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</si>
  <si>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</si>
  <si>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</si>
  <si>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</si>
  <si>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</si>
  <si>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</si>
  <si>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</si>
  <si>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</si>
  <si>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</si>
  <si>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</si>
  <si>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</si>
  <si>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</si>
  <si>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</si>
  <si>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</si>
  <si>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</si>
  <si>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</si>
  <si>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</si>
  <si>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</si>
  <si>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</si>
  <si>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</si>
  <si>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</si>
  <si>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</si>
  <si>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</si>
  <si>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</si>
  <si>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</si>
  <si>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</si>
  <si>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</si>
  <si>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</si>
  <si>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</si>
  <si>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</si>
  <si>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</si>
  <si>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</si>
  <si>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</si>
  <si>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</si>
  <si>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</si>
  <si>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</si>
  <si>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</si>
  <si>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</si>
  <si>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</si>
  <si>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</si>
  <si>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</si>
  <si>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</si>
  <si>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</si>
  <si>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</si>
  <si>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</si>
  <si>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</si>
  <si>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</si>
  <si>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</si>
  <si>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</si>
  <si>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</si>
  <si>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</si>
  <si>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</si>
  <si>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</si>
  <si>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</si>
  <si>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</si>
  <si>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</si>
  <si>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</si>
  <si>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</si>
  <si>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</si>
  <si>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</si>
  <si>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</si>
  <si>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</si>
  <si>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</si>
  <si>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</si>
  <si>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</si>
  <si>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</si>
  <si>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</si>
  <si>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</si>
  <si>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</si>
  <si>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</si>
  <si>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</si>
  <si>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</si>
  <si>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</si>
  <si>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</si>
  <si>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</si>
  <si>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</si>
  <si>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</si>
  <si>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</si>
  <si>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</si>
  <si>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</si>
  <si>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</si>
  <si>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</si>
  <si>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</si>
  <si>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</si>
  <si>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</si>
  <si>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</si>
  <si>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</si>
  <si>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</si>
  <si>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</si>
  <si>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</si>
  <si>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</si>
  <si>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</si>
  <si>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</si>
  <si>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</si>
  <si>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</si>
  <si>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</si>
  <si>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</si>
  <si>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</si>
  <si>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</si>
  <si>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</si>
  <si>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</si>
  <si>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</si>
  <si>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</si>
  <si>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</si>
  <si>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</si>
  <si>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</si>
  <si>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</si>
  <si>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</si>
  <si>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</si>
  <si>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</si>
  <si>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</si>
  <si>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</si>
  <si>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</si>
  <si>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</si>
  <si>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</si>
  <si>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</si>
  <si>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</si>
  <si>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</si>
  <si>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</si>
  <si>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</si>
  <si>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</si>
  <si>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</si>
  <si>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</si>
  <si>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</si>
  <si>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</si>
  <si>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</si>
  <si>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</si>
  <si>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</si>
  <si>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</si>
  <si>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</si>
  <si>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</si>
  <si>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</si>
  <si>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</si>
  <si>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</si>
  <si>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</si>
  <si>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</si>
  <si>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</si>
  <si>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</si>
  <si>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</si>
  <si>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</si>
  <si>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</si>
  <si>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</si>
  <si>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</si>
  <si>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</si>
  <si>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</si>
  <si>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</si>
  <si>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</si>
  <si>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</si>
  <si>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</si>
  <si>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</si>
  <si>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</si>
  <si>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</si>
  <si>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</si>
  <si>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</si>
  <si>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</si>
  <si>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</si>
  <si>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</si>
  <si>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</si>
  <si>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</si>
  <si>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</si>
  <si>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</si>
  <si>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</si>
  <si>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</si>
  <si>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</si>
  <si>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</si>
  <si>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</si>
  <si>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</si>
  <si>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</si>
  <si>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</si>
  <si>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</si>
  <si>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</si>
  <si>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</si>
  <si>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</si>
  <si>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</si>
  <si>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</si>
  <si>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</si>
  <si>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</si>
  <si>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</si>
  <si>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</si>
  <si>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</si>
  <si>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</si>
  <si>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</si>
  <si>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</si>
  <si>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</si>
  <si>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</si>
  <si>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</si>
  <si>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</si>
  <si>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</si>
  <si>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</si>
  <si>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</si>
  <si>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</si>
  <si>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</si>
  <si>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</si>
  <si>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</si>
  <si>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</si>
  <si>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</si>
  <si>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</si>
  <si>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</si>
  <si>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</si>
  <si>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</si>
  <si>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</si>
  <si>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</si>
  <si>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</si>
  <si>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</si>
  <si>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</si>
  <si>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</si>
  <si>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</si>
  <si>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</si>
  <si>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</si>
  <si>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</si>
  <si>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</si>
  <si>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</si>
  <si>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</si>
  <si>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</si>
  <si>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</si>
  <si>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</si>
  <si>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</si>
  <si>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</si>
  <si>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</si>
  <si>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</si>
  <si>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</si>
  <si>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</si>
  <si>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</si>
  <si>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</si>
  <si>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</si>
  <si>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</si>
  <si>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</si>
  <si>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</si>
  <si>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</si>
  <si>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</si>
  <si>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</si>
  <si>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</si>
  <si>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</si>
  <si>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</si>
  <si>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</si>
  <si>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</si>
  <si>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</si>
  <si>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</si>
  <si>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</si>
  <si>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</si>
  <si>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</si>
  <si>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</si>
  <si>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</si>
  <si>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has 191 GW of coal capacity in the model start year, 40 GW of which is projected to retire by 2027 in the BAU case as per Central Electricity Authority (CEA's) National Electricity Plan. An additional retirement setting of 7,000 MW/year would retire all of the pre-existing coal capacity by 2033.</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</si>
  <si>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</si>
  <si>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</si>
  <si>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</si>
  <si>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</si>
  <si>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</si>
  <si>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</si>
  <si>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</si>
  <si>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</si>
  <si>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</si>
  <si>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</si>
  <si>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</si>
  <si>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</si>
  <si>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</si>
  <si>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</si>
  <si>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</si>
  <si>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</si>
  <si>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</si>
  <si>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</si>
  <si>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</si>
  <si>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</si>
  <si>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</si>
  <si>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</si>
  <si>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</si>
  <si>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</si>
  <si>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</si>
  <si>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</si>
  <si>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</si>
  <si>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</si>
  <si>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</si>
  <si>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</si>
  <si>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</si>
  <si>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</si>
  <si>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</si>
  <si>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</si>
  <si>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</si>
  <si>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</si>
  <si>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</si>
  <si>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</si>
  <si>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</si>
  <si>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</si>
  <si>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</si>
  <si>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</si>
  <si>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</si>
  <si>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</si>
  <si>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</si>
  <si>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</si>
  <si>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</si>
  <si>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</si>
  <si>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</si>
  <si>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</si>
  <si>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</si>
  <si>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</si>
  <si>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</si>
  <si>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</si>
  <si>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</si>
  <si>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</si>
  <si>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</si>
  <si>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</si>
  <si>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</si>
  <si>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</si>
  <si>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</si>
  <si>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</si>
  <si>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</si>
  <si>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</si>
  <si>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</si>
  <si>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</si>
  <si>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</si>
  <si>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</si>
  <si>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</si>
  <si>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</si>
  <si>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</si>
  <si>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</si>
  <si>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</si>
  <si>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</si>
  <si>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</si>
  <si>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</si>
  <si>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</si>
  <si>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</si>
  <si>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</si>
  <si>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</si>
  <si>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</si>
  <si>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</si>
  <si>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</si>
  <si>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</si>
  <si>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</si>
  <si>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</si>
  <si>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</si>
  <si>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</si>
  <si>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</si>
  <si>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</si>
  <si>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</si>
  <si>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</si>
  <si>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</si>
  <si>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</si>
  <si>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</si>
  <si>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</si>
  <si>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</si>
  <si>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</si>
  <si>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</si>
  <si>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</si>
  <si>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</si>
  <si>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</si>
  <si>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</si>
  <si>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</si>
  <si>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</si>
  <si>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</si>
  <si>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</si>
  <si>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</si>
  <si>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</si>
  <si>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</si>
  <si>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</si>
  <si>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</si>
  <si>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</si>
  <si>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</si>
  <si>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</si>
  <si>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</si>
  <si>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</si>
  <si>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</si>
  <si>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</si>
  <si>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</si>
  <si>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</si>
  <si>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</si>
  <si>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</si>
  <si>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</si>
  <si>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</si>
  <si>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</si>
  <si>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</si>
  <si>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</si>
  <si>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</si>
  <si>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</si>
  <si>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</si>
  <si>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</si>
  <si>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</si>
  <si>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</si>
  <si>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</si>
  <si>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</si>
  <si>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</si>
  <si>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</si>
  <si>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</si>
  <si>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</si>
  <si>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</si>
  <si>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</si>
  <si>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</si>
  <si>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</si>
  <si>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</si>
  <si>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</si>
  <si>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</si>
  <si>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</si>
  <si>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</si>
  <si>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</si>
  <si>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</si>
  <si>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</si>
  <si>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</si>
  <si>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</si>
  <si>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</si>
  <si>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</si>
  <si>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</si>
  <si>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</si>
  <si>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</si>
  <si>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</si>
  <si>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</si>
  <si>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</si>
  <si>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</si>
  <si>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</si>
  <si>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</si>
  <si>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</si>
  <si>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</si>
  <si>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</si>
  <si>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</si>
  <si>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</si>
  <si>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</si>
  <si>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</si>
  <si>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</si>
  <si>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</si>
  <si>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</si>
  <si>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</si>
  <si>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</si>
  <si>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</si>
  <si>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</si>
  <si>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</si>
  <si>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</si>
  <si>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</si>
  <si>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</si>
  <si>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</si>
  <si>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</si>
  <si>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</si>
  <si>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</si>
  <si>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</si>
  <si>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</si>
  <si>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</si>
  <si>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</si>
  <si>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</si>
  <si>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</si>
  <si>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</si>
  <si>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</si>
  <si>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</si>
  <si>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</si>
  <si>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</si>
  <si>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</si>
  <si>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</si>
  <si>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</si>
  <si>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</si>
  <si>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</si>
  <si>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</si>
  <si>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</si>
  <si>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</si>
  <si>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</si>
  <si>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</si>
  <si>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</si>
  <si>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</si>
  <si>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</si>
  <si>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</si>
  <si>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</si>
  <si>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</si>
  <si>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</si>
  <si>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</si>
  <si>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</si>
  <si>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</si>
  <si>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</si>
  <si>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</si>
  <si>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</si>
  <si>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</si>
  <si>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</si>
  <si>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</si>
  <si>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</si>
  <si>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</si>
  <si>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</si>
  <si>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</si>
  <si>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</si>
  <si>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</si>
  <si>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</si>
  <si>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</si>
  <si>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</si>
  <si>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</si>
  <si>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</si>
  <si>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</si>
  <si>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</si>
  <si>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</si>
  <si>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</si>
  <si>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</si>
  <si>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</si>
  <si>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</si>
  <si>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</si>
  <si>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</si>
  <si>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</si>
  <si>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</si>
  <si>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</si>
  <si>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</si>
  <si>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</si>
  <si>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</si>
  <si>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</si>
  <si>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</si>
  <si>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</si>
  <si>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</si>
  <si>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</si>
  <si>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</si>
  <si>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</si>
  <si>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</si>
  <si>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</si>
  <si>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</si>
  <si>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</si>
  <si>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</si>
  <si>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</si>
  <si>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</si>
  <si>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</si>
  <si>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</si>
  <si>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</si>
  <si>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</si>
  <si>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</si>
  <si>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</si>
  <si>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</si>
  <si>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</si>
  <si>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</si>
  <si>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</si>
  <si>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</si>
  <si>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</si>
  <si>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</si>
  <si>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</si>
  <si>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</si>
  <si>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</si>
  <si>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</si>
  <si>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</si>
  <si>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</si>
  <si>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</si>
  <si>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</si>
  <si>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</si>
  <si>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</si>
  <si>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</si>
  <si>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</si>
  <si>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</si>
  <si>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</si>
  <si>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</si>
  <si>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</si>
  <si>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</si>
  <si>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</si>
  <si>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</si>
  <si>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</si>
  <si>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</si>
  <si>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</si>
  <si>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</si>
  <si>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</si>
  <si>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</si>
  <si>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</si>
  <si>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</si>
  <si>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</si>
  <si>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</si>
  <si>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</si>
  <si>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</si>
  <si>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</si>
  <si>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</si>
  <si>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</si>
  <si>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</si>
  <si>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</si>
  <si>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</si>
  <si>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</si>
  <si>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</si>
  <si>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</si>
  <si>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</si>
  <si>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</si>
  <si>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</si>
  <si>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</si>
  <si>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</si>
  <si>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</si>
  <si>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</si>
  <si>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</si>
  <si>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</si>
  <si>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</si>
  <si>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</si>
  <si>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</si>
  <si>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</si>
  <si>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</si>
  <si>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</si>
  <si>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</si>
  <si>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</si>
  <si>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</si>
  <si>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</si>
  <si>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</si>
  <si>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</si>
  <si>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</si>
  <si>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</si>
  <si>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</si>
  <si>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</si>
  <si>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</si>
  <si>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</si>
  <si>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</si>
  <si>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</si>
  <si>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</si>
  <si>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</si>
  <si>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</si>
  <si>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</si>
  <si>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</si>
  <si>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</si>
  <si>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</si>
  <si>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</si>
  <si>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</si>
  <si>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</si>
  <si>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</si>
  <si>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</si>
  <si>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</si>
  <si>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</si>
  <si>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</si>
  <si>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</si>
  <si>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</si>
  <si>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</si>
  <si>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</si>
  <si>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</si>
  <si>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</si>
  <si>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</si>
  <si>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</si>
  <si>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</si>
  <si>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</si>
  <si>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</si>
  <si>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</si>
  <si>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</si>
  <si>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</si>
  <si>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</si>
  <si>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</si>
  <si>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</si>
  <si>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</si>
  <si>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</si>
  <si>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</si>
  <si>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</si>
  <si>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</si>
  <si>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</si>
  <si>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</si>
  <si>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</si>
  <si>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</si>
  <si>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</si>
  <si>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</si>
  <si>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</si>
  <si>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 **Guidance for setting values:** India's Ministry of Power has recently notified the growth trajectory of solar- and non-solar Renewable Purchase Obligations (RPOs) for all states to reach a total RPO target of 21% by 2022, which is held constant thereafter till 2050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</si>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</sst>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49" fontId="2" fillId="29" borderId="0" xfId="0" applyNumberFormat="1" applyFon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1356</v>
      </c>
    </row>
    <row r="11" spans="1:2">
      <c r="A11" s="49"/>
    </row>
    <row r="12" spans="1:2">
      <c r="A12" s="9" t="s">
        <v>118</v>
      </c>
    </row>
    <row r="13" spans="1:2">
      <c r="A13" s="9" t="s">
        <v>119</v>
      </c>
    </row>
    <row r="14" spans="1:2">
      <c r="A14" s="9" t="s">
        <v>120</v>
      </c>
    </row>
    <row r="16" spans="1:2">
      <c r="A16" s="50" t="s">
        <v>1951</v>
      </c>
      <c r="B16" s="176"/>
    </row>
    <row r="17" spans="1:6">
      <c r="A17" s="389" t="s">
        <v>1441</v>
      </c>
      <c r="B17" s="118">
        <f>MAX(PolicyLevers!H:H)</f>
        <v>555</v>
      </c>
    </row>
    <row r="18" spans="1:6">
      <c r="A18" s="390" t="s">
        <v>1952</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1953</v>
      </c>
      <c r="B19" s="118" t="str">
        <f>IF(MIN(IF((NOT(ISNUMBER(PolicyLevers!$H$2:$H$1500)))*(PolicyLevers!$I$2:$I$1500="Yes"),ROW(PolicyLevers!$H$2:$H$1500)))=0,"No missing ID numbers",MIN(IF((NOT(ISNUMBER(PolicyLevers!$H$2:$H$1500)))*(PolicyLevers!$I$2:$I$1500="Yes"),ROW(PolicyLevers!$H$2:$H$1500))))</f>
        <v>No missing ID numbers</v>
      </c>
    </row>
    <row r="21" spans="1:6">
      <c r="A21" s="50" t="s">
        <v>1452</v>
      </c>
      <c r="B21" s="176"/>
      <c r="C21" s="176"/>
      <c r="D21" s="176"/>
      <c r="E21" s="176"/>
      <c r="F21" s="176"/>
    </row>
    <row r="22" spans="1:6">
      <c r="A22" s="9" t="s">
        <v>1453</v>
      </c>
    </row>
    <row r="23" spans="1:6">
      <c r="A23" s="9" t="s">
        <v>1437</v>
      </c>
    </row>
    <row r="24" spans="1:6">
      <c r="A24" s="9" t="s">
        <v>1438</v>
      </c>
    </row>
    <row r="25" spans="1:6">
      <c r="A25" s="9" t="s">
        <v>1439</v>
      </c>
    </row>
    <row r="26" spans="1:6">
      <c r="A26" s="9" t="s">
        <v>1440</v>
      </c>
    </row>
    <row r="28" spans="1:6">
      <c r="A28" s="9" t="s">
        <v>1454</v>
      </c>
    </row>
    <row r="29" spans="1:6">
      <c r="A29" s="9" t="s">
        <v>1435</v>
      </c>
    </row>
    <row r="30" spans="1:6">
      <c r="A30" s="9" t="s">
        <v>1436</v>
      </c>
    </row>
    <row r="32" spans="1:6">
      <c r="A32" s="9" t="s">
        <v>1455</v>
      </c>
    </row>
    <row r="33" spans="1:5">
      <c r="A33" s="9" t="s">
        <v>1442</v>
      </c>
    </row>
    <row r="34" spans="1:5">
      <c r="A34" s="9" t="s">
        <v>1443</v>
      </c>
    </row>
    <row r="36" spans="1:5">
      <c r="A36" s="9" t="s">
        <v>1456</v>
      </c>
    </row>
    <row r="37" spans="1:5">
      <c r="A37" s="9" t="s">
        <v>1444</v>
      </c>
    </row>
    <row r="38" spans="1:5">
      <c r="A38" s="9" t="s">
        <v>1445</v>
      </c>
    </row>
    <row r="40" spans="1:5">
      <c r="A40" s="50" t="s">
        <v>1446</v>
      </c>
      <c r="B40" s="176"/>
      <c r="C40" s="176"/>
      <c r="D40" s="176"/>
      <c r="E40" s="176"/>
    </row>
    <row r="41" spans="1:5">
      <c r="A41" s="9" t="s">
        <v>1447</v>
      </c>
    </row>
    <row r="42" spans="1:5">
      <c r="A42" s="9" t="s">
        <v>1448</v>
      </c>
    </row>
    <row r="44" spans="1:5">
      <c r="A44" s="9" t="s">
        <v>1449</v>
      </c>
    </row>
    <row r="45" spans="1:5">
      <c r="A45" s="9" t="s">
        <v>1457</v>
      </c>
    </row>
    <row r="46" spans="1:5">
      <c r="A46" s="9" t="s">
        <v>1450</v>
      </c>
    </row>
    <row r="47" spans="1:5">
      <c r="A47" s="9" t="s">
        <v>1451</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zoomScale="60" zoomScaleNormal="60" workbookViewId="0">
      <pane ySplit="1" topLeftCell="A106" activePane="bottomLeft" state="frozen"/>
      <selection pane="bottomLeft" activeCell="I116" sqref="I116"/>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511</v>
      </c>
      <c r="I1" s="53" t="s">
        <v>75</v>
      </c>
      <c r="J1" s="54" t="s">
        <v>392</v>
      </c>
      <c r="K1" s="53" t="s">
        <v>594</v>
      </c>
      <c r="L1" s="53" t="s">
        <v>76</v>
      </c>
      <c r="M1" s="53" t="s">
        <v>77</v>
      </c>
      <c r="N1" s="53" t="s">
        <v>89</v>
      </c>
      <c r="O1" s="53" t="s">
        <v>32</v>
      </c>
      <c r="P1" s="53" t="s">
        <v>2</v>
      </c>
      <c r="Q1" s="53" t="s">
        <v>495</v>
      </c>
      <c r="R1" s="152" t="s">
        <v>207</v>
      </c>
      <c r="S1" s="51" t="s">
        <v>166</v>
      </c>
      <c r="T1" s="51" t="s">
        <v>167</v>
      </c>
    </row>
    <row r="2" spans="1:20" s="3" customFormat="1" ht="57">
      <c r="A2" s="98" t="s">
        <v>4</v>
      </c>
      <c r="B2" s="98" t="s">
        <v>825</v>
      </c>
      <c r="C2" s="98" t="s">
        <v>820</v>
      </c>
      <c r="D2" s="3" t="s">
        <v>43</v>
      </c>
      <c r="E2" s="3" t="s">
        <v>562</v>
      </c>
      <c r="F2" s="3" t="s">
        <v>43</v>
      </c>
      <c r="G2" s="3" t="s">
        <v>890</v>
      </c>
      <c r="H2" s="100">
        <v>300</v>
      </c>
      <c r="I2" s="55" t="s">
        <v>49</v>
      </c>
      <c r="J2" s="3" t="s">
        <v>819</v>
      </c>
      <c r="K2" s="3" t="s">
        <v>821</v>
      </c>
      <c r="L2" s="101">
        <v>0</v>
      </c>
      <c r="M2" s="194">
        <v>1</v>
      </c>
      <c r="N2" s="194">
        <v>0.02</v>
      </c>
      <c r="O2" s="3" t="s">
        <v>822</v>
      </c>
      <c r="P2" s="177" t="s">
        <v>1459</v>
      </c>
      <c r="Q2" s="75" t="s">
        <v>824</v>
      </c>
      <c r="R2" s="153" t="s">
        <v>823</v>
      </c>
      <c r="S2" s="71" t="s">
        <v>1627</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537</v>
      </c>
      <c r="F3" s="3" t="s">
        <v>43</v>
      </c>
      <c r="G3" s="3" t="s">
        <v>537</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1460</v>
      </c>
      <c r="Q3" s="5" t="str">
        <f t="shared" ref="Q3:R59" si="3">Q$2</f>
        <v>transportation-sector-main.html#conv-pol-stds</v>
      </c>
      <c r="R3" s="154" t="str">
        <f t="shared" si="3"/>
        <v>conventional-pollutant-standards.html</v>
      </c>
      <c r="S3" s="108" t="s">
        <v>1627</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563</v>
      </c>
      <c r="F4" s="3" t="s">
        <v>43</v>
      </c>
      <c r="G4" s="3" t="s">
        <v>563</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1461</v>
      </c>
      <c r="Q4" s="5" t="str">
        <f t="shared" si="3"/>
        <v>transportation-sector-main.html#conv-pol-stds</v>
      </c>
      <c r="R4" s="154" t="str">
        <f t="shared" si="3"/>
        <v>conventional-pollutant-standards.html</v>
      </c>
      <c r="S4" s="108" t="s">
        <v>1627</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564</v>
      </c>
      <c r="F5" s="3" t="s">
        <v>43</v>
      </c>
      <c r="G5" s="3" t="s">
        <v>564</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1462</v>
      </c>
      <c r="Q5" s="5" t="str">
        <f t="shared" si="3"/>
        <v>transportation-sector-main.html#conv-pol-stds</v>
      </c>
      <c r="R5" s="154" t="str">
        <f t="shared" si="3"/>
        <v>conventional-pollutant-standards.html</v>
      </c>
      <c r="S5" s="108" t="s">
        <v>1627</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565</v>
      </c>
      <c r="F6" s="3" t="s">
        <v>43</v>
      </c>
      <c r="G6" s="3" t="s">
        <v>730</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1463</v>
      </c>
      <c r="Q6" s="5" t="str">
        <f t="shared" si="3"/>
        <v>transportation-sector-main.html#conv-pol-stds</v>
      </c>
      <c r="R6" s="154" t="str">
        <f t="shared" si="3"/>
        <v>conventional-pollutant-standards.html</v>
      </c>
      <c r="S6" s="108" t="s">
        <v>1627</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566</v>
      </c>
      <c r="F7" s="3" t="s">
        <v>43</v>
      </c>
      <c r="G7" s="3" t="s">
        <v>566</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567</v>
      </c>
      <c r="F8" s="3" t="s">
        <v>43</v>
      </c>
      <c r="G8" s="3" t="s">
        <v>567</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1464</v>
      </c>
      <c r="Q8" s="5" t="str">
        <f t="shared" si="3"/>
        <v>transportation-sector-main.html#conv-pol-stds</v>
      </c>
      <c r="R8" s="154" t="str">
        <f t="shared" si="3"/>
        <v>conventional-pollutant-standards.html</v>
      </c>
      <c r="S8" s="108" t="s">
        <v>1627</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568</v>
      </c>
      <c r="F9" s="3" t="s">
        <v>43</v>
      </c>
      <c r="G9" s="3" t="s">
        <v>568</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1465</v>
      </c>
      <c r="Q9" s="5" t="str">
        <f t="shared" si="3"/>
        <v>transportation-sector-main.html#conv-pol-stds</v>
      </c>
      <c r="R9" s="154" t="str">
        <f t="shared" si="3"/>
        <v>conventional-pollutant-standards.html</v>
      </c>
      <c r="S9" s="108" t="s">
        <v>1627</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569</v>
      </c>
      <c r="F10" s="3" t="s">
        <v>43</v>
      </c>
      <c r="G10" s="3" t="s">
        <v>569</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570</v>
      </c>
      <c r="F11" s="3" t="s">
        <v>43</v>
      </c>
      <c r="G11" s="3" t="s">
        <v>570</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562</v>
      </c>
      <c r="F12" s="97" t="s">
        <v>44</v>
      </c>
      <c r="G12" s="3" t="s">
        <v>890</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1466</v>
      </c>
      <c r="Q12" s="5" t="str">
        <f t="shared" si="3"/>
        <v>transportation-sector-main.html#conv-pol-stds</v>
      </c>
      <c r="R12" s="154" t="str">
        <f t="shared" si="3"/>
        <v>conventional-pollutant-standards.html</v>
      </c>
      <c r="S12" s="108" t="s">
        <v>1627</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537</v>
      </c>
      <c r="F13" s="97" t="s">
        <v>44</v>
      </c>
      <c r="G13" s="3" t="s">
        <v>537</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1467</v>
      </c>
      <c r="Q13" s="5" t="str">
        <f t="shared" si="3"/>
        <v>transportation-sector-main.html#conv-pol-stds</v>
      </c>
      <c r="R13" s="154" t="str">
        <f t="shared" si="3"/>
        <v>conventional-pollutant-standards.html</v>
      </c>
      <c r="S13" s="108" t="s">
        <v>1627</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563</v>
      </c>
      <c r="F14" s="97" t="s">
        <v>44</v>
      </c>
      <c r="G14" s="3" t="s">
        <v>563</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1468</v>
      </c>
      <c r="Q14" s="5" t="str">
        <f t="shared" si="3"/>
        <v>transportation-sector-main.html#conv-pol-stds</v>
      </c>
      <c r="R14" s="154" t="str">
        <f t="shared" si="3"/>
        <v>conventional-pollutant-standards.html</v>
      </c>
      <c r="S14" s="108" t="s">
        <v>1627</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564</v>
      </c>
      <c r="F15" s="97" t="s">
        <v>44</v>
      </c>
      <c r="G15" s="3" t="s">
        <v>564</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1469</v>
      </c>
      <c r="Q15" s="5" t="str">
        <f t="shared" si="3"/>
        <v>transportation-sector-main.html#conv-pol-stds</v>
      </c>
      <c r="R15" s="154" t="str">
        <f t="shared" si="3"/>
        <v>conventional-pollutant-standards.html</v>
      </c>
      <c r="S15" s="108" t="s">
        <v>1627</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565</v>
      </c>
      <c r="F16" s="97" t="s">
        <v>44</v>
      </c>
      <c r="G16" s="3" t="s">
        <v>730</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1470</v>
      </c>
      <c r="Q16" s="5" t="str">
        <f t="shared" si="3"/>
        <v>transportation-sector-main.html#conv-pol-stds</v>
      </c>
      <c r="R16" s="154" t="str">
        <f t="shared" si="3"/>
        <v>conventional-pollutant-standards.html</v>
      </c>
      <c r="S16" s="108" t="s">
        <v>1627</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566</v>
      </c>
      <c r="F17" s="97" t="s">
        <v>44</v>
      </c>
      <c r="G17" s="3" t="s">
        <v>566</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567</v>
      </c>
      <c r="F18" s="97" t="s">
        <v>44</v>
      </c>
      <c r="G18" s="3" t="s">
        <v>567</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1471</v>
      </c>
      <c r="Q18" s="5" t="str">
        <f t="shared" si="3"/>
        <v>transportation-sector-main.html#conv-pol-stds</v>
      </c>
      <c r="R18" s="154" t="str">
        <f t="shared" si="3"/>
        <v>conventional-pollutant-standards.html</v>
      </c>
      <c r="S18" s="108" t="s">
        <v>1627</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568</v>
      </c>
      <c r="F19" s="97" t="s">
        <v>44</v>
      </c>
      <c r="G19" s="3" t="s">
        <v>568</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1472</v>
      </c>
      <c r="Q19" s="5" t="str">
        <f t="shared" si="3"/>
        <v>transportation-sector-main.html#conv-pol-stds</v>
      </c>
      <c r="R19" s="154" t="str">
        <f t="shared" si="3"/>
        <v>conventional-pollutant-standards.html</v>
      </c>
      <c r="S19" s="108" t="s">
        <v>1627</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569</v>
      </c>
      <c r="F20" s="97" t="s">
        <v>44</v>
      </c>
      <c r="G20" s="3" t="s">
        <v>569</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570</v>
      </c>
      <c r="F21" s="97" t="s">
        <v>44</v>
      </c>
      <c r="G21" s="3" t="s">
        <v>570</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562</v>
      </c>
      <c r="F22" s="3" t="s">
        <v>45</v>
      </c>
      <c r="G22" s="3" t="s">
        <v>890</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1473</v>
      </c>
      <c r="Q22" s="5" t="str">
        <f t="shared" si="3"/>
        <v>transportation-sector-main.html#conv-pol-stds</v>
      </c>
      <c r="R22" s="154" t="str">
        <f t="shared" si="3"/>
        <v>conventional-pollutant-standards.html</v>
      </c>
      <c r="S22" s="108" t="s">
        <v>1627</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537</v>
      </c>
      <c r="F23" s="3" t="s">
        <v>45</v>
      </c>
      <c r="G23" s="3" t="s">
        <v>537</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563</v>
      </c>
      <c r="F24" s="3" t="s">
        <v>45</v>
      </c>
      <c r="G24" s="3" t="s">
        <v>563</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1474</v>
      </c>
      <c r="Q24" s="5" t="str">
        <f t="shared" si="3"/>
        <v>transportation-sector-main.html#conv-pol-stds</v>
      </c>
      <c r="R24" s="154" t="str">
        <f t="shared" si="3"/>
        <v>conventional-pollutant-standards.html</v>
      </c>
      <c r="S24" s="108" t="s">
        <v>1627</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564</v>
      </c>
      <c r="F25" s="3" t="s">
        <v>45</v>
      </c>
      <c r="G25" s="3" t="s">
        <v>564</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565</v>
      </c>
      <c r="F26" s="3" t="s">
        <v>45</v>
      </c>
      <c r="G26" s="3" t="s">
        <v>730</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566</v>
      </c>
      <c r="F27" s="3" t="s">
        <v>45</v>
      </c>
      <c r="G27" s="3" t="s">
        <v>566</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567</v>
      </c>
      <c r="F28" s="3" t="s">
        <v>45</v>
      </c>
      <c r="G28" s="3" t="s">
        <v>567</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568</v>
      </c>
      <c r="F29" s="3" t="s">
        <v>45</v>
      </c>
      <c r="G29" s="3" t="s">
        <v>568</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569</v>
      </c>
      <c r="F30" s="3" t="s">
        <v>45</v>
      </c>
      <c r="G30" s="3" t="s">
        <v>569</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570</v>
      </c>
      <c r="F31" s="3" t="s">
        <v>45</v>
      </c>
      <c r="G31" s="3" t="s">
        <v>570</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562</v>
      </c>
      <c r="F32" s="3" t="s">
        <v>46</v>
      </c>
      <c r="G32" s="3" t="s">
        <v>890</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1475</v>
      </c>
      <c r="Q32" s="5" t="str">
        <f t="shared" si="3"/>
        <v>transportation-sector-main.html#conv-pol-stds</v>
      </c>
      <c r="R32" s="154" t="str">
        <f t="shared" si="3"/>
        <v>conventional-pollutant-standards.html</v>
      </c>
      <c r="S32" s="108" t="s">
        <v>1627</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537</v>
      </c>
      <c r="F33" s="3" t="s">
        <v>46</v>
      </c>
      <c r="G33" s="3" t="s">
        <v>537</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1476</v>
      </c>
      <c r="Q33" s="5" t="str">
        <f t="shared" si="3"/>
        <v>transportation-sector-main.html#conv-pol-stds</v>
      </c>
      <c r="R33" s="154" t="str">
        <f t="shared" si="3"/>
        <v>conventional-pollutant-standards.html</v>
      </c>
      <c r="S33" s="108" t="s">
        <v>1627</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563</v>
      </c>
      <c r="F34" s="3" t="s">
        <v>46</v>
      </c>
      <c r="G34" s="3" t="s">
        <v>563</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1477</v>
      </c>
      <c r="Q34" s="5" t="str">
        <f t="shared" si="3"/>
        <v>transportation-sector-main.html#conv-pol-stds</v>
      </c>
      <c r="R34" s="154" t="str">
        <f t="shared" si="3"/>
        <v>conventional-pollutant-standards.html</v>
      </c>
      <c r="S34" s="108" t="s">
        <v>1627</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564</v>
      </c>
      <c r="F35" s="3" t="s">
        <v>46</v>
      </c>
      <c r="G35" s="3" t="s">
        <v>564</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1478</v>
      </c>
      <c r="Q35" s="5" t="str">
        <f t="shared" si="3"/>
        <v>transportation-sector-main.html#conv-pol-stds</v>
      </c>
      <c r="R35" s="154" t="str">
        <f t="shared" si="3"/>
        <v>conventional-pollutant-standards.html</v>
      </c>
      <c r="S35" s="108" t="s">
        <v>1627</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565</v>
      </c>
      <c r="F36" s="3" t="s">
        <v>46</v>
      </c>
      <c r="G36" s="3" t="s">
        <v>730</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1479</v>
      </c>
      <c r="Q36" s="5" t="str">
        <f t="shared" si="3"/>
        <v>transportation-sector-main.html#conv-pol-stds</v>
      </c>
      <c r="R36" s="154" t="str">
        <f t="shared" si="3"/>
        <v>conventional-pollutant-standards.html</v>
      </c>
      <c r="S36" s="108" t="s">
        <v>1627</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566</v>
      </c>
      <c r="F37" s="3" t="s">
        <v>46</v>
      </c>
      <c r="G37" s="3" t="s">
        <v>566</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567</v>
      </c>
      <c r="F38" s="3" t="s">
        <v>46</v>
      </c>
      <c r="G38" s="3" t="s">
        <v>567</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1480</v>
      </c>
      <c r="Q38" s="5" t="str">
        <f t="shared" si="3"/>
        <v>transportation-sector-main.html#conv-pol-stds</v>
      </c>
      <c r="R38" s="154" t="str">
        <f t="shared" si="3"/>
        <v>conventional-pollutant-standards.html</v>
      </c>
      <c r="S38" s="108" t="s">
        <v>1627</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568</v>
      </c>
      <c r="F39" s="3" t="s">
        <v>46</v>
      </c>
      <c r="G39" s="3" t="s">
        <v>568</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1481</v>
      </c>
      <c r="Q39" s="5" t="str">
        <f t="shared" si="3"/>
        <v>transportation-sector-main.html#conv-pol-stds</v>
      </c>
      <c r="R39" s="154" t="str">
        <f t="shared" si="3"/>
        <v>conventional-pollutant-standards.html</v>
      </c>
      <c r="S39" s="108" t="s">
        <v>1627</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569</v>
      </c>
      <c r="F40" s="3" t="s">
        <v>46</v>
      </c>
      <c r="G40" s="3" t="s">
        <v>569</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570</v>
      </c>
      <c r="F41" s="3" t="s">
        <v>46</v>
      </c>
      <c r="G41" s="3" t="s">
        <v>570</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562</v>
      </c>
      <c r="F42" s="3" t="s">
        <v>47</v>
      </c>
      <c r="G42" s="3" t="s">
        <v>890</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1482</v>
      </c>
      <c r="Q42" s="5" t="str">
        <f t="shared" si="3"/>
        <v>transportation-sector-main.html#conv-pol-stds</v>
      </c>
      <c r="R42" s="154" t="str">
        <f t="shared" si="3"/>
        <v>conventional-pollutant-standards.html</v>
      </c>
      <c r="S42" s="108" t="s">
        <v>1627</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537</v>
      </c>
      <c r="F43" s="3" t="s">
        <v>47</v>
      </c>
      <c r="G43" s="3" t="s">
        <v>537</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1483</v>
      </c>
      <c r="Q43" s="5" t="str">
        <f t="shared" si="3"/>
        <v>transportation-sector-main.html#conv-pol-stds</v>
      </c>
      <c r="R43" s="154" t="str">
        <f t="shared" si="3"/>
        <v>conventional-pollutant-standards.html</v>
      </c>
      <c r="S43" s="108" t="s">
        <v>1627</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563</v>
      </c>
      <c r="F44" s="3" t="s">
        <v>47</v>
      </c>
      <c r="G44" s="3" t="s">
        <v>563</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1484</v>
      </c>
      <c r="Q44" s="5" t="str">
        <f t="shared" si="3"/>
        <v>transportation-sector-main.html#conv-pol-stds</v>
      </c>
      <c r="R44" s="154" t="str">
        <f t="shared" si="3"/>
        <v>conventional-pollutant-standards.html</v>
      </c>
      <c r="S44" s="108" t="s">
        <v>1627</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564</v>
      </c>
      <c r="F45" s="3" t="s">
        <v>47</v>
      </c>
      <c r="G45" s="3" t="s">
        <v>564</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1485</v>
      </c>
      <c r="Q45" s="5" t="str">
        <f t="shared" si="3"/>
        <v>transportation-sector-main.html#conv-pol-stds</v>
      </c>
      <c r="R45" s="154" t="str">
        <f t="shared" si="3"/>
        <v>conventional-pollutant-standards.html</v>
      </c>
      <c r="S45" s="108" t="s">
        <v>1627</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565</v>
      </c>
      <c r="F46" s="3" t="s">
        <v>47</v>
      </c>
      <c r="G46" s="3" t="s">
        <v>730</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1486</v>
      </c>
      <c r="Q46" s="5" t="str">
        <f t="shared" si="3"/>
        <v>transportation-sector-main.html#conv-pol-stds</v>
      </c>
      <c r="R46" s="154" t="str">
        <f t="shared" si="3"/>
        <v>conventional-pollutant-standards.html</v>
      </c>
      <c r="S46" s="108" t="s">
        <v>1627</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566</v>
      </c>
      <c r="F47" s="3" t="s">
        <v>47</v>
      </c>
      <c r="G47" s="3" t="s">
        <v>566</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567</v>
      </c>
      <c r="F48" s="3" t="s">
        <v>47</v>
      </c>
      <c r="G48" s="3" t="s">
        <v>567</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1487</v>
      </c>
      <c r="Q48" s="5" t="str">
        <f t="shared" si="3"/>
        <v>transportation-sector-main.html#conv-pol-stds</v>
      </c>
      <c r="R48" s="154" t="str">
        <f t="shared" si="3"/>
        <v>conventional-pollutant-standards.html</v>
      </c>
      <c r="S48" s="108" t="s">
        <v>1627</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568</v>
      </c>
      <c r="F49" s="3" t="s">
        <v>47</v>
      </c>
      <c r="G49" s="3" t="s">
        <v>568</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1488</v>
      </c>
      <c r="Q49" s="5" t="str">
        <f t="shared" si="3"/>
        <v>transportation-sector-main.html#conv-pol-stds</v>
      </c>
      <c r="R49" s="154" t="str">
        <f t="shared" si="3"/>
        <v>conventional-pollutant-standards.html</v>
      </c>
      <c r="S49" s="108" t="s">
        <v>1627</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569</v>
      </c>
      <c r="F50" s="3" t="s">
        <v>47</v>
      </c>
      <c r="G50" s="3" t="s">
        <v>569</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570</v>
      </c>
      <c r="F51" s="3" t="s">
        <v>47</v>
      </c>
      <c r="G51" s="3" t="s">
        <v>570</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562</v>
      </c>
      <c r="F52" s="3" t="s">
        <v>123</v>
      </c>
      <c r="G52" s="3" t="s">
        <v>890</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1489</v>
      </c>
      <c r="Q52" s="5" t="str">
        <f t="shared" si="3"/>
        <v>transportation-sector-main.html#conv-pol-stds</v>
      </c>
      <c r="R52" s="154" t="str">
        <f t="shared" si="3"/>
        <v>conventional-pollutant-standards.html</v>
      </c>
      <c r="S52" s="108" t="s">
        <v>1627</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537</v>
      </c>
      <c r="F53" s="3" t="s">
        <v>123</v>
      </c>
      <c r="G53" s="3" t="s">
        <v>537</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1490</v>
      </c>
      <c r="Q53" s="5" t="str">
        <f t="shared" si="3"/>
        <v>transportation-sector-main.html#conv-pol-stds</v>
      </c>
      <c r="R53" s="154" t="str">
        <f t="shared" si="3"/>
        <v>conventional-pollutant-standards.html</v>
      </c>
      <c r="S53" s="108" t="s">
        <v>1627</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563</v>
      </c>
      <c r="F54" s="3" t="s">
        <v>123</v>
      </c>
      <c r="G54" s="3" t="s">
        <v>563</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1491</v>
      </c>
      <c r="Q54" s="5" t="str">
        <f t="shared" si="3"/>
        <v>transportation-sector-main.html#conv-pol-stds</v>
      </c>
      <c r="R54" s="154" t="str">
        <f t="shared" si="3"/>
        <v>conventional-pollutant-standards.html</v>
      </c>
      <c r="S54" s="108" t="s">
        <v>1627</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564</v>
      </c>
      <c r="F55" s="3" t="s">
        <v>123</v>
      </c>
      <c r="G55" s="3" t="s">
        <v>564</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1492</v>
      </c>
      <c r="Q55" s="5" t="str">
        <f t="shared" si="3"/>
        <v>transportation-sector-main.html#conv-pol-stds</v>
      </c>
      <c r="R55" s="154" t="str">
        <f t="shared" si="3"/>
        <v>conventional-pollutant-standards.html</v>
      </c>
      <c r="S55" s="108" t="s">
        <v>1627</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565</v>
      </c>
      <c r="F56" s="3" t="s">
        <v>123</v>
      </c>
      <c r="G56" s="3" t="s">
        <v>730</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1493</v>
      </c>
      <c r="Q56" s="5" t="str">
        <f t="shared" si="3"/>
        <v>transportation-sector-main.html#conv-pol-stds</v>
      </c>
      <c r="R56" s="154" t="str">
        <f t="shared" si="3"/>
        <v>conventional-pollutant-standards.html</v>
      </c>
      <c r="S56" s="108" t="s">
        <v>1627</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566</v>
      </c>
      <c r="F57" s="3" t="s">
        <v>123</v>
      </c>
      <c r="G57" s="3" t="s">
        <v>566</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567</v>
      </c>
      <c r="F58" s="3" t="s">
        <v>123</v>
      </c>
      <c r="G58" s="3" t="s">
        <v>567</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1494</v>
      </c>
      <c r="Q58" s="5" t="str">
        <f t="shared" si="3"/>
        <v>transportation-sector-main.html#conv-pol-stds</v>
      </c>
      <c r="R58" s="154" t="str">
        <f t="shared" si="3"/>
        <v>conventional-pollutant-standards.html</v>
      </c>
      <c r="S58" s="108" t="s">
        <v>1627</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568</v>
      </c>
      <c r="F59" s="3" t="s">
        <v>123</v>
      </c>
      <c r="G59" s="3" t="s">
        <v>568</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1495</v>
      </c>
      <c r="Q59" s="5" t="str">
        <f t="shared" si="3"/>
        <v>transportation-sector-main.html#conv-pol-stds</v>
      </c>
      <c r="R59" s="154" t="str">
        <f t="shared" si="3"/>
        <v>conventional-pollutant-standards.html</v>
      </c>
      <c r="S59" s="108" t="s">
        <v>1627</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569</v>
      </c>
      <c r="F60" s="3" t="s">
        <v>123</v>
      </c>
      <c r="G60" s="3" t="s">
        <v>569</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570</v>
      </c>
      <c r="F61" s="3" t="s">
        <v>123</v>
      </c>
      <c r="G61" s="3" t="s">
        <v>570</v>
      </c>
      <c r="H61" s="100">
        <v>359</v>
      </c>
      <c r="I61" s="10" t="s">
        <v>50</v>
      </c>
      <c r="J61" s="5"/>
      <c r="K61" s="5"/>
      <c r="L61" s="102"/>
      <c r="M61" s="102"/>
      <c r="N61" s="102"/>
      <c r="O61" s="5"/>
      <c r="P61" s="55"/>
      <c r="Q61" s="5"/>
      <c r="R61" s="154"/>
      <c r="S61" s="108"/>
    </row>
    <row r="62" spans="1:20" s="3" customFormat="1" ht="171">
      <c r="A62" s="97" t="s">
        <v>4</v>
      </c>
      <c r="B62" s="98" t="s">
        <v>934</v>
      </c>
      <c r="C62" s="98" t="s">
        <v>935</v>
      </c>
      <c r="H62" s="100">
        <v>360</v>
      </c>
      <c r="I62" s="10" t="s">
        <v>49</v>
      </c>
      <c r="J62" s="3" t="s">
        <v>935</v>
      </c>
      <c r="K62" s="3" t="s">
        <v>936</v>
      </c>
      <c r="L62" s="111">
        <v>0</v>
      </c>
      <c r="M62" s="196">
        <v>250</v>
      </c>
      <c r="N62" s="196">
        <v>5</v>
      </c>
      <c r="O62" s="3" t="s">
        <v>937</v>
      </c>
      <c r="P62" s="393" t="s">
        <v>1962</v>
      </c>
      <c r="R62" s="153" t="s">
        <v>1237</v>
      </c>
      <c r="S62" s="71" t="s">
        <v>1628</v>
      </c>
      <c r="T62" s="99"/>
    </row>
    <row r="63" spans="1:20" s="3" customFormat="1" ht="114">
      <c r="A63" s="97" t="s">
        <v>4</v>
      </c>
      <c r="B63" s="97" t="s">
        <v>930</v>
      </c>
      <c r="C63" s="97" t="s">
        <v>931</v>
      </c>
      <c r="D63" s="55"/>
      <c r="E63" s="55"/>
      <c r="F63" s="55"/>
      <c r="G63" s="55"/>
      <c r="H63" s="100">
        <v>361</v>
      </c>
      <c r="I63" s="55" t="s">
        <v>49</v>
      </c>
      <c r="J63" s="97" t="s">
        <v>938</v>
      </c>
      <c r="K63" s="96" t="s">
        <v>932</v>
      </c>
      <c r="L63" s="64">
        <v>0</v>
      </c>
      <c r="M63" s="64">
        <v>1</v>
      </c>
      <c r="N63" s="64">
        <v>0.02</v>
      </c>
      <c r="O63" s="55" t="s">
        <v>933</v>
      </c>
      <c r="P63" s="177" t="s">
        <v>1496</v>
      </c>
      <c r="Q63" s="75"/>
      <c r="R63" s="155" t="s">
        <v>1238</v>
      </c>
      <c r="S63" s="75" t="s">
        <v>1629</v>
      </c>
      <c r="T63" s="10"/>
    </row>
    <row r="64" spans="1:20" s="3" customFormat="1" ht="85.5">
      <c r="A64" s="97" t="s">
        <v>4</v>
      </c>
      <c r="B64" s="97" t="s">
        <v>519</v>
      </c>
      <c r="C64" s="97" t="s">
        <v>520</v>
      </c>
      <c r="D64" s="55" t="s">
        <v>51</v>
      </c>
      <c r="E64" s="55" t="s">
        <v>43</v>
      </c>
      <c r="F64" s="55" t="s">
        <v>92</v>
      </c>
      <c r="G64" s="55" t="s">
        <v>43</v>
      </c>
      <c r="H64" s="58">
        <v>186</v>
      </c>
      <c r="I64" s="55" t="s">
        <v>49</v>
      </c>
      <c r="J64" s="77" t="s">
        <v>521</v>
      </c>
      <c r="K64" s="78" t="s">
        <v>647</v>
      </c>
      <c r="L64" s="64">
        <v>0</v>
      </c>
      <c r="M64" s="64">
        <v>1</v>
      </c>
      <c r="N64" s="64">
        <v>0.01</v>
      </c>
      <c r="O64" s="55" t="s">
        <v>522</v>
      </c>
      <c r="P64" s="177" t="s">
        <v>1497</v>
      </c>
      <c r="Q64" s="75" t="s">
        <v>523</v>
      </c>
      <c r="R64" s="155" t="s">
        <v>524</v>
      </c>
      <c r="S64" s="184" t="s">
        <v>1630</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1498</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1499</v>
      </c>
      <c r="Q66" s="63" t="str">
        <f t="shared" si="10"/>
        <v>transportation-sector-main.html#ev-mandate</v>
      </c>
      <c r="R66" s="156" t="str">
        <f t="shared" si="10"/>
        <v>ev-mandate.html</v>
      </c>
      <c r="S66" s="185" t="s">
        <v>525</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648</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1500</v>
      </c>
      <c r="Q74" s="63" t="str">
        <f t="shared" ref="Q74:R74" si="17">Q$64</f>
        <v>transportation-sector-main.html#ev-mandate</v>
      </c>
      <c r="R74" s="156" t="str">
        <f t="shared" si="17"/>
        <v>ev-mandate.html</v>
      </c>
      <c r="S74" s="186" t="s">
        <v>1630</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518</v>
      </c>
      <c r="C76" s="97" t="s">
        <v>514</v>
      </c>
      <c r="D76" s="55" t="s">
        <v>51</v>
      </c>
      <c r="E76" s="55" t="s">
        <v>43</v>
      </c>
      <c r="F76" s="55" t="s">
        <v>92</v>
      </c>
      <c r="G76" s="55" t="s">
        <v>43</v>
      </c>
      <c r="H76" s="58">
        <v>189</v>
      </c>
      <c r="I76" s="55" t="s">
        <v>49</v>
      </c>
      <c r="J76" s="77" t="s">
        <v>513</v>
      </c>
      <c r="K76" s="78" t="s">
        <v>646</v>
      </c>
      <c r="L76" s="64">
        <v>0</v>
      </c>
      <c r="M76" s="64">
        <v>0.5</v>
      </c>
      <c r="N76" s="64">
        <v>0.01</v>
      </c>
      <c r="O76" s="75" t="s">
        <v>515</v>
      </c>
      <c r="P76" s="177" t="s">
        <v>1501</v>
      </c>
      <c r="Q76" s="75" t="s">
        <v>516</v>
      </c>
      <c r="R76" s="155" t="s">
        <v>517</v>
      </c>
      <c r="S76" s="75" t="s">
        <v>1631</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1502</v>
      </c>
      <c r="Q77" s="79"/>
      <c r="R77" s="157"/>
      <c r="S77" s="75" t="s">
        <v>1631</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1503</v>
      </c>
      <c r="Q78" s="79"/>
      <c r="R78" s="157"/>
      <c r="S78" s="75" t="s">
        <v>1631</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1504</v>
      </c>
      <c r="Q86" s="79"/>
      <c r="R86" s="157"/>
      <c r="S86" s="75" t="s">
        <v>1631</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1505</v>
      </c>
      <c r="Q87" s="79"/>
      <c r="R87" s="157"/>
      <c r="S87" s="75" t="s">
        <v>1631</v>
      </c>
      <c r="T87" s="96"/>
    </row>
    <row r="88" spans="1:20" ht="85.5">
      <c r="A88" s="96" t="s">
        <v>4</v>
      </c>
      <c r="B88" s="96" t="s">
        <v>11</v>
      </c>
      <c r="C88" s="96" t="s">
        <v>121</v>
      </c>
      <c r="D88" s="55"/>
      <c r="E88" s="55"/>
      <c r="F88" s="55"/>
      <c r="G88" s="55"/>
      <c r="H88" s="56">
        <v>1</v>
      </c>
      <c r="I88" s="55" t="s">
        <v>49</v>
      </c>
      <c r="J88" s="56" t="s">
        <v>11</v>
      </c>
      <c r="K88" s="78" t="s">
        <v>645</v>
      </c>
      <c r="L88" s="61">
        <v>0</v>
      </c>
      <c r="M88" s="61">
        <v>1</v>
      </c>
      <c r="N88" s="62">
        <v>0.02</v>
      </c>
      <c r="O88" s="55" t="s">
        <v>496</v>
      </c>
      <c r="P88" s="177" t="s">
        <v>1506</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644</v>
      </c>
      <c r="L89" s="61">
        <v>0</v>
      </c>
      <c r="M89" s="61">
        <v>1</v>
      </c>
      <c r="N89" s="61">
        <v>0.01</v>
      </c>
      <c r="O89" s="55" t="s">
        <v>122</v>
      </c>
      <c r="P89" s="177" t="s">
        <v>1507</v>
      </c>
      <c r="Q89" s="55" t="s">
        <v>210</v>
      </c>
      <c r="R89" s="158" t="s">
        <v>211</v>
      </c>
      <c r="S89" s="187" t="s">
        <v>1632</v>
      </c>
      <c r="T89" s="181" t="s">
        <v>412</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1963</v>
      </c>
      <c r="Q90" s="76" t="str">
        <f t="shared" si="23"/>
        <v>transportation-sector-main.html#fuel-econ-std</v>
      </c>
      <c r="R90" s="149" t="str">
        <f t="shared" si="23"/>
        <v>fuel-economy-standard.html</v>
      </c>
      <c r="S90" s="187" t="s">
        <v>1632</v>
      </c>
      <c r="T90" s="181" t="s">
        <v>412</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1508</v>
      </c>
      <c r="Q91" s="76" t="str">
        <f t="shared" si="23"/>
        <v>transportation-sector-main.html#fuel-econ-std</v>
      </c>
      <c r="R91" s="149" t="str">
        <f t="shared" si="23"/>
        <v>fuel-economy-standard.html</v>
      </c>
      <c r="S91" s="187" t="s">
        <v>1633</v>
      </c>
      <c r="T91" s="181" t="s">
        <v>423</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1509</v>
      </c>
      <c r="Q92" s="76" t="str">
        <f t="shared" si="23"/>
        <v>transportation-sector-main.html#fuel-econ-std</v>
      </c>
      <c r="R92" s="149" t="str">
        <f t="shared" si="23"/>
        <v>fuel-economy-standard.html</v>
      </c>
      <c r="S92" s="187" t="s">
        <v>1633</v>
      </c>
      <c r="T92" s="181" t="s">
        <v>423</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1510</v>
      </c>
      <c r="Q93" s="76" t="str">
        <f t="shared" si="23"/>
        <v>transportation-sector-main.html#fuel-econ-std</v>
      </c>
      <c r="R93" s="149" t="str">
        <f t="shared" si="23"/>
        <v>fuel-economy-standard.html</v>
      </c>
      <c r="S93" s="181" t="s">
        <v>1634</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1511</v>
      </c>
      <c r="Q94" s="76" t="str">
        <f t="shared" si="23"/>
        <v>transportation-sector-main.html#fuel-econ-std</v>
      </c>
      <c r="R94" s="149" t="str">
        <f t="shared" si="23"/>
        <v>fuel-economy-standard.html</v>
      </c>
      <c r="S94" s="181" t="s">
        <v>1634</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1512</v>
      </c>
      <c r="Q95" s="76" t="str">
        <f t="shared" si="23"/>
        <v>transportation-sector-main.html#fuel-econ-std</v>
      </c>
      <c r="R95" s="149" t="str">
        <f t="shared" si="23"/>
        <v>fuel-economy-standard.html</v>
      </c>
      <c r="S95" s="181" t="s">
        <v>1634</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1954</v>
      </c>
      <c r="Q96" s="76" t="str">
        <f t="shared" si="23"/>
        <v>transportation-sector-main.html#fuel-econ-std</v>
      </c>
      <c r="R96" s="149" t="str">
        <f t="shared" si="23"/>
        <v>fuel-economy-standard.html</v>
      </c>
      <c r="S96" s="181" t="s">
        <v>1634</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1513</v>
      </c>
      <c r="Q97" s="76" t="str">
        <f t="shared" si="23"/>
        <v>transportation-sector-main.html#fuel-econ-std</v>
      </c>
      <c r="R97" s="149" t="str">
        <f t="shared" si="23"/>
        <v>fuel-economy-standard.html</v>
      </c>
      <c r="S97" s="181" t="s">
        <v>1634</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1514</v>
      </c>
      <c r="Q98" s="76" t="str">
        <f t="shared" si="23"/>
        <v>transportation-sector-main.html#fuel-econ-std</v>
      </c>
      <c r="R98" s="149" t="str">
        <f t="shared" si="23"/>
        <v>fuel-economy-standard.html</v>
      </c>
      <c r="S98" s="181" t="s">
        <v>1634</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1515</v>
      </c>
      <c r="Q99" s="76" t="str">
        <f t="shared" si="23"/>
        <v>transportation-sector-main.html#fuel-econ-std</v>
      </c>
      <c r="R99" s="149" t="str">
        <f t="shared" si="23"/>
        <v>fuel-economy-standard.html</v>
      </c>
      <c r="S99" s="181" t="s">
        <v>1634</v>
      </c>
      <c r="T99" s="55" t="s">
        <v>441</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979</v>
      </c>
      <c r="C101" s="97" t="s">
        <v>980</v>
      </c>
      <c r="D101" s="55" t="s">
        <v>51</v>
      </c>
      <c r="E101" s="55" t="s">
        <v>43</v>
      </c>
      <c r="F101" s="55" t="s">
        <v>92</v>
      </c>
      <c r="G101" s="55" t="s">
        <v>43</v>
      </c>
      <c r="H101" s="58">
        <v>460</v>
      </c>
      <c r="I101" s="55" t="s">
        <v>49</v>
      </c>
      <c r="J101" s="97" t="s">
        <v>981</v>
      </c>
      <c r="K101" s="96" t="s">
        <v>982</v>
      </c>
      <c r="L101" s="64">
        <v>0</v>
      </c>
      <c r="M101" s="64">
        <v>1</v>
      </c>
      <c r="N101" s="64">
        <v>0.01</v>
      </c>
      <c r="O101" s="55" t="s">
        <v>522</v>
      </c>
      <c r="P101" s="179" t="s">
        <v>1516</v>
      </c>
      <c r="Q101" s="75"/>
      <c r="R101" s="155" t="s">
        <v>1239</v>
      </c>
      <c r="S101" s="188" t="s">
        <v>1635</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1517</v>
      </c>
      <c r="Q102" s="57"/>
      <c r="R102" s="149" t="str">
        <f t="shared" ref="R102:R104" si="32">R$101</f>
        <v>hydrogen-vehicle-mandate.html</v>
      </c>
      <c r="S102" s="55" t="s">
        <v>1636</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1518</v>
      </c>
      <c r="Q103" s="57"/>
      <c r="R103" s="149" t="str">
        <f t="shared" si="32"/>
        <v>hydrogen-vehicle-mandate.html</v>
      </c>
      <c r="S103" s="55" t="s">
        <v>1636</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1519</v>
      </c>
      <c r="Q104" s="57"/>
      <c r="R104" s="149" t="str">
        <f t="shared" si="32"/>
        <v>hydrogen-vehicle-mandate.html</v>
      </c>
      <c r="S104" s="55" t="s">
        <v>1636</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1275</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1276</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1273</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1274</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1277</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1278</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522</v>
      </c>
      <c r="P112" s="179" t="s">
        <v>1520</v>
      </c>
      <c r="Q112" s="57"/>
      <c r="R112" s="159"/>
      <c r="S112" s="55" t="s">
        <v>1637</v>
      </c>
      <c r="T112" s="55"/>
    </row>
    <row r="113" spans="1:20" s="3" customFormat="1" ht="85.5">
      <c r="A113" s="97" t="s">
        <v>4</v>
      </c>
      <c r="B113" s="97" t="s">
        <v>526</v>
      </c>
      <c r="C113" s="97" t="s">
        <v>527</v>
      </c>
      <c r="D113" s="55"/>
      <c r="E113" s="55"/>
      <c r="F113" s="55"/>
      <c r="G113" s="55"/>
      <c r="H113" s="58">
        <v>190</v>
      </c>
      <c r="I113" s="55" t="s">
        <v>49</v>
      </c>
      <c r="J113" s="77" t="s">
        <v>526</v>
      </c>
      <c r="K113" s="78" t="s">
        <v>643</v>
      </c>
      <c r="L113" s="65">
        <v>0</v>
      </c>
      <c r="M113" s="65">
        <v>0.2</v>
      </c>
      <c r="N113" s="65">
        <v>0.01</v>
      </c>
      <c r="O113" s="10" t="s">
        <v>528</v>
      </c>
      <c r="P113" s="179" t="s">
        <v>1521</v>
      </c>
      <c r="Q113" s="55" t="s">
        <v>529</v>
      </c>
      <c r="R113" s="158" t="s">
        <v>530</v>
      </c>
      <c r="S113" s="10" t="s">
        <v>1638</v>
      </c>
      <c r="T113" s="10"/>
    </row>
    <row r="114" spans="1:20" ht="85.5">
      <c r="A114" s="96" t="s">
        <v>4</v>
      </c>
      <c r="B114" s="96" t="s">
        <v>12</v>
      </c>
      <c r="C114" s="96" t="s">
        <v>329</v>
      </c>
      <c r="D114" s="55" t="s">
        <v>51</v>
      </c>
      <c r="E114" s="55"/>
      <c r="F114" s="55" t="s">
        <v>492</v>
      </c>
      <c r="G114" s="55"/>
      <c r="H114" s="56">
        <v>8</v>
      </c>
      <c r="I114" s="55" t="s">
        <v>50</v>
      </c>
      <c r="J114" s="78" t="s">
        <v>12</v>
      </c>
      <c r="K114" s="78" t="s">
        <v>642</v>
      </c>
      <c r="L114" s="62">
        <v>0</v>
      </c>
      <c r="M114" s="62">
        <v>1</v>
      </c>
      <c r="N114" s="62">
        <v>0.01</v>
      </c>
      <c r="O114" s="55" t="s">
        <v>40</v>
      </c>
      <c r="P114" s="55" t="s">
        <v>649</v>
      </c>
      <c r="Q114" s="55" t="s">
        <v>212</v>
      </c>
      <c r="R114" s="158" t="s">
        <v>213</v>
      </c>
      <c r="S114" s="151" t="s">
        <v>493</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50</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650</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969</v>
      </c>
      <c r="D116" s="55" t="s">
        <v>125</v>
      </c>
      <c r="E116" s="55" t="s">
        <v>304</v>
      </c>
      <c r="F116" s="55" t="s">
        <v>308</v>
      </c>
      <c r="G116" s="55" t="s">
        <v>131</v>
      </c>
      <c r="H116" s="56">
        <v>435</v>
      </c>
      <c r="I116" s="55" t="s">
        <v>50</v>
      </c>
      <c r="J116" s="78" t="s">
        <v>16</v>
      </c>
      <c r="K116" s="78" t="s">
        <v>968</v>
      </c>
      <c r="L116" s="61">
        <v>0</v>
      </c>
      <c r="M116" s="61">
        <v>1</v>
      </c>
      <c r="N116" s="61">
        <v>0.01</v>
      </c>
      <c r="O116" s="55" t="s">
        <v>124</v>
      </c>
      <c r="P116" s="179" t="s">
        <v>1522</v>
      </c>
      <c r="Q116" s="55" t="s">
        <v>214</v>
      </c>
      <c r="R116" s="158" t="s">
        <v>215</v>
      </c>
      <c r="S116" s="10" t="s">
        <v>1639</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1523</v>
      </c>
      <c r="Q117" s="60"/>
      <c r="R117" s="160"/>
      <c r="S117" s="57" t="s">
        <v>1639</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1524</v>
      </c>
      <c r="Q118" s="60"/>
      <c r="R118" s="160"/>
      <c r="S118" s="57" t="s">
        <v>1639</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1525</v>
      </c>
      <c r="Q119" s="60" t="str">
        <f t="shared" si="40"/>
        <v>buildings-sector-main.html#component-elec</v>
      </c>
      <c r="R119" s="160" t="str">
        <f t="shared" ref="R119:R121" si="42">R$116</f>
        <v>building-component-electrification.html</v>
      </c>
      <c r="S119" s="57" t="s">
        <v>1639</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1526</v>
      </c>
      <c r="Q120" s="60" t="str">
        <f t="shared" si="40"/>
        <v>buildings-sector-main.html#component-elec</v>
      </c>
      <c r="R120" s="160" t="str">
        <f t="shared" si="42"/>
        <v>building-component-electrification.html</v>
      </c>
      <c r="S120" s="57" t="s">
        <v>1639</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1527</v>
      </c>
      <c r="Q121" s="60" t="str">
        <f t="shared" si="40"/>
        <v>buildings-sector-main.html#component-elec</v>
      </c>
      <c r="R121" s="160" t="str">
        <f t="shared" si="42"/>
        <v>building-component-electrification.html</v>
      </c>
      <c r="S121" s="57" t="s">
        <v>1639</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1528</v>
      </c>
      <c r="Q122" s="60"/>
      <c r="R122" s="160"/>
      <c r="S122" s="57" t="s">
        <v>1639</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1529</v>
      </c>
      <c r="Q123" s="60"/>
      <c r="R123" s="160"/>
      <c r="S123" s="57" t="s">
        <v>1639</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1530</v>
      </c>
      <c r="Q124" s="60" t="str">
        <f t="shared" ref="Q124:R126" si="46">Q$116</f>
        <v>buildings-sector-main.html#component-elec</v>
      </c>
      <c r="R124" s="160" t="str">
        <f t="shared" si="46"/>
        <v>building-component-electrification.html</v>
      </c>
      <c r="S124" s="57" t="s">
        <v>1639</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1531</v>
      </c>
      <c r="Q125" s="60" t="str">
        <f t="shared" si="46"/>
        <v>buildings-sector-main.html#component-elec</v>
      </c>
      <c r="R125" s="160" t="str">
        <f t="shared" si="46"/>
        <v>building-component-electrification.html</v>
      </c>
      <c r="S125" s="57" t="s">
        <v>1639</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1532</v>
      </c>
      <c r="Q126" s="60" t="str">
        <f t="shared" si="46"/>
        <v>buildings-sector-main.html#component-elec</v>
      </c>
      <c r="R126" s="160" t="str">
        <f t="shared" si="46"/>
        <v>building-component-electrification.html</v>
      </c>
      <c r="S126" s="57" t="s">
        <v>1639</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1533</v>
      </c>
      <c r="Q127" s="60"/>
      <c r="R127" s="160"/>
      <c r="S127" s="57" t="s">
        <v>1639</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1534</v>
      </c>
      <c r="Q128" s="60"/>
      <c r="R128" s="160"/>
      <c r="S128" s="57" t="s">
        <v>1639</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1535</v>
      </c>
      <c r="Q129" s="60" t="str">
        <f t="shared" ref="Q129:R130" si="50">Q$116</f>
        <v>buildings-sector-main.html#component-elec</v>
      </c>
      <c r="R129" s="160" t="str">
        <f t="shared" si="50"/>
        <v>building-component-electrification.html</v>
      </c>
      <c r="S129" s="57" t="s">
        <v>1639</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1536</v>
      </c>
      <c r="Q130" s="60" t="str">
        <f t="shared" si="50"/>
        <v>buildings-sector-main.html#component-elec</v>
      </c>
      <c r="R130" s="160" t="str">
        <f t="shared" si="50"/>
        <v>building-component-electrification.html</v>
      </c>
      <c r="S130" s="57" t="s">
        <v>1639</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641</v>
      </c>
      <c r="L131" s="61">
        <v>0</v>
      </c>
      <c r="M131" s="61">
        <v>0.22</v>
      </c>
      <c r="N131" s="61">
        <v>0.01</v>
      </c>
      <c r="O131" s="55" t="s">
        <v>35</v>
      </c>
      <c r="P131" s="179" t="s">
        <v>1537</v>
      </c>
      <c r="Q131" s="55" t="s">
        <v>216</v>
      </c>
      <c r="R131" s="158" t="s">
        <v>217</v>
      </c>
      <c r="S131" s="184" t="s">
        <v>1640</v>
      </c>
      <c r="T131" s="55" t="s">
        <v>479</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1538</v>
      </c>
      <c r="Q132" s="57" t="str">
        <f t="shared" si="53"/>
        <v>buildings-sector-main.html#eff-stds</v>
      </c>
      <c r="R132" s="159" t="str">
        <f t="shared" si="53"/>
        <v>building-energy-efficiency-standards.html</v>
      </c>
      <c r="S132" s="189" t="s">
        <v>1641</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1539</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1540</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1541</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1542</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651</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652</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653</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654</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655</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656</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1543</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1544</v>
      </c>
      <c r="Q144" s="57" t="str">
        <f t="shared" si="53"/>
        <v>buildings-sector-main.html#eff-stds</v>
      </c>
      <c r="R144" s="159" t="str">
        <f t="shared" si="53"/>
        <v>building-energy-efficiency-standards.html</v>
      </c>
      <c r="S144" s="57" t="s">
        <v>1642</v>
      </c>
      <c r="T144" s="57" t="s">
        <v>1643</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1545</v>
      </c>
      <c r="Q145" s="57" t="str">
        <f t="shared" si="53"/>
        <v>buildings-sector-main.html#eff-stds</v>
      </c>
      <c r="R145" s="159" t="str">
        <f t="shared" si="53"/>
        <v>building-energy-efficiency-standards.html</v>
      </c>
      <c r="S145" s="57" t="s">
        <v>1642</v>
      </c>
      <c r="T145" s="57" t="s">
        <v>1643</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1546</v>
      </c>
      <c r="Q146" s="57" t="str">
        <f t="shared" si="53"/>
        <v>buildings-sector-main.html#eff-stds</v>
      </c>
      <c r="R146" s="159" t="str">
        <f t="shared" si="53"/>
        <v>building-energy-efficiency-standards.html</v>
      </c>
      <c r="S146" s="57" t="s">
        <v>1642</v>
      </c>
      <c r="T146" s="57" t="s">
        <v>1643</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1547</v>
      </c>
      <c r="Q147" s="57" t="str">
        <f t="shared" si="53"/>
        <v>buildings-sector-main.html#eff-stds</v>
      </c>
      <c r="R147" s="159" t="str">
        <f t="shared" si="53"/>
        <v>building-energy-efficiency-standards.html</v>
      </c>
      <c r="S147" s="57" t="s">
        <v>1642</v>
      </c>
      <c r="T147" s="57" t="s">
        <v>1643</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1548</v>
      </c>
      <c r="Q148" s="57" t="str">
        <f t="shared" ref="Q148:R148" si="61">Q$131</f>
        <v>buildings-sector-main.html#eff-stds</v>
      </c>
      <c r="R148" s="159" t="str">
        <f t="shared" si="61"/>
        <v>building-energy-efficiency-standards.html</v>
      </c>
      <c r="S148" s="57" t="s">
        <v>1642</v>
      </c>
      <c r="T148" s="57" t="s">
        <v>1643</v>
      </c>
    </row>
    <row r="149" spans="1:20" s="5" customFormat="1" ht="57">
      <c r="A149" s="96" t="s">
        <v>78</v>
      </c>
      <c r="B149" s="96" t="s">
        <v>15</v>
      </c>
      <c r="C149" s="96" t="s">
        <v>7</v>
      </c>
      <c r="D149" s="55"/>
      <c r="E149" s="55"/>
      <c r="F149" s="55"/>
      <c r="G149" s="55"/>
      <c r="H149" s="56">
        <v>19</v>
      </c>
      <c r="I149" s="55" t="s">
        <v>50</v>
      </c>
      <c r="J149" s="78" t="s">
        <v>15</v>
      </c>
      <c r="K149" s="78" t="s">
        <v>640</v>
      </c>
      <c r="L149" s="67">
        <v>0</v>
      </c>
      <c r="M149" s="67">
        <v>1</v>
      </c>
      <c r="N149" s="67">
        <v>1</v>
      </c>
      <c r="O149" s="55" t="s">
        <v>33</v>
      </c>
      <c r="P149" s="55" t="s">
        <v>659</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639</v>
      </c>
      <c r="L150" s="67">
        <v>0</v>
      </c>
      <c r="M150" s="200">
        <v>0.2</v>
      </c>
      <c r="N150" s="69">
        <v>5.0000000000000001E-3</v>
      </c>
      <c r="O150" s="55" t="s">
        <v>287</v>
      </c>
      <c r="P150" s="179" t="s">
        <v>1549</v>
      </c>
      <c r="Q150" s="55" t="s">
        <v>288</v>
      </c>
      <c r="R150" s="158" t="s">
        <v>289</v>
      </c>
      <c r="S150" s="10" t="s">
        <v>1644</v>
      </c>
      <c r="T150" s="10"/>
    </row>
    <row r="151" spans="1:20" s="5" customFormat="1" ht="71.25">
      <c r="A151" s="96" t="s">
        <v>78</v>
      </c>
      <c r="B151" s="96" t="s">
        <v>290</v>
      </c>
      <c r="C151" s="96" t="s">
        <v>293</v>
      </c>
      <c r="D151" s="55"/>
      <c r="E151" s="55"/>
      <c r="F151" s="55"/>
      <c r="G151" s="55"/>
      <c r="H151" s="56">
        <v>147</v>
      </c>
      <c r="I151" s="55" t="s">
        <v>49</v>
      </c>
      <c r="J151" s="56" t="s">
        <v>394</v>
      </c>
      <c r="K151" s="78" t="s">
        <v>638</v>
      </c>
      <c r="L151" s="67">
        <v>0</v>
      </c>
      <c r="M151" s="61">
        <v>0.5</v>
      </c>
      <c r="N151" s="62">
        <v>0.01</v>
      </c>
      <c r="O151" s="55" t="s">
        <v>294</v>
      </c>
      <c r="P151" s="179" t="s">
        <v>1550</v>
      </c>
      <c r="Q151" s="55" t="s">
        <v>291</v>
      </c>
      <c r="R151" s="158" t="s">
        <v>292</v>
      </c>
      <c r="S151" s="10" t="s">
        <v>1645</v>
      </c>
      <c r="T151" s="57"/>
    </row>
    <row r="152" spans="1:20" s="5" customFormat="1" ht="71.25">
      <c r="A152" s="96" t="s">
        <v>78</v>
      </c>
      <c r="B152" s="96" t="s">
        <v>14</v>
      </c>
      <c r="C152" s="96" t="s">
        <v>137</v>
      </c>
      <c r="D152" s="55"/>
      <c r="E152" s="55"/>
      <c r="F152" s="55"/>
      <c r="G152" s="55"/>
      <c r="H152" s="56">
        <v>20</v>
      </c>
      <c r="I152" s="55" t="s">
        <v>49</v>
      </c>
      <c r="J152" s="78" t="s">
        <v>14</v>
      </c>
      <c r="K152" s="78" t="s">
        <v>637</v>
      </c>
      <c r="L152" s="67">
        <v>0</v>
      </c>
      <c r="M152" s="67">
        <v>1</v>
      </c>
      <c r="N152" s="67">
        <v>1</v>
      </c>
      <c r="O152" s="55" t="s">
        <v>33</v>
      </c>
      <c r="P152" s="179" t="s">
        <v>1551</v>
      </c>
      <c r="Q152" s="55" t="s">
        <v>220</v>
      </c>
      <c r="R152" s="158" t="s">
        <v>221</v>
      </c>
      <c r="S152" s="10" t="s">
        <v>1646</v>
      </c>
      <c r="T152" s="57"/>
    </row>
    <row r="153" spans="1:20" s="5" customFormat="1" ht="57">
      <c r="A153" s="96" t="s">
        <v>78</v>
      </c>
      <c r="B153" s="96" t="s">
        <v>944</v>
      </c>
      <c r="C153" s="96" t="s">
        <v>943</v>
      </c>
      <c r="D153" s="55" t="s">
        <v>304</v>
      </c>
      <c r="E153" s="55"/>
      <c r="F153" s="55" t="s">
        <v>308</v>
      </c>
      <c r="G153" s="55"/>
      <c r="H153" s="56">
        <v>378</v>
      </c>
      <c r="I153" s="55" t="s">
        <v>49</v>
      </c>
      <c r="J153" s="78" t="s">
        <v>17</v>
      </c>
      <c r="K153" s="78" t="s">
        <v>636</v>
      </c>
      <c r="L153" s="61">
        <v>0</v>
      </c>
      <c r="M153" s="61">
        <v>0.5</v>
      </c>
      <c r="N153" s="61">
        <v>0.01</v>
      </c>
      <c r="O153" s="55" t="s">
        <v>945</v>
      </c>
      <c r="P153" s="55" t="s">
        <v>1349</v>
      </c>
      <c r="Q153" s="55" t="s">
        <v>222</v>
      </c>
      <c r="R153" s="158" t="s">
        <v>223</v>
      </c>
      <c r="S153" s="10" t="s">
        <v>1647</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1350</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1351</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635</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1552</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1553</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502</v>
      </c>
      <c r="E162" s="55"/>
      <c r="F162" s="55" t="s">
        <v>501</v>
      </c>
      <c r="G162" s="10"/>
      <c r="H162" s="58">
        <v>167</v>
      </c>
      <c r="I162" s="10" t="s">
        <v>49</v>
      </c>
      <c r="J162" s="77" t="s">
        <v>369</v>
      </c>
      <c r="K162" s="78" t="s">
        <v>634</v>
      </c>
      <c r="L162" s="71">
        <v>0</v>
      </c>
      <c r="M162" s="71">
        <v>1</v>
      </c>
      <c r="N162" s="71">
        <v>1</v>
      </c>
      <c r="O162" s="10" t="s">
        <v>33</v>
      </c>
      <c r="P162" s="55" t="s">
        <v>660</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661</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662</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663</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503</v>
      </c>
      <c r="E166" s="55"/>
      <c r="F166" s="10" t="s">
        <v>506</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889</v>
      </c>
      <c r="E170" s="55"/>
      <c r="F170" s="10" t="s">
        <v>488</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499</v>
      </c>
      <c r="E173" s="55"/>
      <c r="F173" s="10" t="s">
        <v>498</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664</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508</v>
      </c>
      <c r="E174" s="55"/>
      <c r="F174" s="10" t="s">
        <v>509</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1323</v>
      </c>
      <c r="E175" s="55"/>
      <c r="F175" s="10" t="s">
        <v>952</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1324</v>
      </c>
      <c r="E176" s="55"/>
      <c r="F176" s="10" t="s">
        <v>1107</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1325</v>
      </c>
      <c r="E177" s="55"/>
      <c r="F177" s="10" t="s">
        <v>954</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99.75">
      <c r="A178" s="96" t="s">
        <v>8</v>
      </c>
      <c r="B178" s="55" t="s">
        <v>1308</v>
      </c>
      <c r="C178" s="96" t="s">
        <v>1309</v>
      </c>
      <c r="D178" s="55"/>
      <c r="E178" s="55"/>
      <c r="F178" s="55"/>
      <c r="G178" s="55"/>
      <c r="H178" s="56">
        <v>508</v>
      </c>
      <c r="I178" s="55" t="s">
        <v>49</v>
      </c>
      <c r="J178" s="55" t="s">
        <v>1308</v>
      </c>
      <c r="K178" s="78" t="s">
        <v>623</v>
      </c>
      <c r="L178" s="61">
        <v>0</v>
      </c>
      <c r="M178" s="62">
        <v>1</v>
      </c>
      <c r="N178" s="62">
        <v>0.01</v>
      </c>
      <c r="O178" s="55" t="s">
        <v>39</v>
      </c>
      <c r="P178" s="179" t="s">
        <v>1948</v>
      </c>
      <c r="Q178" s="55" t="s">
        <v>926</v>
      </c>
      <c r="R178" s="158" t="s">
        <v>927</v>
      </c>
      <c r="S178" s="10" t="s">
        <v>1648</v>
      </c>
      <c r="T178" s="55"/>
    </row>
    <row r="179" spans="1:20" s="3" customFormat="1" ht="57">
      <c r="A179" s="97" t="s">
        <v>8</v>
      </c>
      <c r="B179" s="97" t="s">
        <v>295</v>
      </c>
      <c r="C179" s="97" t="s">
        <v>298</v>
      </c>
      <c r="D179" s="10"/>
      <c r="E179" s="10"/>
      <c r="F179" s="10"/>
      <c r="G179" s="10"/>
      <c r="H179" s="58">
        <v>148</v>
      </c>
      <c r="I179" s="55" t="s">
        <v>49</v>
      </c>
      <c r="J179" s="77" t="s">
        <v>395</v>
      </c>
      <c r="K179" s="78" t="s">
        <v>633</v>
      </c>
      <c r="L179" s="65">
        <v>-0.5</v>
      </c>
      <c r="M179" s="65">
        <v>1</v>
      </c>
      <c r="N179" s="65">
        <v>0.02</v>
      </c>
      <c r="O179" s="10" t="s">
        <v>299</v>
      </c>
      <c r="P179" s="179" t="s">
        <v>1554</v>
      </c>
      <c r="Q179" s="55" t="s">
        <v>301</v>
      </c>
      <c r="R179" s="158" t="s">
        <v>303</v>
      </c>
      <c r="S179" s="10" t="s">
        <v>1649</v>
      </c>
      <c r="T179" s="10"/>
    </row>
    <row r="180" spans="1:20" s="3" customFormat="1" ht="57">
      <c r="A180" s="97" t="s">
        <v>8</v>
      </c>
      <c r="B180" s="97" t="s">
        <v>296</v>
      </c>
      <c r="C180" s="97" t="s">
        <v>297</v>
      </c>
      <c r="D180" s="55" t="s">
        <v>502</v>
      </c>
      <c r="E180" s="55"/>
      <c r="F180" s="55" t="s">
        <v>501</v>
      </c>
      <c r="G180" s="10"/>
      <c r="H180" s="58">
        <v>149</v>
      </c>
      <c r="I180" s="55" t="s">
        <v>50</v>
      </c>
      <c r="J180" s="77" t="s">
        <v>395</v>
      </c>
      <c r="K180" s="78" t="s">
        <v>632</v>
      </c>
      <c r="L180" s="65">
        <v>-0.5</v>
      </c>
      <c r="M180" s="65">
        <v>1</v>
      </c>
      <c r="N180" s="65">
        <v>0.02</v>
      </c>
      <c r="O180" s="10" t="s">
        <v>300</v>
      </c>
      <c r="P180" s="179" t="s">
        <v>1555</v>
      </c>
      <c r="Q180" s="55" t="s">
        <v>302</v>
      </c>
      <c r="R180" s="158" t="s">
        <v>303</v>
      </c>
      <c r="S180" s="10" t="s">
        <v>1649</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1555</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503</v>
      </c>
      <c r="E184" s="55"/>
      <c r="F184" s="10" t="s">
        <v>506</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889</v>
      </c>
      <c r="E188" s="55"/>
      <c r="F188" s="10" t="s">
        <v>488</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499</v>
      </c>
      <c r="E191" s="55"/>
      <c r="F191" s="10" t="s">
        <v>498</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508</v>
      </c>
      <c r="E192" s="55"/>
      <c r="F192" s="10" t="s">
        <v>509</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1323</v>
      </c>
      <c r="E193" s="55"/>
      <c r="F193" s="10" t="s">
        <v>952</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1324</v>
      </c>
      <c r="E194" s="55"/>
      <c r="F194" s="10" t="s">
        <v>1107</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1325</v>
      </c>
      <c r="E195" s="55"/>
      <c r="F195" s="10" t="s">
        <v>954</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631</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630</v>
      </c>
      <c r="L197" s="61">
        <v>0</v>
      </c>
      <c r="M197" s="62">
        <v>1</v>
      </c>
      <c r="N197" s="62">
        <v>0.01</v>
      </c>
      <c r="O197" s="55" t="s">
        <v>38</v>
      </c>
      <c r="P197" s="179" t="s">
        <v>1556</v>
      </c>
      <c r="Q197" s="55" t="s">
        <v>226</v>
      </c>
      <c r="R197" s="158" t="s">
        <v>227</v>
      </c>
      <c r="S197" s="55" t="s">
        <v>1650</v>
      </c>
      <c r="T197" s="55"/>
    </row>
    <row r="198" spans="1:20" ht="57">
      <c r="A198" s="96" t="s">
        <v>8</v>
      </c>
      <c r="B198" s="96" t="s">
        <v>139</v>
      </c>
      <c r="C198" s="96" t="s">
        <v>138</v>
      </c>
      <c r="D198" s="55" t="s">
        <v>502</v>
      </c>
      <c r="E198" s="55"/>
      <c r="F198" s="55" t="s">
        <v>501</v>
      </c>
      <c r="G198" s="55"/>
      <c r="H198" s="56">
        <v>31</v>
      </c>
      <c r="I198" s="55" t="s">
        <v>49</v>
      </c>
      <c r="J198" s="78" t="s">
        <v>139</v>
      </c>
      <c r="K198" s="78" t="s">
        <v>629</v>
      </c>
      <c r="L198" s="72">
        <v>0</v>
      </c>
      <c r="M198" s="72">
        <v>10000</v>
      </c>
      <c r="N198" s="72">
        <v>250</v>
      </c>
      <c r="O198" s="55" t="s">
        <v>205</v>
      </c>
      <c r="P198" s="179" t="s">
        <v>1557</v>
      </c>
      <c r="Q198" s="55" t="s">
        <v>228</v>
      </c>
      <c r="R198" s="158" t="s">
        <v>229</v>
      </c>
      <c r="S198" s="55" t="s">
        <v>1651</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1558</v>
      </c>
      <c r="Q200" s="55" t="s">
        <v>228</v>
      </c>
      <c r="R200" s="158" t="s">
        <v>229</v>
      </c>
      <c r="S200" s="55" t="s">
        <v>1651</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503</v>
      </c>
      <c r="E202" s="55"/>
      <c r="F202" s="10" t="s">
        <v>506</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889</v>
      </c>
      <c r="E206" s="55"/>
      <c r="F206" s="10" t="s">
        <v>488</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499</v>
      </c>
      <c r="E209" s="55"/>
      <c r="F209" s="10" t="s">
        <v>498</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508</v>
      </c>
      <c r="E210" s="55"/>
      <c r="F210" s="10" t="s">
        <v>509</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1323</v>
      </c>
      <c r="E211" s="55"/>
      <c r="F211" s="10" t="s">
        <v>952</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1324</v>
      </c>
      <c r="E212" s="55"/>
      <c r="F212" s="10" t="s">
        <v>1107</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1325</v>
      </c>
      <c r="E213" s="55"/>
      <c r="F213" s="10" t="s">
        <v>954</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628</v>
      </c>
      <c r="L214" s="61">
        <v>0</v>
      </c>
      <c r="M214" s="201">
        <v>0.1</v>
      </c>
      <c r="N214" s="70">
        <v>5.0000000000000001E-3</v>
      </c>
      <c r="O214" s="55" t="s">
        <v>34</v>
      </c>
      <c r="P214" s="179" t="s">
        <v>1559</v>
      </c>
      <c r="Q214" s="55" t="s">
        <v>230</v>
      </c>
      <c r="R214" s="158" t="s">
        <v>231</v>
      </c>
      <c r="S214" s="55" t="s">
        <v>1652</v>
      </c>
      <c r="T214" s="55"/>
    </row>
    <row r="215" spans="1:20" ht="71.25">
      <c r="A215" s="96" t="s">
        <v>8</v>
      </c>
      <c r="B215" s="96" t="s">
        <v>143</v>
      </c>
      <c r="C215" s="96" t="s">
        <v>309</v>
      </c>
      <c r="D215" s="55"/>
      <c r="E215" s="55"/>
      <c r="F215" s="55"/>
      <c r="G215" s="55"/>
      <c r="H215" s="56">
        <v>34</v>
      </c>
      <c r="I215" s="55" t="s">
        <v>49</v>
      </c>
      <c r="J215" s="78" t="s">
        <v>143</v>
      </c>
      <c r="K215" s="78" t="s">
        <v>627</v>
      </c>
      <c r="L215" s="61">
        <v>0</v>
      </c>
      <c r="M215" s="201">
        <v>1</v>
      </c>
      <c r="N215" s="61">
        <v>0.01</v>
      </c>
      <c r="O215" s="55" t="s">
        <v>144</v>
      </c>
      <c r="P215" s="179" t="s">
        <v>1560</v>
      </c>
      <c r="Q215" s="55" t="s">
        <v>232</v>
      </c>
      <c r="R215" s="158" t="s">
        <v>233</v>
      </c>
      <c r="S215" s="55" t="s">
        <v>1653</v>
      </c>
      <c r="T215" s="55"/>
    </row>
    <row r="216" spans="1:20" s="5" customFormat="1" ht="28.5">
      <c r="A216" s="96" t="s">
        <v>8</v>
      </c>
      <c r="B216" s="96" t="s">
        <v>66</v>
      </c>
      <c r="C216" s="96" t="s">
        <v>140</v>
      </c>
      <c r="D216" s="55" t="s">
        <v>502</v>
      </c>
      <c r="E216" s="55"/>
      <c r="F216" s="55" t="s">
        <v>501</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503</v>
      </c>
      <c r="E220" s="55"/>
      <c r="F220" s="10" t="s">
        <v>506</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889</v>
      </c>
      <c r="E224" s="55"/>
      <c r="F224" s="10" t="s">
        <v>488</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499</v>
      </c>
      <c r="E227" s="55"/>
      <c r="F227" s="10" t="s">
        <v>498</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508</v>
      </c>
      <c r="E228" s="55"/>
      <c r="F228" s="10" t="s">
        <v>509</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1323</v>
      </c>
      <c r="E229" s="55"/>
      <c r="F229" s="10" t="s">
        <v>952</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1324</v>
      </c>
      <c r="E230" s="55"/>
      <c r="F230" s="10" t="s">
        <v>1107</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1325</v>
      </c>
      <c r="E231" s="55"/>
      <c r="F231" s="10" t="s">
        <v>954</v>
      </c>
      <c r="G231" s="55"/>
      <c r="H231" s="56"/>
      <c r="I231" s="55" t="s">
        <v>50</v>
      </c>
      <c r="J231" s="76" t="str">
        <f t="shared" si="83"/>
        <v>Non BAU Mandated Capacity Construction</v>
      </c>
      <c r="K231" s="88"/>
      <c r="L231" s="67"/>
      <c r="M231" s="67"/>
      <c r="N231" s="67"/>
      <c r="O231" s="55"/>
      <c r="P231" s="55"/>
      <c r="Q231" s="57"/>
      <c r="R231" s="158"/>
      <c r="S231" s="57"/>
      <c r="T231" s="57"/>
    </row>
    <row r="232" spans="1:20" s="5" customFormat="1" ht="28.5">
      <c r="A232" s="96" t="s">
        <v>8</v>
      </c>
      <c r="B232" s="96" t="s">
        <v>406</v>
      </c>
      <c r="C232" s="96" t="s">
        <v>407</v>
      </c>
      <c r="D232" s="55"/>
      <c r="E232" s="55"/>
      <c r="F232" s="55"/>
      <c r="G232" s="55"/>
      <c r="H232" s="56" t="s">
        <v>206</v>
      </c>
      <c r="I232" s="55" t="s">
        <v>50</v>
      </c>
      <c r="J232" s="78" t="s">
        <v>406</v>
      </c>
      <c r="K232" s="78" t="s">
        <v>626</v>
      </c>
      <c r="L232" s="67"/>
      <c r="M232" s="67"/>
      <c r="N232" s="67"/>
      <c r="O232" s="55"/>
      <c r="P232" s="55"/>
      <c r="Q232" s="57"/>
      <c r="R232" s="158"/>
      <c r="S232" s="57"/>
      <c r="T232" s="57"/>
    </row>
    <row r="233" spans="1:20" s="5" customFormat="1" ht="85.5">
      <c r="A233" s="96" t="s">
        <v>8</v>
      </c>
      <c r="B233" s="96" t="s">
        <v>591</v>
      </c>
      <c r="C233" s="96" t="s">
        <v>590</v>
      </c>
      <c r="D233" s="10"/>
      <c r="E233" s="57"/>
      <c r="F233" s="10"/>
      <c r="G233" s="57"/>
      <c r="H233" s="56">
        <v>35</v>
      </c>
      <c r="I233" s="10" t="s">
        <v>50</v>
      </c>
      <c r="J233" s="78" t="s">
        <v>592</v>
      </c>
      <c r="K233" s="88"/>
      <c r="L233" s="61">
        <v>0</v>
      </c>
      <c r="M233" s="67">
        <v>20</v>
      </c>
      <c r="N233" s="67">
        <v>1</v>
      </c>
      <c r="O233" s="10" t="s">
        <v>141</v>
      </c>
      <c r="P233" s="181" t="s">
        <v>1561</v>
      </c>
      <c r="Q233" s="55" t="s">
        <v>234</v>
      </c>
      <c r="R233" s="158" t="s">
        <v>593</v>
      </c>
      <c r="S233" s="10" t="s">
        <v>169</v>
      </c>
      <c r="T233" s="10" t="s">
        <v>169</v>
      </c>
    </row>
    <row r="234" spans="1:20" s="3" customFormat="1" ht="28.5">
      <c r="A234" s="97" t="s">
        <v>8</v>
      </c>
      <c r="B234" s="97" t="s">
        <v>277</v>
      </c>
      <c r="C234" s="97" t="s">
        <v>278</v>
      </c>
      <c r="D234" s="10" t="s">
        <v>502</v>
      </c>
      <c r="E234" s="10" t="s">
        <v>279</v>
      </c>
      <c r="F234" s="55"/>
      <c r="G234" s="10"/>
      <c r="H234" s="58"/>
      <c r="I234" s="10" t="s">
        <v>50</v>
      </c>
      <c r="J234" s="77" t="s">
        <v>277</v>
      </c>
      <c r="K234" s="78" t="s">
        <v>625</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502</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502</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1562</v>
      </c>
      <c r="Q237" s="10" t="s">
        <v>572</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503</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503</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503</v>
      </c>
      <c r="E248" s="10" t="s">
        <v>281</v>
      </c>
      <c r="F248" s="10" t="s">
        <v>343</v>
      </c>
      <c r="G248" s="10" t="s">
        <v>506</v>
      </c>
      <c r="H248" s="58">
        <v>143</v>
      </c>
      <c r="I248" s="10" t="s">
        <v>49</v>
      </c>
      <c r="J248" s="89" t="str">
        <f t="shared" si="85"/>
        <v>Reduce Plant Downtime</v>
      </c>
      <c r="K248" s="89" t="str">
        <f t="shared" si="85"/>
        <v>elec reduce plant downtime</v>
      </c>
      <c r="L248" s="65">
        <v>0</v>
      </c>
      <c r="M248" s="65">
        <v>0.25</v>
      </c>
      <c r="N248" s="65">
        <v>0.01</v>
      </c>
      <c r="O248" s="10" t="s">
        <v>282</v>
      </c>
      <c r="P248" s="179" t="s">
        <v>1563</v>
      </c>
      <c r="Q248" s="10" t="s">
        <v>572</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928</v>
      </c>
      <c r="Q251" s="10" t="s">
        <v>572</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499</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499</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499</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508</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508</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508</v>
      </c>
      <c r="E269" s="10" t="s">
        <v>281</v>
      </c>
      <c r="F269" s="10" t="s">
        <v>343</v>
      </c>
      <c r="G269" s="10" t="s">
        <v>509</v>
      </c>
      <c r="H269" s="58">
        <v>182</v>
      </c>
      <c r="I269" s="10" t="s">
        <v>49</v>
      </c>
      <c r="J269" s="89" t="str">
        <f t="shared" ref="J269:J278" si="87">J$234</f>
        <v>Reduce Plant Downtime</v>
      </c>
      <c r="K269" s="76" t="str">
        <f>K$237</f>
        <v>elec reduce plant downtime</v>
      </c>
      <c r="L269" s="65">
        <v>0</v>
      </c>
      <c r="M269" s="65">
        <v>0.25</v>
      </c>
      <c r="N269" s="65">
        <v>0.01</v>
      </c>
      <c r="O269" s="10" t="s">
        <v>282</v>
      </c>
      <c r="P269" s="179" t="s">
        <v>1564</v>
      </c>
      <c r="Q269" s="10" t="s">
        <v>572</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1323</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1323</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1323</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1324</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1324</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1324</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1325</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1325</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1325</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746</v>
      </c>
      <c r="C279" s="58" t="s">
        <v>747</v>
      </c>
      <c r="D279" s="10" t="s">
        <v>503</v>
      </c>
      <c r="E279" s="10"/>
      <c r="F279" s="10" t="s">
        <v>506</v>
      </c>
      <c r="G279" s="10"/>
      <c r="H279" s="58">
        <v>194</v>
      </c>
      <c r="I279" s="10" t="s">
        <v>49</v>
      </c>
      <c r="J279" s="58" t="s">
        <v>746</v>
      </c>
      <c r="K279" s="77" t="s">
        <v>748</v>
      </c>
      <c r="L279" s="65">
        <v>0</v>
      </c>
      <c r="M279" s="65">
        <v>0.9</v>
      </c>
      <c r="N279" s="65">
        <v>0.01</v>
      </c>
      <c r="O279" s="10" t="s">
        <v>749</v>
      </c>
      <c r="P279" s="10" t="s">
        <v>750</v>
      </c>
      <c r="Q279" s="10" t="s">
        <v>816</v>
      </c>
      <c r="R279" s="158" t="s">
        <v>815</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751</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508</v>
      </c>
      <c r="E281" s="10"/>
      <c r="F281" s="10" t="s">
        <v>509</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752</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624</v>
      </c>
      <c r="L282" s="65">
        <v>0</v>
      </c>
      <c r="M282" s="202">
        <v>0.8</v>
      </c>
      <c r="N282" s="65">
        <v>0.01</v>
      </c>
      <c r="O282" s="10" t="s">
        <v>275</v>
      </c>
      <c r="P282" s="179" t="s">
        <v>1565</v>
      </c>
      <c r="Q282" s="10" t="s">
        <v>573</v>
      </c>
      <c r="R282" s="158" t="s">
        <v>276</v>
      </c>
      <c r="S282" s="10" t="s">
        <v>1654</v>
      </c>
      <c r="T282" s="10"/>
    </row>
    <row r="283" spans="1:20" s="3" customFormat="1" ht="42.75">
      <c r="A283" s="97" t="s">
        <v>8</v>
      </c>
      <c r="B283" s="96" t="s">
        <v>1379</v>
      </c>
      <c r="C283" s="97" t="s">
        <v>1381</v>
      </c>
      <c r="D283" s="55" t="s">
        <v>502</v>
      </c>
      <c r="E283" s="55"/>
      <c r="F283" s="10" t="s">
        <v>501</v>
      </c>
      <c r="G283" s="10"/>
      <c r="H283" s="58"/>
      <c r="I283" s="10" t="s">
        <v>50</v>
      </c>
      <c r="J283" s="96" t="s">
        <v>1379</v>
      </c>
      <c r="K283" s="96" t="s">
        <v>1382</v>
      </c>
      <c r="L283" s="65">
        <v>0</v>
      </c>
      <c r="M283" s="65">
        <v>1</v>
      </c>
      <c r="N283" s="65">
        <v>0.01</v>
      </c>
      <c r="O283" s="10" t="s">
        <v>1383</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1385</v>
      </c>
      <c r="Q285" s="89" t="str">
        <f t="shared" si="94"/>
        <v>electricity-sector-main.html#subsidies</v>
      </c>
      <c r="R285" s="158"/>
      <c r="S285" s="150" t="s">
        <v>1384</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503</v>
      </c>
      <c r="E287" s="57"/>
      <c r="F287" s="10" t="s">
        <v>506</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1566</v>
      </c>
      <c r="Q287" s="89" t="str">
        <f t="shared" si="94"/>
        <v>electricity-sector-main.html#subsidies</v>
      </c>
      <c r="R287" s="158"/>
      <c r="S287" s="150" t="s">
        <v>1655</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1567</v>
      </c>
      <c r="Q288" s="89" t="str">
        <f t="shared" si="94"/>
        <v>electricity-sector-main.html#subsidies</v>
      </c>
      <c r="R288" s="158"/>
      <c r="S288" s="150" t="s">
        <v>1656</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1568</v>
      </c>
      <c r="Q289" s="89" t="str">
        <f t="shared" si="94"/>
        <v>electricity-sector-main.html#subsidies</v>
      </c>
      <c r="R289" s="158"/>
      <c r="S289" s="150" t="s">
        <v>1657</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1569</v>
      </c>
      <c r="Q290" s="89" t="str">
        <f t="shared" si="94"/>
        <v>electricity-sector-main.html#subsidies</v>
      </c>
      <c r="R290" s="158"/>
      <c r="S290" s="150" t="s">
        <v>1657</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499</v>
      </c>
      <c r="E291" s="57"/>
      <c r="F291" s="10" t="s">
        <v>498</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508</v>
      </c>
      <c r="E292" s="57"/>
      <c r="F292" s="10" t="s">
        <v>509</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1570</v>
      </c>
      <c r="Q292" s="89" t="str">
        <f t="shared" si="94"/>
        <v>electricity-sector-main.html#subsidies</v>
      </c>
      <c r="R292" s="158"/>
      <c r="S292" s="150" t="s">
        <v>1658</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1323</v>
      </c>
      <c r="E293" s="55"/>
      <c r="F293" s="10" t="s">
        <v>952</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1324</v>
      </c>
      <c r="E294" s="55"/>
      <c r="F294" s="10" t="s">
        <v>1107</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1325</v>
      </c>
      <c r="E295" s="55"/>
      <c r="F295" s="10" t="s">
        <v>954</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502</v>
      </c>
      <c r="E296" s="55"/>
      <c r="F296" s="10" t="s">
        <v>501</v>
      </c>
      <c r="G296" s="55"/>
      <c r="H296" s="56" t="s">
        <v>206</v>
      </c>
      <c r="I296" s="10" t="s">
        <v>50</v>
      </c>
      <c r="J296" s="78" t="s">
        <v>19</v>
      </c>
      <c r="K296" s="78" t="s">
        <v>1380</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1571</v>
      </c>
      <c r="Q298" s="55" t="s">
        <v>235</v>
      </c>
      <c r="R298" s="158" t="s">
        <v>236</v>
      </c>
      <c r="S298" s="187" t="s">
        <v>1659</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503</v>
      </c>
      <c r="E300" s="57"/>
      <c r="F300" s="10" t="s">
        <v>506</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1572</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1573</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1574</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1575</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499</v>
      </c>
      <c r="E304" s="57"/>
      <c r="F304" s="10" t="s">
        <v>498</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508</v>
      </c>
      <c r="E305" s="57"/>
      <c r="F305" s="10" t="s">
        <v>509</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1576</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1323</v>
      </c>
      <c r="E306" s="55"/>
      <c r="F306" s="10" t="s">
        <v>952</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1324</v>
      </c>
      <c r="E307" s="55"/>
      <c r="F307" s="10" t="s">
        <v>1107</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1325</v>
      </c>
      <c r="E308" s="55"/>
      <c r="F308" s="10" t="s">
        <v>954</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1361</v>
      </c>
      <c r="D309" s="55"/>
      <c r="E309" s="55"/>
      <c r="F309" s="55"/>
      <c r="G309" s="55"/>
      <c r="H309" s="56">
        <v>43</v>
      </c>
      <c r="I309" s="55" t="s">
        <v>49</v>
      </c>
      <c r="J309" s="78" t="s">
        <v>22</v>
      </c>
      <c r="K309" s="78" t="s">
        <v>1362</v>
      </c>
      <c r="L309" s="61">
        <v>0</v>
      </c>
      <c r="M309" s="62">
        <v>1</v>
      </c>
      <c r="N309" s="62">
        <v>0.01</v>
      </c>
      <c r="O309" s="55" t="s">
        <v>38</v>
      </c>
      <c r="P309" s="179" t="s">
        <v>1577</v>
      </c>
      <c r="Q309" s="55" t="s">
        <v>237</v>
      </c>
      <c r="R309" s="158" t="s">
        <v>238</v>
      </c>
      <c r="S309" s="181" t="s">
        <v>1660</v>
      </c>
      <c r="T309" s="55"/>
    </row>
    <row r="310" spans="1:20" s="5" customFormat="1" ht="57">
      <c r="A310" s="96" t="s">
        <v>9</v>
      </c>
      <c r="B310" s="96" t="s">
        <v>26</v>
      </c>
      <c r="C310" s="96" t="s">
        <v>311</v>
      </c>
      <c r="D310" s="55"/>
      <c r="E310" s="55"/>
      <c r="F310" s="55"/>
      <c r="G310" s="55"/>
      <c r="H310" s="56">
        <v>44</v>
      </c>
      <c r="I310" s="55" t="s">
        <v>49</v>
      </c>
      <c r="J310" s="78" t="s">
        <v>26</v>
      </c>
      <c r="K310" s="78" t="s">
        <v>622</v>
      </c>
      <c r="L310" s="61">
        <v>0</v>
      </c>
      <c r="M310" s="62">
        <v>1</v>
      </c>
      <c r="N310" s="62">
        <v>0.01</v>
      </c>
      <c r="O310" s="55" t="s">
        <v>38</v>
      </c>
      <c r="P310" s="179" t="s">
        <v>1578</v>
      </c>
      <c r="Q310" s="55" t="s">
        <v>239</v>
      </c>
      <c r="R310" s="158" t="s">
        <v>240</v>
      </c>
      <c r="S310" s="55" t="s">
        <v>1661</v>
      </c>
      <c r="T310" s="57"/>
    </row>
    <row r="311" spans="1:20" s="5" customFormat="1" ht="57">
      <c r="A311" s="96" t="s">
        <v>9</v>
      </c>
      <c r="B311" s="96" t="s">
        <v>24</v>
      </c>
      <c r="C311" s="96" t="s">
        <v>65</v>
      </c>
      <c r="D311" s="55"/>
      <c r="E311" s="55"/>
      <c r="F311" s="55"/>
      <c r="G311" s="55"/>
      <c r="H311" s="56">
        <v>45</v>
      </c>
      <c r="I311" s="55" t="s">
        <v>49</v>
      </c>
      <c r="J311" s="78" t="s">
        <v>24</v>
      </c>
      <c r="K311" s="78" t="s">
        <v>621</v>
      </c>
      <c r="L311" s="61">
        <v>0</v>
      </c>
      <c r="M311" s="62">
        <v>1</v>
      </c>
      <c r="N311" s="62">
        <v>0.01</v>
      </c>
      <c r="O311" s="55" t="s">
        <v>38</v>
      </c>
      <c r="P311" s="179" t="s">
        <v>657</v>
      </c>
      <c r="Q311" s="55" t="s">
        <v>241</v>
      </c>
      <c r="R311" s="158" t="s">
        <v>242</v>
      </c>
      <c r="S311" s="55" t="s">
        <v>1662</v>
      </c>
      <c r="T311" s="57"/>
    </row>
    <row r="312" spans="1:20" s="5" customFormat="1" ht="71.25">
      <c r="A312" s="96" t="s">
        <v>9</v>
      </c>
      <c r="B312" s="96" t="s">
        <v>111</v>
      </c>
      <c r="C312" s="96" t="s">
        <v>312</v>
      </c>
      <c r="D312" s="55" t="s">
        <v>145</v>
      </c>
      <c r="E312" s="55"/>
      <c r="F312" s="10" t="s">
        <v>862</v>
      </c>
      <c r="G312" s="55"/>
      <c r="H312" s="56">
        <v>46</v>
      </c>
      <c r="I312" s="55" t="s">
        <v>49</v>
      </c>
      <c r="J312" s="78" t="s">
        <v>111</v>
      </c>
      <c r="K312" s="78" t="s">
        <v>620</v>
      </c>
      <c r="L312" s="62">
        <v>0</v>
      </c>
      <c r="M312" s="62">
        <v>0.33</v>
      </c>
      <c r="N312" s="62">
        <v>0.01</v>
      </c>
      <c r="O312" s="55" t="s">
        <v>35</v>
      </c>
      <c r="P312" s="179" t="s">
        <v>1579</v>
      </c>
      <c r="Q312" s="55" t="s">
        <v>243</v>
      </c>
      <c r="R312" s="158" t="s">
        <v>244</v>
      </c>
      <c r="S312" s="190" t="s">
        <v>1663</v>
      </c>
      <c r="T312" s="10" t="s">
        <v>585</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863</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1580</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864</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1580</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865</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1580</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902</v>
      </c>
      <c r="E316" s="55"/>
      <c r="F316" s="10" t="s">
        <v>1355</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1580</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901</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1580</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1581</v>
      </c>
      <c r="Q318" s="55" t="s">
        <v>243</v>
      </c>
      <c r="R318" s="158" t="s">
        <v>244</v>
      </c>
      <c r="S318" s="57" t="s">
        <v>1664</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1582</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619</v>
      </c>
      <c r="L320" s="61">
        <v>0</v>
      </c>
      <c r="M320" s="62">
        <v>1</v>
      </c>
      <c r="N320" s="62">
        <v>0.01</v>
      </c>
      <c r="O320" s="55" t="s">
        <v>38</v>
      </c>
      <c r="P320" s="55" t="s">
        <v>1583</v>
      </c>
      <c r="Q320" s="55" t="s">
        <v>245</v>
      </c>
      <c r="R320" s="158" t="s">
        <v>246</v>
      </c>
      <c r="S320" s="55" t="s">
        <v>1665</v>
      </c>
      <c r="T320" s="57"/>
    </row>
    <row r="321" spans="1:20" ht="28.5">
      <c r="A321" s="96" t="s">
        <v>9</v>
      </c>
      <c r="B321" s="96" t="s">
        <v>1213</v>
      </c>
      <c r="C321" s="96" t="s">
        <v>847</v>
      </c>
      <c r="D321" s="55" t="s">
        <v>145</v>
      </c>
      <c r="E321" s="55" t="s">
        <v>848</v>
      </c>
      <c r="F321" s="10" t="s">
        <v>862</v>
      </c>
      <c r="G321" s="55" t="s">
        <v>854</v>
      </c>
      <c r="H321" s="56">
        <v>381</v>
      </c>
      <c r="I321" s="55" t="s">
        <v>50</v>
      </c>
      <c r="J321" s="96" t="s">
        <v>1213</v>
      </c>
      <c r="K321" s="78" t="s">
        <v>861</v>
      </c>
      <c r="L321" s="61">
        <v>0</v>
      </c>
      <c r="M321" s="61">
        <v>1</v>
      </c>
      <c r="N321" s="62">
        <v>0.01</v>
      </c>
      <c r="O321" s="55" t="s">
        <v>860</v>
      </c>
      <c r="P321" s="2"/>
      <c r="Q321" s="55" t="s">
        <v>247</v>
      </c>
      <c r="R321" s="158" t="s">
        <v>1247</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849</v>
      </c>
      <c r="F322" s="10" t="s">
        <v>862</v>
      </c>
      <c r="G322" s="55" t="s">
        <v>857</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1230</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850</v>
      </c>
      <c r="F323" s="10" t="s">
        <v>862</v>
      </c>
      <c r="G323" s="55" t="s">
        <v>858</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1215</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851</v>
      </c>
      <c r="F324" s="10" t="s">
        <v>862</v>
      </c>
      <c r="G324" s="55" t="s">
        <v>855</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1341</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852</v>
      </c>
      <c r="F325" s="10" t="s">
        <v>862</v>
      </c>
      <c r="G325" s="55" t="s">
        <v>856</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1216</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853</v>
      </c>
      <c r="F326" s="10" t="s">
        <v>862</v>
      </c>
      <c r="G326" s="55" t="s">
        <v>859</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1251</v>
      </c>
      <c r="F327" s="10" t="s">
        <v>862</v>
      </c>
      <c r="G327" s="55" t="s">
        <v>1254</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1252</v>
      </c>
      <c r="F328" s="10" t="s">
        <v>862</v>
      </c>
      <c r="G328" s="55" t="s">
        <v>1256</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1261</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1253</v>
      </c>
      <c r="F329" s="10" t="s">
        <v>862</v>
      </c>
      <c r="G329" s="55" t="s">
        <v>1257</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1262</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1250</v>
      </c>
      <c r="F330" s="10" t="s">
        <v>862</v>
      </c>
      <c r="G330" s="55" t="s">
        <v>1255</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848</v>
      </c>
      <c r="F331" s="10" t="s">
        <v>863</v>
      </c>
      <c r="G331" s="55" t="s">
        <v>854</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849</v>
      </c>
      <c r="F332" s="10" t="s">
        <v>863</v>
      </c>
      <c r="G332" s="55" t="s">
        <v>857</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1217</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850</v>
      </c>
      <c r="F333" s="10" t="s">
        <v>863</v>
      </c>
      <c r="G333" s="55" t="s">
        <v>858</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1218</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851</v>
      </c>
      <c r="F334" s="10" t="s">
        <v>863</v>
      </c>
      <c r="G334" s="55" t="s">
        <v>855</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1258</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852</v>
      </c>
      <c r="F335" s="10" t="s">
        <v>863</v>
      </c>
      <c r="G335" s="55" t="s">
        <v>856</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853</v>
      </c>
      <c r="F336" s="10" t="s">
        <v>863</v>
      </c>
      <c r="G336" s="55" t="s">
        <v>859</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1251</v>
      </c>
      <c r="F337" s="10" t="s">
        <v>863</v>
      </c>
      <c r="G337" s="55" t="s">
        <v>1254</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1263</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1252</v>
      </c>
      <c r="F338" s="10" t="s">
        <v>863</v>
      </c>
      <c r="G338" s="55" t="s">
        <v>1256</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1253</v>
      </c>
      <c r="F339" s="10" t="s">
        <v>863</v>
      </c>
      <c r="G339" s="55" t="s">
        <v>1257</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1250</v>
      </c>
      <c r="F340" s="10" t="s">
        <v>863</v>
      </c>
      <c r="G340" s="55" t="s">
        <v>1255</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848</v>
      </c>
      <c r="F341" s="10" t="s">
        <v>864</v>
      </c>
      <c r="G341" s="55" t="s">
        <v>854</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849</v>
      </c>
      <c r="F342" s="10" t="s">
        <v>864</v>
      </c>
      <c r="G342" s="55" t="s">
        <v>857</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1219</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850</v>
      </c>
      <c r="F343" s="10" t="s">
        <v>864</v>
      </c>
      <c r="G343" s="55" t="s">
        <v>858</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1220</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851</v>
      </c>
      <c r="F344" s="10" t="s">
        <v>864</v>
      </c>
      <c r="G344" s="55" t="s">
        <v>855</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852</v>
      </c>
      <c r="F345" s="10" t="s">
        <v>864</v>
      </c>
      <c r="G345" s="55" t="s">
        <v>856</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1221</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853</v>
      </c>
      <c r="F346" s="10" t="s">
        <v>864</v>
      </c>
      <c r="G346" s="55" t="s">
        <v>859</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1251</v>
      </c>
      <c r="F347" s="10" t="s">
        <v>864</v>
      </c>
      <c r="G347" s="55" t="s">
        <v>1254</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1252</v>
      </c>
      <c r="F348" s="10" t="s">
        <v>864</v>
      </c>
      <c r="G348" s="55" t="s">
        <v>1256</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1264</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1253</v>
      </c>
      <c r="F349" s="10" t="s">
        <v>864</v>
      </c>
      <c r="G349" s="55" t="s">
        <v>1257</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1265</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1250</v>
      </c>
      <c r="F350" s="10" t="s">
        <v>864</v>
      </c>
      <c r="G350" s="55" t="s">
        <v>1255</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848</v>
      </c>
      <c r="F351" s="10" t="s">
        <v>865</v>
      </c>
      <c r="G351" s="55" t="s">
        <v>854</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849</v>
      </c>
      <c r="F352" s="10" t="s">
        <v>865</v>
      </c>
      <c r="G352" s="55" t="s">
        <v>857</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1222</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850</v>
      </c>
      <c r="F353" s="10" t="s">
        <v>865</v>
      </c>
      <c r="G353" s="55" t="s">
        <v>858</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1223</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851</v>
      </c>
      <c r="F354" s="10" t="s">
        <v>865</v>
      </c>
      <c r="G354" s="55" t="s">
        <v>855</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852</v>
      </c>
      <c r="F355" s="10" t="s">
        <v>865</v>
      </c>
      <c r="G355" s="55" t="s">
        <v>856</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1224</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853</v>
      </c>
      <c r="F356" s="10" t="s">
        <v>865</v>
      </c>
      <c r="G356" s="55" t="s">
        <v>859</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1251</v>
      </c>
      <c r="F357" s="10" t="s">
        <v>865</v>
      </c>
      <c r="G357" s="55" t="s">
        <v>1254</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1252</v>
      </c>
      <c r="F358" s="10" t="s">
        <v>865</v>
      </c>
      <c r="G358" s="55" t="s">
        <v>1256</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1266</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1253</v>
      </c>
      <c r="F359" s="10" t="s">
        <v>865</v>
      </c>
      <c r="G359" s="55" t="s">
        <v>1257</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1267</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1250</v>
      </c>
      <c r="F360" s="10" t="s">
        <v>865</v>
      </c>
      <c r="G360" s="55" t="s">
        <v>1255</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902</v>
      </c>
      <c r="E361" s="55" t="s">
        <v>848</v>
      </c>
      <c r="F361" s="55" t="s">
        <v>1355</v>
      </c>
      <c r="G361" s="55" t="s">
        <v>854</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902</v>
      </c>
      <c r="E362" s="55" t="s">
        <v>849</v>
      </c>
      <c r="F362" s="55" t="s">
        <v>1355</v>
      </c>
      <c r="G362" s="55" t="s">
        <v>857</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1225</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902</v>
      </c>
      <c r="E363" s="55" t="s">
        <v>850</v>
      </c>
      <c r="F363" s="55" t="s">
        <v>1355</v>
      </c>
      <c r="G363" s="55" t="s">
        <v>858</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1226</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902</v>
      </c>
      <c r="E364" s="55" t="s">
        <v>851</v>
      </c>
      <c r="F364" s="55" t="s">
        <v>1355</v>
      </c>
      <c r="G364" s="55" t="s">
        <v>855</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902</v>
      </c>
      <c r="E365" s="55" t="s">
        <v>852</v>
      </c>
      <c r="F365" s="55" t="s">
        <v>1355</v>
      </c>
      <c r="G365" s="55" t="s">
        <v>856</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1227</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902</v>
      </c>
      <c r="E366" s="55" t="s">
        <v>853</v>
      </c>
      <c r="F366" s="55" t="s">
        <v>1355</v>
      </c>
      <c r="G366" s="55" t="s">
        <v>859</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902</v>
      </c>
      <c r="E367" s="55" t="s">
        <v>1251</v>
      </c>
      <c r="F367" s="55" t="s">
        <v>1355</v>
      </c>
      <c r="G367" s="55" t="s">
        <v>1254</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902</v>
      </c>
      <c r="E368" s="55" t="s">
        <v>1252</v>
      </c>
      <c r="F368" s="55" t="s">
        <v>1355</v>
      </c>
      <c r="G368" s="55" t="s">
        <v>1256</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1268</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902</v>
      </c>
      <c r="E369" s="55" t="s">
        <v>1253</v>
      </c>
      <c r="F369" s="55" t="s">
        <v>1355</v>
      </c>
      <c r="G369" s="55" t="s">
        <v>1257</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902</v>
      </c>
      <c r="E370" s="55" t="s">
        <v>1250</v>
      </c>
      <c r="F370" s="55" t="s">
        <v>1355</v>
      </c>
      <c r="G370" s="55" t="s">
        <v>1255</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848</v>
      </c>
      <c r="F371" s="10" t="s">
        <v>901</v>
      </c>
      <c r="G371" s="55" t="s">
        <v>854</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849</v>
      </c>
      <c r="F372" s="10" t="s">
        <v>901</v>
      </c>
      <c r="G372" s="55" t="s">
        <v>857</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850</v>
      </c>
      <c r="F373" s="10" t="s">
        <v>901</v>
      </c>
      <c r="G373" s="55" t="s">
        <v>858</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851</v>
      </c>
      <c r="F374" s="10" t="s">
        <v>901</v>
      </c>
      <c r="G374" s="55" t="s">
        <v>855</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852</v>
      </c>
      <c r="F375" s="10" t="s">
        <v>901</v>
      </c>
      <c r="G375" s="55" t="s">
        <v>856</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853</v>
      </c>
      <c r="F376" s="10" t="s">
        <v>901</v>
      </c>
      <c r="G376" s="55" t="s">
        <v>859</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1251</v>
      </c>
      <c r="F377" s="10" t="s">
        <v>901</v>
      </c>
      <c r="G377" s="55" t="s">
        <v>1254</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1252</v>
      </c>
      <c r="F378" s="10" t="s">
        <v>901</v>
      </c>
      <c r="G378" s="55" t="s">
        <v>1256</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1253</v>
      </c>
      <c r="F379" s="10" t="s">
        <v>901</v>
      </c>
      <c r="G379" s="55" t="s">
        <v>1257</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1250</v>
      </c>
      <c r="F380" s="10" t="s">
        <v>901</v>
      </c>
      <c r="G380" s="55" t="s">
        <v>1255</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848</v>
      </c>
      <c r="F381" s="10" t="s">
        <v>152</v>
      </c>
      <c r="G381" s="55" t="s">
        <v>854</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849</v>
      </c>
      <c r="F382" s="10" t="s">
        <v>152</v>
      </c>
      <c r="G382" s="55" t="s">
        <v>857</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850</v>
      </c>
      <c r="F383" s="10" t="s">
        <v>152</v>
      </c>
      <c r="G383" s="55" t="s">
        <v>858</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1260</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851</v>
      </c>
      <c r="F384" s="10" t="s">
        <v>152</v>
      </c>
      <c r="G384" s="55" t="s">
        <v>855</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852</v>
      </c>
      <c r="F385" s="10" t="s">
        <v>152</v>
      </c>
      <c r="G385" s="55" t="s">
        <v>856</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1259</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853</v>
      </c>
      <c r="F386" s="10" t="s">
        <v>152</v>
      </c>
      <c r="G386" s="55" t="s">
        <v>859</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1251</v>
      </c>
      <c r="F387" s="10" t="s">
        <v>152</v>
      </c>
      <c r="G387" s="55" t="s">
        <v>1254</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1252</v>
      </c>
      <c r="F388" s="10" t="s">
        <v>152</v>
      </c>
      <c r="G388" s="55" t="s">
        <v>1256</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1269</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1253</v>
      </c>
      <c r="F389" s="10" t="s">
        <v>152</v>
      </c>
      <c r="G389" s="55" t="s">
        <v>1257</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1270</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1250</v>
      </c>
      <c r="F390" s="10" t="s">
        <v>152</v>
      </c>
      <c r="G390" s="55" t="s">
        <v>1255</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848</v>
      </c>
      <c r="F391" s="10" t="s">
        <v>153</v>
      </c>
      <c r="G391" s="55" t="s">
        <v>854</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849</v>
      </c>
      <c r="F392" s="10" t="s">
        <v>153</v>
      </c>
      <c r="G392" s="55" t="s">
        <v>857</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1228</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850</v>
      </c>
      <c r="F393" s="10" t="s">
        <v>153</v>
      </c>
      <c r="G393" s="55" t="s">
        <v>858</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1229</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851</v>
      </c>
      <c r="F394" s="10" t="s">
        <v>153</v>
      </c>
      <c r="G394" s="55" t="s">
        <v>855</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852</v>
      </c>
      <c r="F395" s="10" t="s">
        <v>153</v>
      </c>
      <c r="G395" s="55" t="s">
        <v>856</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1214</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853</v>
      </c>
      <c r="F396" s="10" t="s">
        <v>153</v>
      </c>
      <c r="G396" s="55" t="s">
        <v>859</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1251</v>
      </c>
      <c r="F397" s="10" t="s">
        <v>153</v>
      </c>
      <c r="G397" s="55" t="s">
        <v>1254</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1252</v>
      </c>
      <c r="F398" s="10" t="s">
        <v>153</v>
      </c>
      <c r="G398" s="55" t="s">
        <v>1256</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1271</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1253</v>
      </c>
      <c r="F399" s="10" t="s">
        <v>153</v>
      </c>
      <c r="G399" s="55" t="s">
        <v>1257</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1272</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1250</v>
      </c>
      <c r="F400" s="10" t="s">
        <v>153</v>
      </c>
      <c r="G400" s="55" t="s">
        <v>1255</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1366</v>
      </c>
      <c r="C401" s="97" t="s">
        <v>1369</v>
      </c>
      <c r="D401" s="10"/>
      <c r="E401" s="10"/>
      <c r="F401" s="10"/>
      <c r="G401" s="10"/>
      <c r="H401" s="58">
        <v>58</v>
      </c>
      <c r="I401" s="10" t="s">
        <v>49</v>
      </c>
      <c r="J401" s="97" t="s">
        <v>1373</v>
      </c>
      <c r="K401" s="97" t="s">
        <v>1374</v>
      </c>
      <c r="L401" s="64">
        <v>0</v>
      </c>
      <c r="M401" s="65">
        <v>1</v>
      </c>
      <c r="N401" s="65">
        <v>0.01</v>
      </c>
      <c r="O401" s="10" t="s">
        <v>38</v>
      </c>
      <c r="P401" s="182" t="s">
        <v>1584</v>
      </c>
      <c r="Q401" s="10" t="s">
        <v>588</v>
      </c>
      <c r="R401" s="158" t="s">
        <v>589</v>
      </c>
      <c r="S401" s="10" t="s">
        <v>1660</v>
      </c>
      <c r="T401" s="10"/>
    </row>
    <row r="402" spans="1:20" s="3" customFormat="1" ht="42.75">
      <c r="A402" s="97" t="s">
        <v>9</v>
      </c>
      <c r="B402" s="97" t="s">
        <v>1367</v>
      </c>
      <c r="C402" s="97" t="s">
        <v>1370</v>
      </c>
      <c r="D402" s="10"/>
      <c r="E402" s="10"/>
      <c r="F402" s="10"/>
      <c r="G402" s="10"/>
      <c r="H402" s="58">
        <v>510</v>
      </c>
      <c r="I402" s="10" t="s">
        <v>49</v>
      </c>
      <c r="J402" s="97" t="s">
        <v>1373</v>
      </c>
      <c r="K402" s="97" t="s">
        <v>1375</v>
      </c>
      <c r="L402" s="64">
        <v>0</v>
      </c>
      <c r="M402" s="65">
        <v>1</v>
      </c>
      <c r="N402" s="65">
        <v>0.01</v>
      </c>
      <c r="O402" s="10" t="s">
        <v>38</v>
      </c>
      <c r="P402" s="182" t="s">
        <v>1585</v>
      </c>
      <c r="Q402" s="10" t="s">
        <v>588</v>
      </c>
      <c r="R402" s="158" t="s">
        <v>589</v>
      </c>
      <c r="S402" s="10" t="s">
        <v>1660</v>
      </c>
      <c r="T402" s="10"/>
    </row>
    <row r="403" spans="1:20" s="3" customFormat="1" ht="42.75">
      <c r="A403" s="97" t="s">
        <v>9</v>
      </c>
      <c r="B403" s="97" t="s">
        <v>1368</v>
      </c>
      <c r="C403" s="97" t="s">
        <v>1371</v>
      </c>
      <c r="D403" s="10"/>
      <c r="E403" s="10"/>
      <c r="F403" s="10"/>
      <c r="G403" s="10"/>
      <c r="H403" s="58">
        <v>511</v>
      </c>
      <c r="I403" s="10" t="s">
        <v>49</v>
      </c>
      <c r="J403" s="97" t="s">
        <v>1373</v>
      </c>
      <c r="K403" s="97" t="s">
        <v>1376</v>
      </c>
      <c r="L403" s="64">
        <v>0</v>
      </c>
      <c r="M403" s="65">
        <v>1</v>
      </c>
      <c r="N403" s="65">
        <v>0.01</v>
      </c>
      <c r="O403" s="10" t="s">
        <v>38</v>
      </c>
      <c r="P403" s="182" t="s">
        <v>1586</v>
      </c>
      <c r="Q403" s="10" t="s">
        <v>588</v>
      </c>
      <c r="R403" s="158" t="s">
        <v>589</v>
      </c>
      <c r="S403" s="10" t="s">
        <v>1660</v>
      </c>
      <c r="T403" s="10"/>
    </row>
    <row r="404" spans="1:20" s="3" customFormat="1" ht="42.75">
      <c r="A404" s="97" t="s">
        <v>9</v>
      </c>
      <c r="B404" s="97" t="s">
        <v>1378</v>
      </c>
      <c r="C404" s="97" t="s">
        <v>1372</v>
      </c>
      <c r="D404" s="10"/>
      <c r="E404" s="10"/>
      <c r="F404" s="10"/>
      <c r="G404" s="10"/>
      <c r="H404" s="58">
        <v>512</v>
      </c>
      <c r="I404" s="10" t="s">
        <v>49</v>
      </c>
      <c r="J404" s="97" t="s">
        <v>1373</v>
      </c>
      <c r="K404" s="97" t="s">
        <v>1377</v>
      </c>
      <c r="L404" s="64">
        <v>0</v>
      </c>
      <c r="M404" s="65">
        <v>1</v>
      </c>
      <c r="N404" s="65">
        <v>0.01</v>
      </c>
      <c r="O404" s="10" t="s">
        <v>38</v>
      </c>
      <c r="P404" s="182" t="s">
        <v>1587</v>
      </c>
      <c r="Q404" s="10" t="s">
        <v>588</v>
      </c>
      <c r="R404" s="158" t="s">
        <v>589</v>
      </c>
      <c r="S404" s="10" t="s">
        <v>1660</v>
      </c>
      <c r="T404" s="10"/>
    </row>
    <row r="405" spans="1:20" s="5" customFormat="1" ht="85.5">
      <c r="A405" s="96" t="s">
        <v>9</v>
      </c>
      <c r="B405" s="96" t="s">
        <v>900</v>
      </c>
      <c r="C405" s="96" t="s">
        <v>899</v>
      </c>
      <c r="D405" s="55" t="s">
        <v>145</v>
      </c>
      <c r="E405" s="55"/>
      <c r="F405" s="10" t="s">
        <v>862</v>
      </c>
      <c r="G405" s="55"/>
      <c r="H405" s="56">
        <v>429</v>
      </c>
      <c r="I405" s="55" t="s">
        <v>49</v>
      </c>
      <c r="J405" s="96" t="s">
        <v>900</v>
      </c>
      <c r="K405" s="96" t="s">
        <v>903</v>
      </c>
      <c r="L405" s="61">
        <v>0</v>
      </c>
      <c r="M405" s="62">
        <v>1</v>
      </c>
      <c r="N405" s="62">
        <v>0.01</v>
      </c>
      <c r="O405" s="55" t="s">
        <v>904</v>
      </c>
      <c r="P405" s="55" t="s">
        <v>908</v>
      </c>
      <c r="Q405" s="55"/>
      <c r="R405" s="158" t="s">
        <v>1240</v>
      </c>
      <c r="S405" s="55" t="s">
        <v>905</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864</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907</v>
      </c>
      <c r="Q406" s="55"/>
      <c r="R406" s="149" t="str">
        <f t="shared" ref="R406:R409" si="120">R$405</f>
        <v>material-efficiency-longevity-reuse.html</v>
      </c>
      <c r="S406" s="55" t="s">
        <v>906</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865</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909</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901</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913</v>
      </c>
      <c r="Q408" s="55"/>
      <c r="R408" s="158" t="s">
        <v>1241</v>
      </c>
      <c r="S408" s="55" t="s">
        <v>914</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910</v>
      </c>
      <c r="Q409" s="55"/>
      <c r="R409" s="149" t="str">
        <f t="shared" si="120"/>
        <v>material-efficiency-longevity-reuse.html</v>
      </c>
      <c r="S409" s="55" t="s">
        <v>906</v>
      </c>
      <c r="T409" s="57"/>
    </row>
    <row r="410" spans="1:20" ht="42.75">
      <c r="A410" s="96" t="s">
        <v>9</v>
      </c>
      <c r="B410" s="96" t="s">
        <v>23</v>
      </c>
      <c r="C410" s="96" t="s">
        <v>314</v>
      </c>
      <c r="D410" s="55" t="s">
        <v>146</v>
      </c>
      <c r="E410" s="55"/>
      <c r="F410" s="10" t="s">
        <v>863</v>
      </c>
      <c r="G410" s="55"/>
      <c r="H410" s="56">
        <v>56</v>
      </c>
      <c r="I410" s="55" t="s">
        <v>49</v>
      </c>
      <c r="J410" s="56" t="s">
        <v>397</v>
      </c>
      <c r="K410" s="78" t="s">
        <v>618</v>
      </c>
      <c r="L410" s="61">
        <v>0</v>
      </c>
      <c r="M410" s="62">
        <v>1</v>
      </c>
      <c r="N410" s="62">
        <v>0.01</v>
      </c>
      <c r="O410" s="55" t="s">
        <v>38</v>
      </c>
      <c r="P410" s="179" t="s">
        <v>1588</v>
      </c>
      <c r="Q410" s="55" t="s">
        <v>248</v>
      </c>
      <c r="R410" s="158" t="s">
        <v>249</v>
      </c>
      <c r="S410" s="10" t="s">
        <v>1660</v>
      </c>
      <c r="T410" s="55"/>
    </row>
    <row r="411" spans="1:20" ht="42.75">
      <c r="A411" s="76" t="str">
        <f>A$410</f>
        <v>Industry</v>
      </c>
      <c r="B411" s="76" t="str">
        <f t="shared" ref="B411:C412" si="122">B$410</f>
        <v>Methane Capture</v>
      </c>
      <c r="C411" s="76" t="str">
        <f t="shared" si="122"/>
        <v>Fraction of Methane Capture Opportunities Achieved</v>
      </c>
      <c r="D411" s="55" t="s">
        <v>902</v>
      </c>
      <c r="E411" s="55"/>
      <c r="F411" s="55" t="s">
        <v>1355</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1589</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901</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1590</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863</v>
      </c>
      <c r="G413" s="55"/>
      <c r="H413" s="56">
        <v>57</v>
      </c>
      <c r="I413" s="55" t="s">
        <v>49</v>
      </c>
      <c r="J413" s="56" t="s">
        <v>397</v>
      </c>
      <c r="K413" s="78" t="s">
        <v>617</v>
      </c>
      <c r="L413" s="61">
        <v>0</v>
      </c>
      <c r="M413" s="62">
        <v>1</v>
      </c>
      <c r="N413" s="62">
        <v>0.01</v>
      </c>
      <c r="O413" s="55" t="s">
        <v>38</v>
      </c>
      <c r="P413" s="179" t="s">
        <v>1591</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902</v>
      </c>
      <c r="E414" s="55"/>
      <c r="F414" s="55" t="s">
        <v>1355</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1592</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901</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1593</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975</v>
      </c>
      <c r="C416" s="96" t="s">
        <v>976</v>
      </c>
      <c r="D416" s="10" t="s">
        <v>504</v>
      </c>
      <c r="E416" s="55"/>
      <c r="F416" s="10" t="s">
        <v>501</v>
      </c>
      <c r="G416" s="55"/>
      <c r="H416" s="56">
        <v>451</v>
      </c>
      <c r="I416" s="55" t="s">
        <v>49</v>
      </c>
      <c r="J416" s="96" t="s">
        <v>976</v>
      </c>
      <c r="K416" s="96" t="s">
        <v>977</v>
      </c>
      <c r="L416" s="61">
        <v>0</v>
      </c>
      <c r="M416" s="62">
        <v>1</v>
      </c>
      <c r="N416" s="62">
        <v>0.01</v>
      </c>
      <c r="O416" s="55" t="s">
        <v>978</v>
      </c>
      <c r="P416" s="179" t="s">
        <v>1594</v>
      </c>
      <c r="Q416" s="55"/>
      <c r="R416" s="158" t="s">
        <v>1242</v>
      </c>
      <c r="S416" s="55" t="s">
        <v>1666</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1595</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1596</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956</v>
      </c>
      <c r="E420" s="55"/>
      <c r="F420" s="10" t="s">
        <v>957</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1597</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497</v>
      </c>
      <c r="E421" s="55"/>
      <c r="F421" s="10" t="s">
        <v>498</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948</v>
      </c>
      <c r="E422" s="55"/>
      <c r="F422" s="10" t="s">
        <v>952</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958</v>
      </c>
      <c r="E423" s="55"/>
      <c r="F423" s="10" t="s">
        <v>959</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1598</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949</v>
      </c>
      <c r="E424" s="55"/>
      <c r="F424" s="10" t="s">
        <v>953</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1599</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480</v>
      </c>
      <c r="D425" s="55"/>
      <c r="E425" s="55"/>
      <c r="F425" s="55"/>
      <c r="G425" s="55"/>
      <c r="H425" s="56">
        <v>60</v>
      </c>
      <c r="I425" s="55" t="s">
        <v>49</v>
      </c>
      <c r="J425" s="78" t="s">
        <v>156</v>
      </c>
      <c r="K425" s="78" t="s">
        <v>616</v>
      </c>
      <c r="L425" s="61">
        <v>0</v>
      </c>
      <c r="M425" s="62">
        <v>1</v>
      </c>
      <c r="N425" s="62">
        <v>0.01</v>
      </c>
      <c r="O425" s="55" t="s">
        <v>38</v>
      </c>
      <c r="P425" s="179" t="s">
        <v>1600</v>
      </c>
      <c r="Q425" s="55" t="s">
        <v>252</v>
      </c>
      <c r="R425" s="158" t="s">
        <v>253</v>
      </c>
      <c r="S425" s="55" t="s">
        <v>1667</v>
      </c>
      <c r="T425" s="181" t="s">
        <v>203</v>
      </c>
    </row>
    <row r="426" spans="1:20" ht="42.75">
      <c r="A426" s="96" t="s">
        <v>154</v>
      </c>
      <c r="B426" s="96" t="s">
        <v>284</v>
      </c>
      <c r="C426" s="96" t="s">
        <v>489</v>
      </c>
      <c r="D426" s="55"/>
      <c r="E426" s="55"/>
      <c r="F426" s="55"/>
      <c r="G426" s="55"/>
      <c r="H426" s="56">
        <v>549</v>
      </c>
      <c r="I426" s="10" t="s">
        <v>49</v>
      </c>
      <c r="J426" s="78" t="s">
        <v>284</v>
      </c>
      <c r="K426" s="78" t="s">
        <v>615</v>
      </c>
      <c r="L426" s="201">
        <v>0</v>
      </c>
      <c r="M426" s="195">
        <v>1</v>
      </c>
      <c r="N426" s="195">
        <v>0.01</v>
      </c>
      <c r="O426" s="55" t="s">
        <v>38</v>
      </c>
      <c r="P426" s="183" t="s">
        <v>1601</v>
      </c>
      <c r="Q426" s="55" t="s">
        <v>347</v>
      </c>
      <c r="R426" s="158" t="s">
        <v>348</v>
      </c>
      <c r="S426" s="55" t="s">
        <v>1667</v>
      </c>
      <c r="T426" s="55"/>
    </row>
    <row r="427" spans="1:20" ht="42.75">
      <c r="A427" s="96" t="s">
        <v>154</v>
      </c>
      <c r="B427" s="96" t="s">
        <v>485</v>
      </c>
      <c r="C427" s="96" t="s">
        <v>486</v>
      </c>
      <c r="D427" s="55"/>
      <c r="E427" s="55"/>
      <c r="F427" s="55"/>
      <c r="G427" s="55"/>
      <c r="H427" s="56">
        <v>177</v>
      </c>
      <c r="I427" s="10" t="s">
        <v>49</v>
      </c>
      <c r="J427" s="78" t="s">
        <v>485</v>
      </c>
      <c r="K427" s="78" t="s">
        <v>614</v>
      </c>
      <c r="L427" s="201">
        <v>0</v>
      </c>
      <c r="M427" s="195">
        <v>1</v>
      </c>
      <c r="N427" s="195">
        <v>0.01</v>
      </c>
      <c r="O427" s="55" t="s">
        <v>38</v>
      </c>
      <c r="P427" s="183" t="s">
        <v>1602</v>
      </c>
      <c r="Q427" s="55"/>
      <c r="R427" s="158" t="s">
        <v>1248</v>
      </c>
      <c r="S427" s="55" t="s">
        <v>1667</v>
      </c>
      <c r="T427" s="55"/>
    </row>
    <row r="428" spans="1:20" ht="28.5">
      <c r="A428" s="96" t="s">
        <v>154</v>
      </c>
      <c r="B428" s="96" t="s">
        <v>204</v>
      </c>
      <c r="C428" s="96" t="s">
        <v>481</v>
      </c>
      <c r="D428" s="55"/>
      <c r="E428" s="55"/>
      <c r="F428" s="55"/>
      <c r="G428" s="55"/>
      <c r="H428" s="56">
        <v>61</v>
      </c>
      <c r="I428" s="55" t="s">
        <v>49</v>
      </c>
      <c r="J428" s="78" t="s">
        <v>204</v>
      </c>
      <c r="K428" s="78" t="s">
        <v>613</v>
      </c>
      <c r="L428" s="61">
        <v>0</v>
      </c>
      <c r="M428" s="62">
        <v>1</v>
      </c>
      <c r="N428" s="62">
        <v>0.01</v>
      </c>
      <c r="O428" s="55" t="s">
        <v>38</v>
      </c>
      <c r="P428" s="179" t="s">
        <v>658</v>
      </c>
      <c r="Q428" s="55" t="s">
        <v>254</v>
      </c>
      <c r="R428" s="158" t="s">
        <v>255</v>
      </c>
      <c r="S428" s="55" t="s">
        <v>1667</v>
      </c>
      <c r="T428" s="55"/>
    </row>
    <row r="429" spans="1:20" ht="57">
      <c r="A429" s="96" t="s">
        <v>154</v>
      </c>
      <c r="B429" s="96" t="s">
        <v>1363</v>
      </c>
      <c r="C429" s="96" t="s">
        <v>1364</v>
      </c>
      <c r="D429" s="55"/>
      <c r="E429" s="55"/>
      <c r="F429" s="55"/>
      <c r="G429" s="55"/>
      <c r="H429" s="56">
        <v>62</v>
      </c>
      <c r="I429" s="55" t="s">
        <v>49</v>
      </c>
      <c r="J429" s="96" t="s">
        <v>1363</v>
      </c>
      <c r="K429" s="78" t="s">
        <v>1365</v>
      </c>
      <c r="L429" s="61">
        <v>0</v>
      </c>
      <c r="M429" s="62">
        <v>1</v>
      </c>
      <c r="N429" s="62">
        <v>0.01</v>
      </c>
      <c r="O429" s="55" t="s">
        <v>38</v>
      </c>
      <c r="P429" s="179" t="s">
        <v>1603</v>
      </c>
      <c r="Q429" s="55" t="s">
        <v>256</v>
      </c>
      <c r="R429" s="158" t="s">
        <v>257</v>
      </c>
      <c r="S429" s="55" t="s">
        <v>1660</v>
      </c>
      <c r="T429" s="55"/>
    </row>
    <row r="430" spans="1:20" ht="42.75">
      <c r="A430" s="96" t="s">
        <v>154</v>
      </c>
      <c r="B430" s="96" t="s">
        <v>157</v>
      </c>
      <c r="C430" s="96" t="s">
        <v>482</v>
      </c>
      <c r="D430" s="55"/>
      <c r="E430" s="55"/>
      <c r="F430" s="55"/>
      <c r="G430" s="55"/>
      <c r="H430" s="56">
        <v>63</v>
      </c>
      <c r="I430" s="55" t="s">
        <v>49</v>
      </c>
      <c r="J430" s="78" t="s">
        <v>157</v>
      </c>
      <c r="K430" s="78" t="s">
        <v>612</v>
      </c>
      <c r="L430" s="61">
        <v>0</v>
      </c>
      <c r="M430" s="62">
        <v>1</v>
      </c>
      <c r="N430" s="62">
        <v>0.01</v>
      </c>
      <c r="O430" s="55" t="s">
        <v>38</v>
      </c>
      <c r="P430" s="179" t="s">
        <v>1604</v>
      </c>
      <c r="Q430" s="55" t="s">
        <v>258</v>
      </c>
      <c r="R430" s="158" t="s">
        <v>259</v>
      </c>
      <c r="S430" s="55" t="s">
        <v>1667</v>
      </c>
      <c r="T430" s="55"/>
    </row>
    <row r="431" spans="1:20" ht="42.75">
      <c r="A431" s="96" t="s">
        <v>154</v>
      </c>
      <c r="B431" s="96" t="s">
        <v>155</v>
      </c>
      <c r="C431" s="96" t="s">
        <v>1402</v>
      </c>
      <c r="D431" s="55"/>
      <c r="E431" s="55"/>
      <c r="F431" s="55"/>
      <c r="G431" s="55"/>
      <c r="H431" s="56">
        <v>64</v>
      </c>
      <c r="I431" s="55" t="s">
        <v>49</v>
      </c>
      <c r="J431" s="78" t="s">
        <v>155</v>
      </c>
      <c r="K431" s="78" t="s">
        <v>611</v>
      </c>
      <c r="L431" s="61">
        <v>0</v>
      </c>
      <c r="M431" s="62">
        <v>1</v>
      </c>
      <c r="N431" s="62">
        <v>0.01</v>
      </c>
      <c r="O431" s="55" t="s">
        <v>38</v>
      </c>
      <c r="P431" s="179" t="s">
        <v>1605</v>
      </c>
      <c r="Q431" s="55" t="s">
        <v>260</v>
      </c>
      <c r="R431" s="158" t="s">
        <v>261</v>
      </c>
      <c r="S431" s="55" t="s">
        <v>1660</v>
      </c>
      <c r="T431" s="55"/>
    </row>
    <row r="432" spans="1:20" ht="28.5">
      <c r="A432" s="96" t="s">
        <v>154</v>
      </c>
      <c r="B432" s="96" t="s">
        <v>483</v>
      </c>
      <c r="C432" s="96" t="s">
        <v>484</v>
      </c>
      <c r="D432" s="55"/>
      <c r="E432" s="55"/>
      <c r="F432" s="55"/>
      <c r="G432" s="55"/>
      <c r="H432" s="56">
        <v>178</v>
      </c>
      <c r="I432" s="55" t="s">
        <v>50</v>
      </c>
      <c r="J432" s="78" t="s">
        <v>483</v>
      </c>
      <c r="K432" s="78" t="s">
        <v>610</v>
      </c>
      <c r="L432" s="61"/>
      <c r="M432" s="62"/>
      <c r="N432" s="62"/>
      <c r="O432" s="55"/>
      <c r="P432" s="55"/>
      <c r="Q432" s="55"/>
      <c r="R432" s="158" t="s">
        <v>1249</v>
      </c>
      <c r="S432" s="55"/>
      <c r="T432" s="55"/>
    </row>
    <row r="433" spans="1:20" ht="99.75">
      <c r="A433" s="96" t="s">
        <v>154</v>
      </c>
      <c r="B433" s="96" t="s">
        <v>915</v>
      </c>
      <c r="C433" s="96" t="s">
        <v>916</v>
      </c>
      <c r="D433" s="55"/>
      <c r="E433" s="55"/>
      <c r="F433" s="55"/>
      <c r="G433" s="55"/>
      <c r="H433" s="56">
        <v>434</v>
      </c>
      <c r="I433" s="55" t="s">
        <v>50</v>
      </c>
      <c r="J433" s="96" t="s">
        <v>915</v>
      </c>
      <c r="K433" s="96" t="s">
        <v>917</v>
      </c>
      <c r="L433" s="61">
        <v>0</v>
      </c>
      <c r="M433" s="62">
        <v>1</v>
      </c>
      <c r="N433" s="62">
        <v>0.01</v>
      </c>
      <c r="O433" s="55" t="s">
        <v>918</v>
      </c>
      <c r="P433" s="55" t="s">
        <v>1244</v>
      </c>
      <c r="Q433" s="55"/>
      <c r="R433" s="158" t="s">
        <v>1243</v>
      </c>
      <c r="S433" s="191" t="s">
        <v>919</v>
      </c>
      <c r="T433" s="55"/>
    </row>
    <row r="434" spans="1:20" s="3" customFormat="1" ht="42.75">
      <c r="A434" s="97" t="s">
        <v>960</v>
      </c>
      <c r="B434" s="97" t="s">
        <v>964</v>
      </c>
      <c r="C434" s="97" t="s">
        <v>316</v>
      </c>
      <c r="D434" s="10"/>
      <c r="E434" s="10"/>
      <c r="F434" s="10"/>
      <c r="G434" s="10"/>
      <c r="H434" s="56">
        <v>68</v>
      </c>
      <c r="I434" s="10" t="s">
        <v>50</v>
      </c>
      <c r="J434" s="77" t="s">
        <v>963</v>
      </c>
      <c r="K434" s="78" t="s">
        <v>609</v>
      </c>
      <c r="L434" s="65">
        <v>0</v>
      </c>
      <c r="M434" s="65">
        <v>1</v>
      </c>
      <c r="N434" s="65">
        <v>0.01</v>
      </c>
      <c r="O434" s="10" t="s">
        <v>64</v>
      </c>
      <c r="P434" s="10" t="s">
        <v>1606</v>
      </c>
      <c r="Q434" s="10" t="s">
        <v>266</v>
      </c>
      <c r="R434" s="158" t="s">
        <v>267</v>
      </c>
      <c r="S434" s="55"/>
      <c r="T434" s="10"/>
    </row>
    <row r="435" spans="1:20" s="3" customFormat="1" ht="28.5">
      <c r="A435" s="97" t="s">
        <v>960</v>
      </c>
      <c r="B435" s="97" t="s">
        <v>1307</v>
      </c>
      <c r="C435" s="97" t="s">
        <v>1306</v>
      </c>
      <c r="D435" s="10"/>
      <c r="E435" s="10"/>
      <c r="F435" s="10"/>
      <c r="G435" s="10"/>
      <c r="H435" s="56">
        <v>176</v>
      </c>
      <c r="I435" s="10" t="s">
        <v>50</v>
      </c>
      <c r="J435" s="77" t="s">
        <v>398</v>
      </c>
      <c r="K435" s="78" t="s">
        <v>1304</v>
      </c>
      <c r="L435" s="65">
        <v>0</v>
      </c>
      <c r="M435" s="65">
        <v>1</v>
      </c>
      <c r="N435" s="65">
        <v>0.01</v>
      </c>
      <c r="O435" s="55" t="s">
        <v>1305</v>
      </c>
      <c r="P435" s="10" t="s">
        <v>1607</v>
      </c>
      <c r="Q435" s="10" t="s">
        <v>391</v>
      </c>
      <c r="R435" s="158" t="s">
        <v>1245</v>
      </c>
      <c r="S435" s="55"/>
      <c r="T435" s="10"/>
    </row>
    <row r="436" spans="1:20" s="3" customFormat="1" ht="57">
      <c r="A436" s="97" t="s">
        <v>960</v>
      </c>
      <c r="B436" s="97" t="s">
        <v>961</v>
      </c>
      <c r="C436" s="97" t="s">
        <v>962</v>
      </c>
      <c r="D436" s="10"/>
      <c r="E436" s="10"/>
      <c r="F436" s="10"/>
      <c r="G436" s="10"/>
      <c r="H436" s="56">
        <v>450</v>
      </c>
      <c r="I436" s="10" t="s">
        <v>49</v>
      </c>
      <c r="J436" s="97" t="s">
        <v>965</v>
      </c>
      <c r="K436" s="96" t="s">
        <v>966</v>
      </c>
      <c r="L436" s="65">
        <v>0</v>
      </c>
      <c r="M436" s="65">
        <v>1</v>
      </c>
      <c r="N436" s="65">
        <v>0.01</v>
      </c>
      <c r="O436" s="55" t="s">
        <v>967</v>
      </c>
      <c r="P436" s="182" t="s">
        <v>1949</v>
      </c>
      <c r="Q436" s="10"/>
      <c r="R436" s="158" t="s">
        <v>1246</v>
      </c>
      <c r="S436" s="55" t="s">
        <v>1950</v>
      </c>
      <c r="T436" s="10"/>
    </row>
    <row r="437" spans="1:20" ht="99.75">
      <c r="A437" s="96" t="s">
        <v>10</v>
      </c>
      <c r="B437" s="96" t="s">
        <v>30</v>
      </c>
      <c r="C437" s="96" t="s">
        <v>63</v>
      </c>
      <c r="D437" s="55" t="s">
        <v>388</v>
      </c>
      <c r="E437" s="55"/>
      <c r="F437" s="55" t="s">
        <v>389</v>
      </c>
      <c r="G437" s="55"/>
      <c r="H437" s="56">
        <v>541</v>
      </c>
      <c r="I437" s="55" t="s">
        <v>49</v>
      </c>
      <c r="J437" s="78" t="s">
        <v>30</v>
      </c>
      <c r="K437" s="78" t="s">
        <v>608</v>
      </c>
      <c r="L437" s="61">
        <v>0</v>
      </c>
      <c r="M437" s="61">
        <v>0.3</v>
      </c>
      <c r="N437" s="61">
        <v>0.01</v>
      </c>
      <c r="O437" s="55" t="s">
        <v>1414</v>
      </c>
      <c r="P437" s="179" t="s">
        <v>1608</v>
      </c>
      <c r="Q437" s="55" t="s">
        <v>262</v>
      </c>
      <c r="R437" s="158" t="s">
        <v>263</v>
      </c>
      <c r="S437" s="181" t="s">
        <v>1668</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1609</v>
      </c>
      <c r="Q438" s="57" t="str">
        <f>Q$437</f>
        <v>ccs.html#ccs</v>
      </c>
      <c r="R438" s="159" t="str">
        <f>R$437</f>
        <v>carbon-capture-and-sequestration.html</v>
      </c>
      <c r="S438" s="181" t="s">
        <v>1668</v>
      </c>
      <c r="T438" s="55"/>
    </row>
    <row r="439" spans="1:20" s="5" customFormat="1" ht="99.75">
      <c r="A439" s="96" t="s">
        <v>10</v>
      </c>
      <c r="B439" s="96" t="s">
        <v>28</v>
      </c>
      <c r="C439" s="96" t="s">
        <v>868</v>
      </c>
      <c r="D439" s="55" t="s">
        <v>379</v>
      </c>
      <c r="E439" s="55"/>
      <c r="F439" s="55" t="s">
        <v>384</v>
      </c>
      <c r="G439" s="55"/>
      <c r="H439" s="56">
        <v>171</v>
      </c>
      <c r="I439" s="55" t="s">
        <v>49</v>
      </c>
      <c r="J439" s="78" t="s">
        <v>28</v>
      </c>
      <c r="K439" s="78" t="s">
        <v>607</v>
      </c>
      <c r="L439" s="67">
        <v>0</v>
      </c>
      <c r="M439" s="204">
        <v>10000</v>
      </c>
      <c r="N439" s="204">
        <v>250</v>
      </c>
      <c r="O439" s="88" t="str">
        <f>UnitControlCenter!B39</f>
        <v>2018 INR / metric ton CO2e</v>
      </c>
      <c r="P439" s="179" t="s">
        <v>1610</v>
      </c>
      <c r="Q439" s="55" t="s">
        <v>264</v>
      </c>
      <c r="R439" s="158" t="s">
        <v>265</v>
      </c>
      <c r="S439" s="10" t="s">
        <v>1669</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1611</v>
      </c>
      <c r="Q440" s="57" t="str">
        <f t="shared" ref="Q440:R443" si="144">Q$439</f>
        <v>fuels.html#carbon-tax</v>
      </c>
      <c r="R440" s="159" t="str">
        <f t="shared" si="144"/>
        <v>carbon-tax.html</v>
      </c>
      <c r="S440" s="57" t="s">
        <v>1670</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1612</v>
      </c>
      <c r="Q441" s="57" t="str">
        <f t="shared" si="144"/>
        <v>fuels.html#carbon-tax</v>
      </c>
      <c r="R441" s="159" t="str">
        <f t="shared" si="144"/>
        <v>carbon-tax.html</v>
      </c>
      <c r="S441" s="57" t="s">
        <v>1670</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1613</v>
      </c>
      <c r="Q442" s="57" t="str">
        <f t="shared" si="144"/>
        <v>fuels.html#carbon-tax</v>
      </c>
      <c r="R442" s="159" t="str">
        <f t="shared" si="144"/>
        <v>carbon-tax.html</v>
      </c>
      <c r="S442" s="57" t="s">
        <v>1670</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1614</v>
      </c>
      <c r="Q443" s="57" t="str">
        <f t="shared" si="144"/>
        <v>fuels.html#carbon-tax</v>
      </c>
      <c r="R443" s="159" t="str">
        <f t="shared" si="144"/>
        <v>carbon-tax.html</v>
      </c>
      <c r="S443" s="57" t="s">
        <v>1670</v>
      </c>
      <c r="T443" s="57"/>
    </row>
    <row r="444" spans="1:20" s="5" customFormat="1" ht="28.5">
      <c r="A444" s="76" t="str">
        <f t="shared" si="145"/>
        <v>Cross-Sector</v>
      </c>
      <c r="B444" s="76" t="str">
        <f t="shared" si="145"/>
        <v>Carbon Tax</v>
      </c>
      <c r="C444" s="76" t="str">
        <f t="shared" si="145"/>
        <v>Additional Carbon Tax Rate</v>
      </c>
      <c r="D444" s="55" t="s">
        <v>983</v>
      </c>
      <c r="E444" s="55"/>
      <c r="F444" s="55" t="s">
        <v>984</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1340</v>
      </c>
      <c r="C446" s="97" t="s">
        <v>921</v>
      </c>
      <c r="D446" s="10"/>
      <c r="E446" s="10"/>
      <c r="F446" s="10"/>
      <c r="G446" s="10"/>
      <c r="H446" s="58">
        <v>509</v>
      </c>
      <c r="I446" s="10" t="s">
        <v>49</v>
      </c>
      <c r="J446" s="97" t="s">
        <v>1078</v>
      </c>
      <c r="K446" s="97" t="s">
        <v>924</v>
      </c>
      <c r="L446" s="67">
        <v>0</v>
      </c>
      <c r="M446" s="67">
        <v>1</v>
      </c>
      <c r="N446" s="67">
        <v>1</v>
      </c>
      <c r="O446" s="55" t="s">
        <v>33</v>
      </c>
      <c r="P446" s="55" t="s">
        <v>1339</v>
      </c>
      <c r="Q446" s="55" t="s">
        <v>264</v>
      </c>
      <c r="R446" s="158" t="s">
        <v>265</v>
      </c>
      <c r="S446" s="57" t="s">
        <v>1670</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606</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504</v>
      </c>
      <c r="E448" s="55"/>
      <c r="F448" s="10" t="s">
        <v>501</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1615</v>
      </c>
      <c r="Q449" s="10" t="s">
        <v>268</v>
      </c>
      <c r="R449" s="158" t="s">
        <v>269</v>
      </c>
      <c r="S449" s="55" t="s">
        <v>1671</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506</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956</v>
      </c>
      <c r="E459" s="55"/>
      <c r="F459" s="10" t="s">
        <v>957</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487</v>
      </c>
      <c r="E461" s="55"/>
      <c r="F461" s="10" t="s">
        <v>488</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497</v>
      </c>
      <c r="E462" s="55"/>
      <c r="F462" s="10" t="s">
        <v>498</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948</v>
      </c>
      <c r="E463" s="55"/>
      <c r="F463" s="10" t="s">
        <v>952</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958</v>
      </c>
      <c r="E464" s="55"/>
      <c r="F464" s="10" t="s">
        <v>959</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949</v>
      </c>
      <c r="E465" s="55"/>
      <c r="F465" s="10" t="s">
        <v>953</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1616</v>
      </c>
      <c r="Q465" s="57"/>
      <c r="R465" s="158"/>
      <c r="S465" s="76" t="s">
        <v>1671</v>
      </c>
      <c r="T465" s="57"/>
    </row>
    <row r="466" spans="1:20" s="5" customFormat="1" ht="28.5">
      <c r="A466" s="76" t="str">
        <f t="shared" si="152"/>
        <v>Cross-Sector</v>
      </c>
      <c r="B466" s="76" t="str">
        <f t="shared" si="152"/>
        <v>End Existing Subsidies</v>
      </c>
      <c r="C466" s="76" t="str">
        <f t="shared" si="152"/>
        <v>Percent Reduction in BAU Subsidies</v>
      </c>
      <c r="D466" s="10" t="s">
        <v>950</v>
      </c>
      <c r="E466" s="55"/>
      <c r="F466" s="10" t="s">
        <v>954</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951</v>
      </c>
      <c r="E467" s="55"/>
      <c r="F467" s="10" t="s">
        <v>955</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920</v>
      </c>
      <c r="C468" s="97" t="s">
        <v>922</v>
      </c>
      <c r="D468" s="10"/>
      <c r="E468" s="10"/>
      <c r="F468" s="10"/>
      <c r="G468" s="10"/>
      <c r="H468" s="58"/>
      <c r="I468" s="10" t="s">
        <v>50</v>
      </c>
      <c r="J468" s="97" t="s">
        <v>923</v>
      </c>
      <c r="K468" s="97" t="s">
        <v>925</v>
      </c>
      <c r="L468" s="64"/>
      <c r="M468" s="64"/>
      <c r="N468" s="64"/>
      <c r="O468" s="10"/>
      <c r="P468" s="10"/>
      <c r="Q468" s="10"/>
      <c r="R468" s="158"/>
      <c r="S468" s="10"/>
      <c r="T468" s="10"/>
    </row>
    <row r="469" spans="1:20" s="3" customFormat="1" ht="42.75">
      <c r="A469" s="97" t="s">
        <v>10</v>
      </c>
      <c r="B469" s="97" t="s">
        <v>1280</v>
      </c>
      <c r="C469" s="97" t="s">
        <v>1279</v>
      </c>
      <c r="D469" s="10" t="s">
        <v>58</v>
      </c>
      <c r="E469" s="10"/>
      <c r="F469" s="10" t="s">
        <v>103</v>
      </c>
      <c r="G469" s="10"/>
      <c r="H469" s="56"/>
      <c r="I469" s="10" t="s">
        <v>50</v>
      </c>
      <c r="J469" s="77" t="s">
        <v>1280</v>
      </c>
      <c r="K469" s="96" t="s">
        <v>1281</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1280</v>
      </c>
      <c r="K470" s="96" t="s">
        <v>1281</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951</v>
      </c>
      <c r="E471" s="10"/>
      <c r="F471" s="10" t="s">
        <v>955</v>
      </c>
      <c r="G471" s="10"/>
      <c r="H471" s="56"/>
      <c r="I471" s="10" t="s">
        <v>50</v>
      </c>
      <c r="J471" s="97" t="s">
        <v>1280</v>
      </c>
      <c r="K471" s="96" t="s">
        <v>1281</v>
      </c>
      <c r="L471" s="67"/>
      <c r="M471" s="67"/>
      <c r="N471" s="67"/>
      <c r="O471" s="10"/>
      <c r="P471" s="10"/>
      <c r="Q471" s="10"/>
      <c r="R471" s="158"/>
      <c r="S471" s="55"/>
      <c r="T471" s="10"/>
    </row>
    <row r="472" spans="1:20" s="3" customFormat="1" ht="42.75">
      <c r="A472" s="97" t="s">
        <v>10</v>
      </c>
      <c r="B472" s="97" t="s">
        <v>1335</v>
      </c>
      <c r="C472" s="97" t="s">
        <v>1335</v>
      </c>
      <c r="D472" s="10" t="s">
        <v>504</v>
      </c>
      <c r="E472" s="55"/>
      <c r="F472" s="10" t="s">
        <v>501</v>
      </c>
      <c r="G472" s="10"/>
      <c r="H472" s="56"/>
      <c r="I472" s="10" t="s">
        <v>50</v>
      </c>
      <c r="J472" s="97" t="s">
        <v>1335</v>
      </c>
      <c r="K472" s="97" t="s">
        <v>1336</v>
      </c>
      <c r="L472" s="65">
        <v>0</v>
      </c>
      <c r="M472" s="65">
        <v>1</v>
      </c>
      <c r="N472" s="65">
        <v>0.01</v>
      </c>
      <c r="O472" s="55" t="s">
        <v>1337</v>
      </c>
      <c r="P472" s="10" t="s">
        <v>1338</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956</v>
      </c>
      <c r="E480" s="55"/>
      <c r="F480" s="10" t="s">
        <v>957</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497</v>
      </c>
      <c r="E481" s="55"/>
      <c r="F481" s="10" t="s">
        <v>498</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948</v>
      </c>
      <c r="E482" s="55"/>
      <c r="F482" s="10" t="s">
        <v>952</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958</v>
      </c>
      <c r="E483" s="55"/>
      <c r="F483" s="10" t="s">
        <v>959</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949</v>
      </c>
      <c r="E484" s="55"/>
      <c r="F484" s="10" t="s">
        <v>953</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950</v>
      </c>
      <c r="E485" s="55"/>
      <c r="F485" s="10" t="s">
        <v>954</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951</v>
      </c>
      <c r="E486" s="55"/>
      <c r="F486" s="10" t="s">
        <v>955</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605</v>
      </c>
      <c r="L487" s="61">
        <v>0</v>
      </c>
      <c r="M487" s="61">
        <v>0.2</v>
      </c>
      <c r="N487" s="73">
        <v>5.0000000000000001E-3</v>
      </c>
      <c r="O487" s="55" t="s">
        <v>164</v>
      </c>
      <c r="P487" s="179" t="s">
        <v>1617</v>
      </c>
      <c r="Q487" s="10" t="s">
        <v>270</v>
      </c>
      <c r="R487" s="158" t="s">
        <v>271</v>
      </c>
      <c r="S487" s="55" t="s">
        <v>1672</v>
      </c>
      <c r="T487" s="57"/>
    </row>
    <row r="488" spans="1:20" s="5" customFormat="1" ht="57">
      <c r="A488" s="79" t="str">
        <f t="shared" ref="A488:C500" si="157">A$487</f>
        <v>Cross-Sector</v>
      </c>
      <c r="B488" s="79" t="str">
        <f t="shared" si="157"/>
        <v>Fuel Taxes</v>
      </c>
      <c r="C488" s="79" t="str">
        <f t="shared" si="157"/>
        <v>Additional Fuel Tax Rate by Fuel</v>
      </c>
      <c r="D488" s="10" t="s">
        <v>504</v>
      </c>
      <c r="E488" s="10"/>
      <c r="F488" s="10" t="s">
        <v>501</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1618</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1619</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1620</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1621</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956</v>
      </c>
      <c r="E496" s="10"/>
      <c r="F496" s="10" t="s">
        <v>957</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1622</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497</v>
      </c>
      <c r="E498" s="10"/>
      <c r="F498" s="10" t="s">
        <v>498</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1623</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948</v>
      </c>
      <c r="E499" s="10"/>
      <c r="F499" s="10" t="s">
        <v>952</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1624</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958</v>
      </c>
      <c r="E500" s="10"/>
      <c r="F500" s="10" t="s">
        <v>959</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1625</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949</v>
      </c>
      <c r="E501" s="10"/>
      <c r="F501" s="10" t="s">
        <v>953</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1626</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950</v>
      </c>
      <c r="E502" s="10"/>
      <c r="F502" s="10" t="s">
        <v>954</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951</v>
      </c>
      <c r="E503" s="10"/>
      <c r="F503" s="10" t="s">
        <v>955</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1183</v>
      </c>
      <c r="B504" s="96" t="s">
        <v>349</v>
      </c>
      <c r="C504" s="96" t="s">
        <v>318</v>
      </c>
      <c r="D504" s="55" t="s">
        <v>125</v>
      </c>
      <c r="E504" s="55"/>
      <c r="F504" s="55" t="s">
        <v>350</v>
      </c>
      <c r="G504" s="55"/>
      <c r="H504" s="56">
        <v>85</v>
      </c>
      <c r="I504" s="55" t="s">
        <v>50</v>
      </c>
      <c r="J504" s="78" t="s">
        <v>399</v>
      </c>
      <c r="K504" s="78" t="s">
        <v>604</v>
      </c>
      <c r="L504" s="62">
        <v>0</v>
      </c>
      <c r="M504" s="62">
        <v>0.4</v>
      </c>
      <c r="N504" s="61">
        <v>0.01</v>
      </c>
      <c r="O504" s="55" t="s">
        <v>36</v>
      </c>
      <c r="P504" s="55" t="s">
        <v>665</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666</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667</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668</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669</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670</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603</v>
      </c>
      <c r="L510" s="62">
        <v>0</v>
      </c>
      <c r="M510" s="62">
        <v>0.4</v>
      </c>
      <c r="N510" s="61">
        <v>0.01</v>
      </c>
      <c r="O510" s="55" t="s">
        <v>36</v>
      </c>
      <c r="P510" s="10" t="s">
        <v>671</v>
      </c>
      <c r="Q510" s="55" t="s">
        <v>272</v>
      </c>
      <c r="R510" s="158" t="s">
        <v>273</v>
      </c>
      <c r="S510" s="55" t="s">
        <v>81</v>
      </c>
      <c r="T510" s="55"/>
    </row>
    <row r="511" spans="1:20" ht="85.5">
      <c r="A511" s="96" t="s">
        <v>1183</v>
      </c>
      <c r="B511" s="76" t="str">
        <f t="shared" si="167"/>
        <v>Capital Cost Reduction</v>
      </c>
      <c r="C511" s="96" t="s">
        <v>320</v>
      </c>
      <c r="D511" s="55" t="s">
        <v>502</v>
      </c>
      <c r="E511" s="55"/>
      <c r="F511" s="10" t="s">
        <v>505</v>
      </c>
      <c r="G511" s="55"/>
      <c r="H511" s="56">
        <v>92</v>
      </c>
      <c r="I511" s="55" t="s">
        <v>49</v>
      </c>
      <c r="J511" s="76" t="str">
        <f t="shared" si="168"/>
        <v>R&amp;D Capital Cost Reductions</v>
      </c>
      <c r="K511" s="78" t="s">
        <v>602</v>
      </c>
      <c r="L511" s="62">
        <v>0</v>
      </c>
      <c r="M511" s="62">
        <v>0.4</v>
      </c>
      <c r="N511" s="61">
        <v>0.01</v>
      </c>
      <c r="O511" s="55" t="s">
        <v>36</v>
      </c>
      <c r="P511" s="10" t="s">
        <v>672</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586</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673</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674</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675</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503</v>
      </c>
      <c r="E515" s="57"/>
      <c r="F515" s="10" t="s">
        <v>507</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676</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677</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678</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679</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587</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680</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499</v>
      </c>
      <c r="E520" s="57"/>
      <c r="F520" s="10" t="s">
        <v>500</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681</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508</v>
      </c>
      <c r="E521" s="57"/>
      <c r="F521" s="10" t="s">
        <v>510</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682</v>
      </c>
      <c r="Q521" s="55" t="s">
        <v>272</v>
      </c>
      <c r="R521" s="158" t="s">
        <v>273</v>
      </c>
      <c r="S521" s="55" t="s">
        <v>81</v>
      </c>
      <c r="T521" s="55"/>
    </row>
    <row r="522" spans="1:20" ht="85.5">
      <c r="A522" s="96" t="s">
        <v>1183</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601</v>
      </c>
      <c r="L522" s="62">
        <v>0</v>
      </c>
      <c r="M522" s="62">
        <v>0.4</v>
      </c>
      <c r="N522" s="61">
        <v>0.01</v>
      </c>
      <c r="O522" s="55" t="s">
        <v>36</v>
      </c>
      <c r="P522" s="10" t="s">
        <v>683</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684</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685</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686</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902</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687</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911</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688</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689</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690</v>
      </c>
      <c r="Q529" s="55" t="s">
        <v>272</v>
      </c>
      <c r="R529" s="158" t="s">
        <v>273</v>
      </c>
      <c r="S529" s="55" t="s">
        <v>81</v>
      </c>
      <c r="T529" s="55"/>
    </row>
    <row r="530" spans="1:20" ht="85.5">
      <c r="A530" s="96" t="s">
        <v>1183</v>
      </c>
      <c r="B530" s="76" t="str">
        <f t="shared" si="175"/>
        <v>Capital Cost Reduction</v>
      </c>
      <c r="C530" s="97" t="s">
        <v>322</v>
      </c>
      <c r="D530" s="55" t="s">
        <v>574</v>
      </c>
      <c r="E530" s="55"/>
      <c r="F530" s="55" t="s">
        <v>531</v>
      </c>
      <c r="G530" s="55"/>
      <c r="H530" s="56">
        <v>108</v>
      </c>
      <c r="I530" s="55" t="s">
        <v>49</v>
      </c>
      <c r="J530" s="76" t="str">
        <f t="shared" si="168"/>
        <v>R&amp;D Capital Cost Reductions</v>
      </c>
      <c r="K530" s="78" t="s">
        <v>600</v>
      </c>
      <c r="L530" s="62">
        <v>0</v>
      </c>
      <c r="M530" s="62">
        <v>0.4</v>
      </c>
      <c r="N530" s="61">
        <v>0.01</v>
      </c>
      <c r="O530" s="55" t="s">
        <v>36</v>
      </c>
      <c r="P530" s="10" t="s">
        <v>691</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575</v>
      </c>
      <c r="E531" s="55"/>
      <c r="F531" s="55" t="s">
        <v>532</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692</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576</v>
      </c>
      <c r="E532" s="55"/>
      <c r="F532" s="55" t="s">
        <v>533</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693</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577</v>
      </c>
      <c r="E533" s="55"/>
      <c r="F533" s="55" t="s">
        <v>534</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694</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578</v>
      </c>
      <c r="E534" s="55"/>
      <c r="F534" s="55" t="s">
        <v>535</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695</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1021</v>
      </c>
      <c r="E535" s="55"/>
      <c r="F535" s="55" t="s">
        <v>1386</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1388</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1020</v>
      </c>
      <c r="E536" s="55"/>
      <c r="F536" s="55" t="s">
        <v>1387</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1389</v>
      </c>
      <c r="Q536" s="55" t="s">
        <v>272</v>
      </c>
      <c r="R536" s="158" t="s">
        <v>273</v>
      </c>
      <c r="S536" s="55" t="s">
        <v>81</v>
      </c>
      <c r="T536" s="55"/>
    </row>
    <row r="537" spans="1:20" s="3" customFormat="1" ht="114">
      <c r="A537" s="97" t="s">
        <v>1183</v>
      </c>
      <c r="B537" s="97" t="s">
        <v>1400</v>
      </c>
      <c r="C537" s="97" t="s">
        <v>1401</v>
      </c>
      <c r="D537" s="10"/>
      <c r="E537" s="10"/>
      <c r="F537" s="10"/>
      <c r="G537" s="10"/>
      <c r="H537" s="58">
        <v>525</v>
      </c>
      <c r="I537" s="10" t="s">
        <v>49</v>
      </c>
      <c r="J537" s="97" t="s">
        <v>1400</v>
      </c>
      <c r="K537" s="64" t="s">
        <v>1403</v>
      </c>
      <c r="L537" s="62">
        <v>0</v>
      </c>
      <c r="M537" s="62">
        <v>1</v>
      </c>
      <c r="N537" s="61">
        <v>0.01</v>
      </c>
      <c r="O537" s="55" t="s">
        <v>38</v>
      </c>
      <c r="P537" s="55" t="s">
        <v>1405</v>
      </c>
      <c r="Q537" s="10" t="s">
        <v>1407</v>
      </c>
      <c r="R537" s="10" t="s">
        <v>1406</v>
      </c>
      <c r="S537" s="10" t="s">
        <v>1404</v>
      </c>
      <c r="T537" s="10"/>
    </row>
    <row r="538" spans="1:20" ht="85.5">
      <c r="A538" s="96" t="s">
        <v>1183</v>
      </c>
      <c r="B538" s="96" t="s">
        <v>368</v>
      </c>
      <c r="C538" s="96" t="s">
        <v>323</v>
      </c>
      <c r="D538" s="55" t="s">
        <v>125</v>
      </c>
      <c r="E538" s="55"/>
      <c r="F538" s="55" t="s">
        <v>350</v>
      </c>
      <c r="G538" s="55"/>
      <c r="H538" s="56">
        <v>114</v>
      </c>
      <c r="I538" s="55" t="s">
        <v>50</v>
      </c>
      <c r="J538" s="78" t="s">
        <v>400</v>
      </c>
      <c r="K538" s="78" t="s">
        <v>599</v>
      </c>
      <c r="L538" s="62">
        <v>0</v>
      </c>
      <c r="M538" s="62">
        <v>0.4</v>
      </c>
      <c r="N538" s="61">
        <v>0.01</v>
      </c>
      <c r="O538" s="55" t="s">
        <v>37</v>
      </c>
      <c r="P538" s="55" t="s">
        <v>696</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697</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698</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699</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700</v>
      </c>
      <c r="Q543" s="55" t="s">
        <v>272</v>
      </c>
      <c r="R543" s="158" t="s">
        <v>273</v>
      </c>
      <c r="S543" s="55" t="s">
        <v>81</v>
      </c>
      <c r="T543" s="55"/>
    </row>
    <row r="544" spans="1:20" ht="99.75">
      <c r="A544" s="96" t="s">
        <v>1183</v>
      </c>
      <c r="B544" s="76" t="str">
        <f t="shared" si="183"/>
        <v>Fuel Use Reduction</v>
      </c>
      <c r="C544" s="96" t="s">
        <v>324</v>
      </c>
      <c r="D544" s="55"/>
      <c r="E544" s="55"/>
      <c r="F544" s="55" t="s">
        <v>30</v>
      </c>
      <c r="G544" s="55"/>
      <c r="H544" s="56">
        <v>120</v>
      </c>
      <c r="I544" s="55" t="s">
        <v>49</v>
      </c>
      <c r="J544" s="76" t="str">
        <f t="shared" si="184"/>
        <v>R&amp;D Fuel Use Reductions</v>
      </c>
      <c r="K544" s="78" t="s">
        <v>598</v>
      </c>
      <c r="L544" s="62">
        <v>0</v>
      </c>
      <c r="M544" s="62">
        <v>0.4</v>
      </c>
      <c r="N544" s="61">
        <v>0.01</v>
      </c>
      <c r="O544" s="55" t="s">
        <v>37</v>
      </c>
      <c r="P544" s="55" t="s">
        <v>701</v>
      </c>
      <c r="Q544" s="55" t="s">
        <v>272</v>
      </c>
      <c r="R544" s="158" t="s">
        <v>273</v>
      </c>
      <c r="S544" s="55" t="s">
        <v>81</v>
      </c>
      <c r="T544" s="55"/>
    </row>
    <row r="545" spans="1:20" ht="85.5">
      <c r="A545" s="96" t="s">
        <v>1183</v>
      </c>
      <c r="B545" s="76" t="str">
        <f t="shared" si="183"/>
        <v>Fuel Use Reduction</v>
      </c>
      <c r="C545" s="96" t="s">
        <v>325</v>
      </c>
      <c r="D545" s="55" t="s">
        <v>502</v>
      </c>
      <c r="E545" s="55"/>
      <c r="F545" s="10" t="s">
        <v>505</v>
      </c>
      <c r="G545" s="55"/>
      <c r="H545" s="56">
        <v>121</v>
      </c>
      <c r="I545" s="55" t="s">
        <v>49</v>
      </c>
      <c r="J545" s="76" t="str">
        <f t="shared" si="184"/>
        <v>R&amp;D Fuel Use Reductions</v>
      </c>
      <c r="K545" s="78" t="s">
        <v>597</v>
      </c>
      <c r="L545" s="62">
        <v>0</v>
      </c>
      <c r="M545" s="62">
        <v>0.4</v>
      </c>
      <c r="N545" s="61">
        <v>0.01</v>
      </c>
      <c r="O545" s="55" t="s">
        <v>37</v>
      </c>
      <c r="P545" s="55" t="s">
        <v>702</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586</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703</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704</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503</v>
      </c>
      <c r="E549" s="57"/>
      <c r="F549" s="10" t="s">
        <v>507</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705</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587</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706</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499</v>
      </c>
      <c r="E554" s="57"/>
      <c r="F554" s="10" t="s">
        <v>500</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707</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508</v>
      </c>
      <c r="E555" s="57"/>
      <c r="F555" s="10" t="s">
        <v>510</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1183</v>
      </c>
      <c r="B556" s="76" t="str">
        <f t="shared" si="187"/>
        <v>Fuel Use Reduction</v>
      </c>
      <c r="C556" s="96" t="s">
        <v>326</v>
      </c>
      <c r="D556" s="55" t="s">
        <v>145</v>
      </c>
      <c r="E556" s="55"/>
      <c r="F556" s="10" t="s">
        <v>361</v>
      </c>
      <c r="G556" s="55"/>
      <c r="H556" s="56">
        <v>125</v>
      </c>
      <c r="I556" s="55" t="s">
        <v>49</v>
      </c>
      <c r="J556" s="76" t="str">
        <f t="shared" si="184"/>
        <v>R&amp;D Fuel Use Reductions</v>
      </c>
      <c r="K556" s="78" t="s">
        <v>596</v>
      </c>
      <c r="L556" s="62">
        <v>0</v>
      </c>
      <c r="M556" s="62">
        <v>0.4</v>
      </c>
      <c r="N556" s="61">
        <v>0.01</v>
      </c>
      <c r="O556" s="55" t="s">
        <v>37</v>
      </c>
      <c r="P556" s="55" t="s">
        <v>708</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709</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710</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711</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902</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712</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911</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713</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714</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715</v>
      </c>
      <c r="Q563" s="55" t="s">
        <v>272</v>
      </c>
      <c r="R563" s="158" t="s">
        <v>273</v>
      </c>
      <c r="S563" s="55" t="s">
        <v>81</v>
      </c>
      <c r="T563" s="55"/>
    </row>
    <row r="564" spans="1:20" ht="85.5">
      <c r="A564" s="96" t="s">
        <v>1183</v>
      </c>
      <c r="B564" s="76" t="str">
        <f t="shared" si="194"/>
        <v>Fuel Use Reduction</v>
      </c>
      <c r="C564" s="96" t="s">
        <v>327</v>
      </c>
      <c r="D564" s="55" t="s">
        <v>574</v>
      </c>
      <c r="E564" s="55"/>
      <c r="F564" s="55" t="s">
        <v>531</v>
      </c>
      <c r="G564" s="55"/>
      <c r="H564" s="56">
        <v>133</v>
      </c>
      <c r="I564" s="55" t="s">
        <v>49</v>
      </c>
      <c r="J564" s="76" t="str">
        <f t="shared" si="184"/>
        <v>R&amp;D Fuel Use Reductions</v>
      </c>
      <c r="K564" s="78" t="s">
        <v>595</v>
      </c>
      <c r="L564" s="62">
        <v>0</v>
      </c>
      <c r="M564" s="62">
        <v>0.4</v>
      </c>
      <c r="N564" s="61">
        <v>0.01</v>
      </c>
      <c r="O564" s="55" t="s">
        <v>37</v>
      </c>
      <c r="P564" s="55" t="s">
        <v>716</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575</v>
      </c>
      <c r="E565" s="55"/>
      <c r="F565" s="55" t="s">
        <v>532</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717</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576</v>
      </c>
      <c r="E566" s="55"/>
      <c r="F566" s="55" t="s">
        <v>533</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718</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577</v>
      </c>
      <c r="E567" s="55"/>
      <c r="F567" s="55" t="s">
        <v>534</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719</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578</v>
      </c>
      <c r="E568" s="55"/>
      <c r="F568" s="55" t="s">
        <v>535</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720</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1021</v>
      </c>
      <c r="E569" s="55"/>
      <c r="F569" s="55" t="s">
        <v>1386</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1390</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1020</v>
      </c>
      <c r="E570" s="55"/>
      <c r="F570" s="55" t="s">
        <v>1387</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1391</v>
      </c>
      <c r="Q570" s="55" t="s">
        <v>272</v>
      </c>
      <c r="R570" s="158" t="s">
        <v>273</v>
      </c>
      <c r="S570" s="55" t="s">
        <v>81</v>
      </c>
      <c r="T570" s="55"/>
    </row>
    <row r="571" spans="1:20" ht="85.5">
      <c r="A571" s="4" t="s">
        <v>1427</v>
      </c>
      <c r="B571" s="4" t="s">
        <v>1428</v>
      </c>
      <c r="C571" s="4" t="s">
        <v>1430</v>
      </c>
      <c r="H571" s="175">
        <v>543</v>
      </c>
      <c r="I571" s="2" t="s">
        <v>49</v>
      </c>
      <c r="J571" s="88"/>
      <c r="K571" s="4" t="s">
        <v>1429</v>
      </c>
      <c r="L571" s="195">
        <v>-0.1</v>
      </c>
      <c r="M571" s="388">
        <v>5.8000000000000003E-2</v>
      </c>
      <c r="N571" s="392">
        <v>5.0000000000000001E-4</v>
      </c>
      <c r="O571" s="4" t="s">
        <v>1434</v>
      </c>
      <c r="P571" s="4" t="s">
        <v>1961</v>
      </c>
      <c r="R571" s="162"/>
      <c r="S571" s="67" t="s">
        <v>1673</v>
      </c>
      <c r="T571" s="2" t="s">
        <v>1674</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4" t="s">
        <v>1415</v>
      </c>
      <c r="B1" s="394"/>
    </row>
    <row r="2" spans="1:2">
      <c r="A2" s="166" t="s">
        <v>1416</v>
      </c>
      <c r="B2" s="166" t="s">
        <v>1417</v>
      </c>
    </row>
    <row r="3" spans="1:2">
      <c r="A3" s="167" t="s">
        <v>401</v>
      </c>
      <c r="B3" s="95" t="str">
        <f>A3</f>
        <v>million metric tons / year</v>
      </c>
    </row>
    <row r="4" spans="1:2">
      <c r="A4" s="167" t="s">
        <v>1425</v>
      </c>
      <c r="B4" s="192" t="s">
        <v>1680</v>
      </c>
    </row>
    <row r="5" spans="1:2">
      <c r="A5" s="168" t="s">
        <v>732</v>
      </c>
      <c r="B5" s="95" t="str">
        <f t="shared" ref="B5:B26" si="0">A5</f>
        <v>thousand metric tons / year</v>
      </c>
    </row>
    <row r="6" spans="1:2">
      <c r="A6" s="168" t="s">
        <v>1426</v>
      </c>
      <c r="B6" s="192" t="s">
        <v>1681</v>
      </c>
    </row>
    <row r="7" spans="1:2">
      <c r="A7" s="168" t="s">
        <v>828</v>
      </c>
      <c r="B7" s="192" t="s">
        <v>1682</v>
      </c>
    </row>
    <row r="8" spans="1:2">
      <c r="A8" s="168" t="s">
        <v>829</v>
      </c>
      <c r="B8" s="192" t="s">
        <v>1683</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830</v>
      </c>
      <c r="B12" s="192" t="s">
        <v>1684</v>
      </c>
    </row>
    <row r="13" spans="1:2">
      <c r="A13" s="168" t="s">
        <v>942</v>
      </c>
      <c r="B13" s="95" t="str">
        <f t="shared" si="0"/>
        <v>cubic km / yr</v>
      </c>
    </row>
    <row r="14" spans="1:2">
      <c r="A14" s="168" t="s">
        <v>817</v>
      </c>
      <c r="B14" s="192" t="s">
        <v>1675</v>
      </c>
    </row>
    <row r="15" spans="1:2">
      <c r="A15" s="168" t="s">
        <v>818</v>
      </c>
      <c r="B15" s="192" t="s">
        <v>1676</v>
      </c>
    </row>
    <row r="16" spans="1:2">
      <c r="A16" s="168" t="s">
        <v>536</v>
      </c>
      <c r="B16" s="95" t="str">
        <f t="shared" si="0"/>
        <v>million vehicles / year</v>
      </c>
    </row>
    <row r="17" spans="1:2">
      <c r="A17" s="168" t="s">
        <v>795</v>
      </c>
      <c r="B17" s="95" t="str">
        <f t="shared" si="0"/>
        <v>thousand vehicles / year</v>
      </c>
    </row>
    <row r="18" spans="1:2">
      <c r="A18" s="168" t="s">
        <v>794</v>
      </c>
      <c r="B18" s="95" t="str">
        <f t="shared" si="0"/>
        <v>million vehicles</v>
      </c>
    </row>
    <row r="19" spans="1:2">
      <c r="A19" s="168" t="s">
        <v>835</v>
      </c>
      <c r="B19" s="95" t="str">
        <f t="shared" si="0"/>
        <v>thousand vehicles</v>
      </c>
    </row>
    <row r="20" spans="1:2">
      <c r="A20" s="168" t="s">
        <v>512</v>
      </c>
      <c r="B20" s="192" t="s">
        <v>1677</v>
      </c>
    </row>
    <row r="21" spans="1:2">
      <c r="A21" s="168" t="s">
        <v>1424</v>
      </c>
      <c r="B21" s="192" t="s">
        <v>1685</v>
      </c>
    </row>
    <row r="22" spans="1:2">
      <c r="A22" s="168" t="s">
        <v>800</v>
      </c>
      <c r="B22" s="192" t="s">
        <v>1678</v>
      </c>
    </row>
    <row r="23" spans="1:2">
      <c r="A23" s="168" t="s">
        <v>801</v>
      </c>
      <c r="B23" s="192" t="s">
        <v>1679</v>
      </c>
    </row>
    <row r="24" spans="1:2">
      <c r="A24" s="168" t="s">
        <v>724</v>
      </c>
      <c r="B24" s="192" t="s">
        <v>1678</v>
      </c>
    </row>
    <row r="25" spans="1:2">
      <c r="A25" s="168" t="s">
        <v>1144</v>
      </c>
      <c r="B25" s="192" t="s">
        <v>1678</v>
      </c>
    </row>
    <row r="26" spans="1:2">
      <c r="A26" s="168" t="s">
        <v>888</v>
      </c>
      <c r="B26" s="95" t="str">
        <f t="shared" si="0"/>
        <v>trillion BTU / year</v>
      </c>
    </row>
    <row r="27" spans="1:2">
      <c r="A27" s="168" t="s">
        <v>831</v>
      </c>
      <c r="B27" s="192" t="s">
        <v>1686</v>
      </c>
    </row>
    <row r="28" spans="1:2">
      <c r="A28" s="168" t="s">
        <v>832</v>
      </c>
      <c r="B28" s="192" t="s">
        <v>1687</v>
      </c>
    </row>
    <row r="29" spans="1:2">
      <c r="A29" s="168" t="s">
        <v>833</v>
      </c>
      <c r="B29" s="192" t="s">
        <v>1688</v>
      </c>
    </row>
    <row r="30" spans="1:2">
      <c r="A30" s="168" t="s">
        <v>1177</v>
      </c>
      <c r="B30" s="193" t="s">
        <v>1686</v>
      </c>
    </row>
    <row r="31" spans="1:2">
      <c r="A31" s="168" t="s">
        <v>1178</v>
      </c>
      <c r="B31" s="193" t="s">
        <v>1689</v>
      </c>
    </row>
    <row r="32" spans="1:2">
      <c r="A32" s="168" t="s">
        <v>834</v>
      </c>
      <c r="B32" s="192" t="s">
        <v>1690</v>
      </c>
    </row>
    <row r="33" spans="1:2">
      <c r="A33" s="168" t="s">
        <v>839</v>
      </c>
      <c r="B33" s="192" t="s">
        <v>1691</v>
      </c>
    </row>
    <row r="34" spans="1:2">
      <c r="A34" s="168" t="s">
        <v>866</v>
      </c>
      <c r="B34" s="192" t="s">
        <v>1692</v>
      </c>
    </row>
    <row r="35" spans="1:2">
      <c r="A35" s="168" t="s">
        <v>973</v>
      </c>
      <c r="B35" s="192" t="s">
        <v>1693</v>
      </c>
    </row>
    <row r="37" spans="1:2">
      <c r="A37" s="394" t="s">
        <v>1419</v>
      </c>
      <c r="B37" s="394"/>
    </row>
    <row r="38" spans="1:2">
      <c r="A38" s="166" t="s">
        <v>1416</v>
      </c>
      <c r="B38" s="166" t="s">
        <v>1417</v>
      </c>
    </row>
    <row r="39" spans="1:2">
      <c r="A39" s="84" t="s">
        <v>160</v>
      </c>
      <c r="B39" s="192" t="s">
        <v>1694</v>
      </c>
    </row>
    <row r="40" spans="1:2">
      <c r="A40" s="84" t="s">
        <v>162</v>
      </c>
      <c r="B40" s="192" t="s">
        <v>1695</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722</v>
      </c>
      <c r="B1" s="91" t="s">
        <v>723</v>
      </c>
      <c r="C1" s="170" t="s">
        <v>1418</v>
      </c>
      <c r="D1" s="91" t="s">
        <v>67</v>
      </c>
      <c r="E1" s="91" t="s">
        <v>69</v>
      </c>
      <c r="F1" s="169" t="s">
        <v>494</v>
      </c>
      <c r="G1" s="91" t="s">
        <v>68</v>
      </c>
      <c r="H1" s="91" t="s">
        <v>745</v>
      </c>
      <c r="I1" s="92" t="s">
        <v>334</v>
      </c>
    </row>
    <row r="2" spans="1:9">
      <c r="A2" s="98" t="s">
        <v>753</v>
      </c>
      <c r="B2" s="96" t="s">
        <v>754</v>
      </c>
      <c r="C2" s="164">
        <v>1</v>
      </c>
      <c r="D2" s="96" t="s">
        <v>70</v>
      </c>
      <c r="E2" s="96" t="s">
        <v>71</v>
      </c>
      <c r="F2" s="4" t="str">
        <f>UnitControlCenter!$B$3</f>
        <v>million metric tons / year</v>
      </c>
      <c r="G2" s="96" t="s">
        <v>193</v>
      </c>
    </row>
    <row r="3" spans="1:9">
      <c r="A3" s="98" t="s">
        <v>753</v>
      </c>
      <c r="B3" s="96" t="s">
        <v>755</v>
      </c>
      <c r="C3" s="100">
        <v>1</v>
      </c>
      <c r="D3" s="97" t="s">
        <v>70</v>
      </c>
      <c r="E3" s="97" t="s">
        <v>71</v>
      </c>
      <c r="F3" s="4" t="str">
        <f>UnitControlCenter!$B$3</f>
        <v>million metric tons / year</v>
      </c>
      <c r="G3" s="96" t="s">
        <v>721</v>
      </c>
      <c r="I3" s="96"/>
    </row>
    <row r="4" spans="1:9" ht="71.25">
      <c r="A4" s="98" t="s">
        <v>753</v>
      </c>
      <c r="B4" s="97" t="s">
        <v>756</v>
      </c>
      <c r="C4" s="164">
        <v>1</v>
      </c>
      <c r="D4" s="96" t="s">
        <v>72</v>
      </c>
      <c r="E4" s="96" t="s">
        <v>73</v>
      </c>
      <c r="F4" s="4" t="str">
        <f>UnitControlCenter!$B$3</f>
        <v>million metric tons / year</v>
      </c>
      <c r="G4" s="96" t="s">
        <v>1394</v>
      </c>
      <c r="H4" s="96" t="s">
        <v>1395</v>
      </c>
      <c r="I4" s="96" t="s">
        <v>1396</v>
      </c>
    </row>
    <row r="5" spans="1:9" ht="28.5">
      <c r="A5" s="98" t="s">
        <v>753</v>
      </c>
      <c r="B5" s="97" t="s">
        <v>757</v>
      </c>
      <c r="C5" s="164">
        <v>1</v>
      </c>
      <c r="D5" s="96" t="s">
        <v>72</v>
      </c>
      <c r="E5" s="96" t="s">
        <v>73</v>
      </c>
      <c r="F5" s="4" t="str">
        <f>UnitControlCenter!$B$3</f>
        <v>million metric tons / year</v>
      </c>
      <c r="G5" s="96" t="s">
        <v>1397</v>
      </c>
      <c r="H5" s="96" t="s">
        <v>1398</v>
      </c>
      <c r="I5" s="96" t="s">
        <v>1399</v>
      </c>
    </row>
    <row r="6" spans="1:9" ht="28.5">
      <c r="A6" s="98" t="s">
        <v>753</v>
      </c>
      <c r="B6" s="97" t="s">
        <v>758</v>
      </c>
      <c r="C6" s="164">
        <v>1</v>
      </c>
      <c r="D6" s="96" t="s">
        <v>72</v>
      </c>
      <c r="E6" s="96" t="s">
        <v>73</v>
      </c>
      <c r="F6" s="4" t="str">
        <f>UnitControlCenter!$B$3</f>
        <v>million metric tons / year</v>
      </c>
      <c r="G6" s="96" t="s">
        <v>1119</v>
      </c>
      <c r="H6" s="80" t="s">
        <v>1120</v>
      </c>
      <c r="I6" s="96" t="s">
        <v>1121</v>
      </c>
    </row>
    <row r="7" spans="1:9">
      <c r="A7" s="98" t="s">
        <v>753</v>
      </c>
      <c r="B7" s="97" t="s">
        <v>1420</v>
      </c>
      <c r="C7" s="165">
        <v>1</v>
      </c>
      <c r="D7" s="96" t="s">
        <v>70</v>
      </c>
      <c r="E7" s="96" t="s">
        <v>71</v>
      </c>
      <c r="F7" s="2" t="str">
        <f>UnitControlCenter!$B$4</f>
        <v>g CO2e / 2018 INR</v>
      </c>
      <c r="G7" s="96" t="s">
        <v>1422</v>
      </c>
      <c r="I7" s="96"/>
    </row>
    <row r="8" spans="1:9">
      <c r="A8" s="98" t="s">
        <v>753</v>
      </c>
      <c r="B8" s="97" t="s">
        <v>152</v>
      </c>
      <c r="C8" s="164">
        <v>1</v>
      </c>
      <c r="D8" s="96" t="s">
        <v>70</v>
      </c>
      <c r="E8" s="96" t="s">
        <v>71</v>
      </c>
      <c r="F8" s="4" t="str">
        <f>UnitControlCenter!$B$3</f>
        <v>million metric tons / year</v>
      </c>
      <c r="G8" s="96" t="s">
        <v>893</v>
      </c>
      <c r="I8" s="96"/>
    </row>
    <row r="9" spans="1:9">
      <c r="A9" s="98" t="s">
        <v>753</v>
      </c>
      <c r="B9" s="97" t="s">
        <v>891</v>
      </c>
      <c r="C9" s="164">
        <v>1</v>
      </c>
      <c r="D9" s="96" t="s">
        <v>70</v>
      </c>
      <c r="E9" s="96" t="s">
        <v>71</v>
      </c>
      <c r="F9" s="4" t="str">
        <f>UnitControlCenter!$B$3</f>
        <v>million metric tons / year</v>
      </c>
      <c r="G9" s="96" t="s">
        <v>894</v>
      </c>
      <c r="I9" s="96"/>
    </row>
    <row r="10" spans="1:9">
      <c r="A10" s="98" t="s">
        <v>753</v>
      </c>
      <c r="B10" s="97" t="s">
        <v>971</v>
      </c>
      <c r="C10" s="164">
        <v>1</v>
      </c>
      <c r="D10" s="96" t="s">
        <v>70</v>
      </c>
      <c r="E10" s="96" t="s">
        <v>71</v>
      </c>
      <c r="F10" s="4" t="str">
        <f>UnitControlCenter!$B$3</f>
        <v>million metric tons / year</v>
      </c>
      <c r="G10" s="96" t="s">
        <v>985</v>
      </c>
      <c r="I10" s="96"/>
    </row>
    <row r="11" spans="1:9">
      <c r="A11" s="98" t="s">
        <v>753</v>
      </c>
      <c r="B11" s="97" t="s">
        <v>103</v>
      </c>
      <c r="C11" s="164">
        <v>1</v>
      </c>
      <c r="D11" s="96" t="s">
        <v>70</v>
      </c>
      <c r="E11" s="96" t="s">
        <v>71</v>
      </c>
      <c r="F11" s="4" t="str">
        <f>UnitControlCenter!$B$3</f>
        <v>million metric tons / year</v>
      </c>
      <c r="G11" s="96" t="s">
        <v>895</v>
      </c>
      <c r="I11" s="96"/>
    </row>
    <row r="12" spans="1:9">
      <c r="A12" s="98" t="s">
        <v>753</v>
      </c>
      <c r="B12" s="97" t="s">
        <v>9</v>
      </c>
      <c r="C12" s="164">
        <v>1</v>
      </c>
      <c r="D12" s="96" t="s">
        <v>70</v>
      </c>
      <c r="E12" s="96" t="s">
        <v>71</v>
      </c>
      <c r="F12" s="4" t="str">
        <f>UnitControlCenter!$B$3</f>
        <v>million metric tons / year</v>
      </c>
      <c r="G12" s="96" t="s">
        <v>929</v>
      </c>
      <c r="I12" s="96"/>
    </row>
    <row r="13" spans="1:9">
      <c r="A13" s="98" t="s">
        <v>753</v>
      </c>
      <c r="B13" s="97" t="s">
        <v>892</v>
      </c>
      <c r="C13" s="164">
        <v>1</v>
      </c>
      <c r="D13" s="96" t="s">
        <v>70</v>
      </c>
      <c r="E13" s="96" t="s">
        <v>71</v>
      </c>
      <c r="F13" s="4" t="str">
        <f>UnitControlCenter!$B$3</f>
        <v>million metric tons / year</v>
      </c>
      <c r="G13" s="96" t="s">
        <v>896</v>
      </c>
      <c r="I13" s="96"/>
    </row>
    <row r="14" spans="1:9">
      <c r="A14" s="98" t="s">
        <v>753</v>
      </c>
      <c r="B14" s="97" t="s">
        <v>4</v>
      </c>
      <c r="C14" s="164">
        <v>1</v>
      </c>
      <c r="D14" s="96" t="s">
        <v>70</v>
      </c>
      <c r="E14" s="96" t="s">
        <v>71</v>
      </c>
      <c r="F14" s="4" t="str">
        <f>UnitControlCenter!$B$3</f>
        <v>million metric tons / year</v>
      </c>
      <c r="G14" s="96" t="s">
        <v>897</v>
      </c>
      <c r="I14" s="96"/>
    </row>
    <row r="15" spans="1:9" ht="14.65" thickBot="1">
      <c r="A15" s="148" t="s">
        <v>753</v>
      </c>
      <c r="B15" s="142" t="s">
        <v>901</v>
      </c>
      <c r="C15" s="171">
        <v>1</v>
      </c>
      <c r="D15" s="143" t="s">
        <v>70</v>
      </c>
      <c r="E15" s="143" t="s">
        <v>71</v>
      </c>
      <c r="F15" s="146" t="str">
        <f>UnitControlCenter!$B$3</f>
        <v>million metric tons / year</v>
      </c>
      <c r="G15" s="143" t="s">
        <v>898</v>
      </c>
      <c r="H15" s="144"/>
      <c r="I15" s="143"/>
    </row>
    <row r="16" spans="1:9">
      <c r="A16" s="97" t="s">
        <v>759</v>
      </c>
      <c r="B16" s="97" t="s">
        <v>561</v>
      </c>
      <c r="C16" s="164">
        <v>1</v>
      </c>
      <c r="D16" s="96" t="s">
        <v>70</v>
      </c>
      <c r="E16" s="96" t="s">
        <v>71</v>
      </c>
      <c r="F16" s="4" t="str">
        <f>UnitControlCenter!$B$3</f>
        <v>million metric tons / year</v>
      </c>
      <c r="G16" s="96" t="s">
        <v>744</v>
      </c>
      <c r="I16" s="96"/>
    </row>
    <row r="17" spans="1:9">
      <c r="A17" s="97" t="s">
        <v>759</v>
      </c>
      <c r="B17" s="98" t="s">
        <v>569</v>
      </c>
      <c r="C17" s="164">
        <v>1</v>
      </c>
      <c r="D17" s="96" t="s">
        <v>70</v>
      </c>
      <c r="E17" s="96" t="s">
        <v>71</v>
      </c>
      <c r="F17" s="4" t="str">
        <f>UnitControlCenter!$B$3</f>
        <v>million metric tons / year</v>
      </c>
      <c r="G17" s="96" t="s">
        <v>735</v>
      </c>
      <c r="I17" s="96"/>
    </row>
    <row r="18" spans="1:9">
      <c r="A18" s="97" t="s">
        <v>759</v>
      </c>
      <c r="B18" s="98" t="s">
        <v>570</v>
      </c>
      <c r="C18" s="164">
        <v>1</v>
      </c>
      <c r="D18" s="96" t="s">
        <v>70</v>
      </c>
      <c r="E18" s="96" t="s">
        <v>71</v>
      </c>
      <c r="F18" s="4" t="str">
        <f>UnitControlCenter!$B$3</f>
        <v>million metric tons / year</v>
      </c>
      <c r="G18" s="96" t="s">
        <v>734</v>
      </c>
      <c r="I18" s="96"/>
    </row>
    <row r="19" spans="1:9">
      <c r="A19" s="97" t="s">
        <v>759</v>
      </c>
      <c r="B19" s="98" t="s">
        <v>731</v>
      </c>
      <c r="C19" s="164">
        <v>1</v>
      </c>
      <c r="D19" s="96" t="s">
        <v>70</v>
      </c>
      <c r="E19" s="96" t="s">
        <v>71</v>
      </c>
      <c r="F19" s="4" t="str">
        <f>UnitControlCenter!$B$3</f>
        <v>million metric tons / year</v>
      </c>
      <c r="G19" s="96" t="s">
        <v>733</v>
      </c>
      <c r="I19" s="96"/>
    </row>
    <row r="20" spans="1:9">
      <c r="A20" s="97" t="s">
        <v>759</v>
      </c>
      <c r="B20" s="98" t="s">
        <v>730</v>
      </c>
      <c r="C20" s="164">
        <v>1</v>
      </c>
      <c r="D20" s="96" t="s">
        <v>70</v>
      </c>
      <c r="E20" s="96" t="s">
        <v>71</v>
      </c>
      <c r="F20" s="4" t="str">
        <f>UnitControlCenter!$B$5</f>
        <v>thousand metric tons / year</v>
      </c>
      <c r="G20" s="96" t="s">
        <v>739</v>
      </c>
      <c r="I20" s="96"/>
    </row>
    <row r="21" spans="1:9">
      <c r="A21" s="97" t="s">
        <v>759</v>
      </c>
      <c r="B21" s="98" t="s">
        <v>564</v>
      </c>
      <c r="C21" s="164">
        <v>1</v>
      </c>
      <c r="D21" s="96" t="s">
        <v>70</v>
      </c>
      <c r="E21" s="96" t="s">
        <v>71</v>
      </c>
      <c r="F21" s="4" t="str">
        <f>UnitControlCenter!$B$5</f>
        <v>thousand metric tons / year</v>
      </c>
      <c r="G21" s="96" t="s">
        <v>740</v>
      </c>
      <c r="I21" s="96"/>
    </row>
    <row r="22" spans="1:9">
      <c r="A22" s="97" t="s">
        <v>759</v>
      </c>
      <c r="B22" s="98" t="s">
        <v>567</v>
      </c>
      <c r="C22" s="164">
        <v>1</v>
      </c>
      <c r="D22" s="96" t="s">
        <v>70</v>
      </c>
      <c r="E22" s="96" t="s">
        <v>71</v>
      </c>
      <c r="F22" s="4" t="str">
        <f>UnitControlCenter!$B$5</f>
        <v>thousand metric tons / year</v>
      </c>
      <c r="G22" s="96" t="s">
        <v>737</v>
      </c>
      <c r="I22" s="96"/>
    </row>
    <row r="23" spans="1:9">
      <c r="A23" s="97" t="s">
        <v>759</v>
      </c>
      <c r="B23" s="98" t="s">
        <v>568</v>
      </c>
      <c r="C23" s="164">
        <v>1</v>
      </c>
      <c r="D23" s="96" t="s">
        <v>70</v>
      </c>
      <c r="E23" s="96" t="s">
        <v>71</v>
      </c>
      <c r="F23" s="4" t="str">
        <f>UnitControlCenter!$B$5</f>
        <v>thousand metric tons / year</v>
      </c>
      <c r="G23" s="96" t="s">
        <v>736</v>
      </c>
      <c r="I23" s="96"/>
    </row>
    <row r="24" spans="1:9">
      <c r="A24" s="97" t="s">
        <v>759</v>
      </c>
      <c r="B24" s="98" t="s">
        <v>563</v>
      </c>
      <c r="C24" s="164">
        <v>1</v>
      </c>
      <c r="D24" s="96" t="s">
        <v>70</v>
      </c>
      <c r="E24" s="96" t="s">
        <v>71</v>
      </c>
      <c r="F24" s="4" t="str">
        <f>UnitControlCenter!$B$3</f>
        <v>million metric tons / year</v>
      </c>
      <c r="G24" s="96" t="s">
        <v>741</v>
      </c>
      <c r="I24" s="96"/>
    </row>
    <row r="25" spans="1:9">
      <c r="A25" s="97" t="s">
        <v>759</v>
      </c>
      <c r="B25" s="98" t="s">
        <v>562</v>
      </c>
      <c r="C25" s="164">
        <v>1</v>
      </c>
      <c r="D25" s="96" t="s">
        <v>70</v>
      </c>
      <c r="E25" s="96" t="s">
        <v>71</v>
      </c>
      <c r="F25" s="4" t="str">
        <f>UnitControlCenter!$B$5</f>
        <v>thousand metric tons / year</v>
      </c>
      <c r="G25" s="96" t="s">
        <v>743</v>
      </c>
      <c r="I25" s="96"/>
    </row>
    <row r="26" spans="1:9">
      <c r="A26" s="97" t="s">
        <v>759</v>
      </c>
      <c r="B26" s="98" t="s">
        <v>566</v>
      </c>
      <c r="C26" s="164">
        <v>1</v>
      </c>
      <c r="D26" s="96" t="s">
        <v>70</v>
      </c>
      <c r="E26" s="96" t="s">
        <v>71</v>
      </c>
      <c r="F26" s="4" t="str">
        <f>UnitControlCenter!$B$3</f>
        <v>million metric tons / year</v>
      </c>
      <c r="G26" s="96" t="s">
        <v>738</v>
      </c>
      <c r="I26" s="96"/>
    </row>
    <row r="27" spans="1:9" ht="14.65" thickBot="1">
      <c r="A27" s="142" t="s">
        <v>759</v>
      </c>
      <c r="B27" s="148" t="s">
        <v>537</v>
      </c>
      <c r="C27" s="171">
        <v>1</v>
      </c>
      <c r="D27" s="143" t="s">
        <v>70</v>
      </c>
      <c r="E27" s="143" t="s">
        <v>71</v>
      </c>
      <c r="F27" s="146" t="str">
        <f>UnitControlCenter!$B$3</f>
        <v>million metric tons / year</v>
      </c>
      <c r="G27" s="143" t="s">
        <v>742</v>
      </c>
      <c r="H27" s="144"/>
      <c r="I27" s="143"/>
    </row>
    <row r="28" spans="1:9" ht="57">
      <c r="A28" s="97" t="s">
        <v>760</v>
      </c>
      <c r="B28" s="97" t="s">
        <v>756</v>
      </c>
      <c r="C28" s="164">
        <v>1</v>
      </c>
      <c r="D28" s="96" t="s">
        <v>72</v>
      </c>
      <c r="E28" s="96" t="s">
        <v>73</v>
      </c>
      <c r="F28" s="4" t="str">
        <f>UnitControlCenter!$B$3</f>
        <v>million metric tons / year</v>
      </c>
      <c r="G28" s="96" t="s">
        <v>986</v>
      </c>
      <c r="H28" s="80" t="s">
        <v>970</v>
      </c>
      <c r="I28" s="96" t="s">
        <v>1062</v>
      </c>
    </row>
    <row r="29" spans="1:9" ht="71.25">
      <c r="A29" s="97" t="s">
        <v>760</v>
      </c>
      <c r="B29" s="97" t="s">
        <v>987</v>
      </c>
      <c r="C29" s="164">
        <v>1</v>
      </c>
      <c r="D29" s="96" t="s">
        <v>72</v>
      </c>
      <c r="E29" s="96" t="s">
        <v>73</v>
      </c>
      <c r="F29" s="4" t="str">
        <f>UnitControlCenter!$B$3</f>
        <v>million metric tons / year</v>
      </c>
      <c r="G29" s="96" t="s">
        <v>826</v>
      </c>
      <c r="H29" s="80" t="s">
        <v>912</v>
      </c>
      <c r="I29" s="96" t="s">
        <v>827</v>
      </c>
    </row>
    <row r="30" spans="1:9" ht="42.75">
      <c r="A30" s="97" t="s">
        <v>760</v>
      </c>
      <c r="B30" s="97" t="s">
        <v>761</v>
      </c>
      <c r="C30" s="172">
        <v>1</v>
      </c>
      <c r="D30" s="96" t="s">
        <v>72</v>
      </c>
      <c r="E30" s="96" t="s">
        <v>73</v>
      </c>
      <c r="F30" s="7" t="str">
        <f>UnitControlCenter!$B$3</f>
        <v>million metric tons / year</v>
      </c>
      <c r="G30" s="163" t="s">
        <v>1342</v>
      </c>
      <c r="H30" s="163" t="s">
        <v>1343</v>
      </c>
      <c r="I30" s="96" t="s">
        <v>1344</v>
      </c>
    </row>
    <row r="31" spans="1:9" ht="14.65" thickBot="1">
      <c r="A31" s="142" t="s">
        <v>760</v>
      </c>
      <c r="B31" s="142" t="s">
        <v>1420</v>
      </c>
      <c r="C31" s="171">
        <v>1</v>
      </c>
      <c r="D31" s="143" t="s">
        <v>70</v>
      </c>
      <c r="E31" s="143" t="s">
        <v>71</v>
      </c>
      <c r="F31" s="174" t="str">
        <f>UnitControlCenter!$B$6</f>
        <v>g CO2 / 2018 INR</v>
      </c>
      <c r="G31" s="144" t="s">
        <v>1421</v>
      </c>
      <c r="H31" s="144"/>
      <c r="I31" s="143"/>
    </row>
    <row r="32" spans="1:9">
      <c r="A32" s="97" t="s">
        <v>1294</v>
      </c>
      <c r="B32" s="97" t="s">
        <v>1080</v>
      </c>
      <c r="C32" s="164">
        <v>1</v>
      </c>
      <c r="D32" s="96" t="s">
        <v>70</v>
      </c>
      <c r="E32" s="96" t="s">
        <v>490</v>
      </c>
      <c r="F32" s="4" t="str">
        <f>UnitControlCenter!$B$3</f>
        <v>million metric tons / year</v>
      </c>
      <c r="G32" s="80" t="s">
        <v>193</v>
      </c>
      <c r="I32" s="96"/>
    </row>
    <row r="33" spans="1:9">
      <c r="A33" s="97" t="s">
        <v>1294</v>
      </c>
      <c r="B33" s="97" t="s">
        <v>152</v>
      </c>
      <c r="C33" s="164">
        <v>1</v>
      </c>
      <c r="D33" s="96" t="s">
        <v>70</v>
      </c>
      <c r="E33" s="96" t="s">
        <v>490</v>
      </c>
      <c r="F33" s="4" t="str">
        <f>UnitControlCenter!$B$3</f>
        <v>million metric tons / year</v>
      </c>
      <c r="G33" s="96" t="s">
        <v>893</v>
      </c>
      <c r="I33" s="96"/>
    </row>
    <row r="34" spans="1:9">
      <c r="A34" s="97" t="s">
        <v>1294</v>
      </c>
      <c r="B34" s="97" t="s">
        <v>891</v>
      </c>
      <c r="C34" s="164">
        <v>1</v>
      </c>
      <c r="D34" s="96" t="s">
        <v>70</v>
      </c>
      <c r="E34" s="96" t="s">
        <v>490</v>
      </c>
      <c r="F34" s="4" t="str">
        <f>UnitControlCenter!$B$3</f>
        <v>million metric tons / year</v>
      </c>
      <c r="G34" s="96" t="s">
        <v>894</v>
      </c>
      <c r="I34" s="96"/>
    </row>
    <row r="35" spans="1:9">
      <c r="A35" s="97" t="s">
        <v>1294</v>
      </c>
      <c r="B35" s="97" t="s">
        <v>971</v>
      </c>
      <c r="C35" s="164">
        <v>1</v>
      </c>
      <c r="D35" s="96" t="s">
        <v>70</v>
      </c>
      <c r="E35" s="96" t="s">
        <v>490</v>
      </c>
      <c r="F35" s="4" t="str">
        <f>UnitControlCenter!$B$3</f>
        <v>million metric tons / year</v>
      </c>
      <c r="G35" s="96" t="s">
        <v>985</v>
      </c>
      <c r="I35" s="96"/>
    </row>
    <row r="36" spans="1:9">
      <c r="A36" s="97" t="s">
        <v>1294</v>
      </c>
      <c r="B36" s="97" t="s">
        <v>103</v>
      </c>
      <c r="C36" s="164">
        <v>1</v>
      </c>
      <c r="D36" s="96" t="s">
        <v>70</v>
      </c>
      <c r="E36" s="96" t="s">
        <v>490</v>
      </c>
      <c r="F36" s="4" t="str">
        <f>UnitControlCenter!$B$3</f>
        <v>million metric tons / year</v>
      </c>
      <c r="G36" s="96" t="s">
        <v>895</v>
      </c>
      <c r="I36" s="96"/>
    </row>
    <row r="37" spans="1:9">
      <c r="A37" s="97" t="s">
        <v>1294</v>
      </c>
      <c r="B37" s="97" t="s">
        <v>9</v>
      </c>
      <c r="C37" s="164">
        <v>1</v>
      </c>
      <c r="D37" s="96" t="s">
        <v>70</v>
      </c>
      <c r="E37" s="96" t="s">
        <v>490</v>
      </c>
      <c r="F37" s="4" t="str">
        <f>UnitControlCenter!$B$3</f>
        <v>million metric tons / year</v>
      </c>
      <c r="G37" s="96" t="s">
        <v>929</v>
      </c>
      <c r="I37" s="96"/>
    </row>
    <row r="38" spans="1:9" ht="14.65" thickBot="1">
      <c r="A38" s="142" t="s">
        <v>1294</v>
      </c>
      <c r="B38" s="142" t="s">
        <v>4</v>
      </c>
      <c r="C38" s="171">
        <v>1</v>
      </c>
      <c r="D38" s="143" t="s">
        <v>70</v>
      </c>
      <c r="E38" s="143" t="s">
        <v>490</v>
      </c>
      <c r="F38" s="146" t="str">
        <f>UnitControlCenter!$B$3</f>
        <v>million metric tons / year</v>
      </c>
      <c r="G38" s="143" t="s">
        <v>897</v>
      </c>
      <c r="H38" s="144"/>
      <c r="I38" s="143"/>
    </row>
    <row r="39" spans="1:9" ht="28.5">
      <c r="A39" s="97" t="s">
        <v>405</v>
      </c>
      <c r="B39" s="97" t="s">
        <v>869</v>
      </c>
      <c r="C39" s="164">
        <v>1</v>
      </c>
      <c r="D39" s="96" t="s">
        <v>72</v>
      </c>
      <c r="E39" s="96" t="s">
        <v>491</v>
      </c>
      <c r="F39" s="4" t="str">
        <f>UnitControlCenter!$B$7</f>
        <v>2018 INR / ton CO2e abated, Annual average abatement potential (MtCO2e)</v>
      </c>
      <c r="G39" s="80" t="s">
        <v>871</v>
      </c>
      <c r="I39" s="96"/>
    </row>
    <row r="40" spans="1:9" ht="28.5">
      <c r="A40" s="97" t="s">
        <v>405</v>
      </c>
      <c r="B40" s="97" t="s">
        <v>870</v>
      </c>
      <c r="C40" s="164">
        <v>1</v>
      </c>
      <c r="D40" s="96" t="s">
        <v>72</v>
      </c>
      <c r="E40" s="96" t="s">
        <v>491</v>
      </c>
      <c r="F40" s="4" t="str">
        <f>UnitControlCenter!$B$7</f>
        <v>2018 INR / ton CO2e abated, Annual average abatement potential (MtCO2e)</v>
      </c>
      <c r="G40" s="80" t="s">
        <v>871</v>
      </c>
      <c r="I40" s="96"/>
    </row>
    <row r="41" spans="1:9" ht="28.5">
      <c r="A41" s="97" t="s">
        <v>405</v>
      </c>
      <c r="B41" s="97" t="s">
        <v>836</v>
      </c>
      <c r="C41" s="164">
        <v>1</v>
      </c>
      <c r="D41" s="96" t="s">
        <v>72</v>
      </c>
      <c r="E41" s="96" t="s">
        <v>491</v>
      </c>
      <c r="F41" s="4" t="str">
        <f>UnitControlCenter!$B$7</f>
        <v>2018 INR / ton CO2e abated, Annual average abatement potential (MtCO2e)</v>
      </c>
      <c r="G41" s="80" t="s">
        <v>867</v>
      </c>
      <c r="I41" s="96"/>
    </row>
    <row r="42" spans="1:9" ht="28.9" thickBot="1">
      <c r="A42" s="142" t="s">
        <v>405</v>
      </c>
      <c r="B42" s="142" t="s">
        <v>837</v>
      </c>
      <c r="C42" s="171">
        <v>1</v>
      </c>
      <c r="D42" s="143" t="s">
        <v>72</v>
      </c>
      <c r="E42" s="143" t="s">
        <v>491</v>
      </c>
      <c r="F42" s="146" t="str">
        <f>UnitControlCenter!$B$7</f>
        <v>2018 INR / ton CO2e abated, Annual average abatement potential (MtCO2e)</v>
      </c>
      <c r="G42" s="144" t="s">
        <v>867</v>
      </c>
      <c r="H42" s="144"/>
      <c r="I42" s="143"/>
    </row>
    <row r="43" spans="1:9" ht="42.75">
      <c r="A43" s="97" t="s">
        <v>762</v>
      </c>
      <c r="B43" s="97" t="s">
        <v>872</v>
      </c>
      <c r="C43" s="164">
        <v>1</v>
      </c>
      <c r="D43" s="96" t="s">
        <v>72</v>
      </c>
      <c r="E43" s="96" t="s">
        <v>71</v>
      </c>
      <c r="F43" s="4" t="str">
        <f>UnitControlCenter!$B$8</f>
        <v>2018 crores / year</v>
      </c>
      <c r="G43" s="80" t="s">
        <v>874</v>
      </c>
      <c r="H43" s="80" t="s">
        <v>873</v>
      </c>
      <c r="I43" s="96" t="s">
        <v>845</v>
      </c>
    </row>
    <row r="44" spans="1:9">
      <c r="A44" s="97" t="s">
        <v>762</v>
      </c>
      <c r="B44" s="141" t="s">
        <v>1322</v>
      </c>
      <c r="C44" s="164">
        <v>1</v>
      </c>
      <c r="D44" s="96" t="s">
        <v>70</v>
      </c>
      <c r="E44" s="96" t="s">
        <v>71</v>
      </c>
      <c r="F44" s="4" t="str">
        <f>UnitControlCenter!$B$8</f>
        <v>2018 crores / year</v>
      </c>
      <c r="G44" s="80" t="s">
        <v>1310</v>
      </c>
      <c r="I44" s="96"/>
    </row>
    <row r="45" spans="1:9" ht="28.5">
      <c r="A45" s="97" t="s">
        <v>762</v>
      </c>
      <c r="B45" s="97" t="s">
        <v>838</v>
      </c>
      <c r="C45" s="164">
        <v>1</v>
      </c>
      <c r="D45" s="96" t="s">
        <v>72</v>
      </c>
      <c r="E45" s="96" t="s">
        <v>71</v>
      </c>
      <c r="F45" s="4" t="str">
        <f>UnitControlCenter!$B$8</f>
        <v>2018 crores / year</v>
      </c>
      <c r="G45" s="80" t="s">
        <v>875</v>
      </c>
      <c r="H45" s="80" t="s">
        <v>1334</v>
      </c>
      <c r="I45" s="96" t="s">
        <v>846</v>
      </c>
    </row>
    <row r="46" spans="1:9" ht="14.65" thickBot="1">
      <c r="A46" s="142" t="s">
        <v>762</v>
      </c>
      <c r="B46" s="147" t="s">
        <v>1322</v>
      </c>
      <c r="C46" s="171">
        <v>1</v>
      </c>
      <c r="D46" s="143" t="s">
        <v>70</v>
      </c>
      <c r="E46" s="143" t="s">
        <v>71</v>
      </c>
      <c r="F46" s="146" t="str">
        <f>UnitControlCenter!$B$8</f>
        <v>2018 crores / year</v>
      </c>
      <c r="G46" s="144" t="s">
        <v>1311</v>
      </c>
      <c r="H46" s="144"/>
      <c r="I46" s="143"/>
    </row>
    <row r="47" spans="1:9" ht="71.25">
      <c r="A47" s="97" t="s">
        <v>1312</v>
      </c>
      <c r="B47" s="97" t="s">
        <v>1184</v>
      </c>
      <c r="C47" s="164">
        <v>1</v>
      </c>
      <c r="D47" s="96" t="s">
        <v>72</v>
      </c>
      <c r="E47" s="96" t="s">
        <v>71</v>
      </c>
      <c r="F47" s="4" t="str">
        <f>UnitControlCenter!$B$8</f>
        <v>2018 crores / year</v>
      </c>
      <c r="G47" s="4" t="s">
        <v>1185</v>
      </c>
      <c r="H47" s="4" t="s">
        <v>1186</v>
      </c>
      <c r="I47" s="4" t="s">
        <v>1157</v>
      </c>
    </row>
    <row r="48" spans="1:9" ht="42.75">
      <c r="A48" s="97" t="s">
        <v>1312</v>
      </c>
      <c r="B48" s="97" t="s">
        <v>1188</v>
      </c>
      <c r="C48" s="164">
        <v>1</v>
      </c>
      <c r="D48" s="96" t="s">
        <v>72</v>
      </c>
      <c r="E48" s="96" t="s">
        <v>71</v>
      </c>
      <c r="F48" s="4" t="str">
        <f>UnitControlCenter!$B$8</f>
        <v>2018 crores / year</v>
      </c>
      <c r="G48" s="4" t="s">
        <v>1198</v>
      </c>
      <c r="H48" s="4" t="s">
        <v>1199</v>
      </c>
      <c r="I48" s="4" t="s">
        <v>1200</v>
      </c>
    </row>
    <row r="49" spans="1:9" ht="57">
      <c r="A49" s="97" t="s">
        <v>1312</v>
      </c>
      <c r="B49" s="97" t="s">
        <v>1189</v>
      </c>
      <c r="C49" s="164">
        <v>1</v>
      </c>
      <c r="D49" s="96" t="s">
        <v>72</v>
      </c>
      <c r="E49" s="96" t="s">
        <v>71</v>
      </c>
      <c r="F49" s="4" t="str">
        <f>UnitControlCenter!$B$8</f>
        <v>2018 crores / year</v>
      </c>
      <c r="G49" s="4" t="s">
        <v>1209</v>
      </c>
      <c r="H49" s="4" t="s">
        <v>1207</v>
      </c>
      <c r="I49" s="4" t="s">
        <v>1208</v>
      </c>
    </row>
    <row r="50" spans="1:9" ht="42.75">
      <c r="A50" s="97" t="s">
        <v>1312</v>
      </c>
      <c r="B50" s="97" t="s">
        <v>1190</v>
      </c>
      <c r="C50" s="164">
        <v>1</v>
      </c>
      <c r="D50" s="96" t="s">
        <v>72</v>
      </c>
      <c r="E50" s="96" t="s">
        <v>71</v>
      </c>
      <c r="F50" s="4" t="str">
        <f>UnitControlCenter!$B$8</f>
        <v>2018 crores / year</v>
      </c>
      <c r="G50" s="4" t="s">
        <v>1203</v>
      </c>
      <c r="H50" s="4" t="s">
        <v>1199</v>
      </c>
      <c r="I50" s="4" t="s">
        <v>1201</v>
      </c>
    </row>
    <row r="51" spans="1:9" ht="42.75">
      <c r="A51" s="97" t="s">
        <v>1312</v>
      </c>
      <c r="B51" s="97" t="s">
        <v>1191</v>
      </c>
      <c r="C51" s="164">
        <v>1</v>
      </c>
      <c r="D51" s="96" t="s">
        <v>72</v>
      </c>
      <c r="E51" s="96" t="s">
        <v>71</v>
      </c>
      <c r="F51" s="4" t="str">
        <f>UnitControlCenter!$B$8</f>
        <v>2018 crores / year</v>
      </c>
      <c r="G51" s="4" t="s">
        <v>1204</v>
      </c>
      <c r="H51" s="4" t="s">
        <v>1199</v>
      </c>
      <c r="I51" s="4" t="s">
        <v>1202</v>
      </c>
    </row>
    <row r="52" spans="1:9" ht="57">
      <c r="A52" s="97" t="s">
        <v>1312</v>
      </c>
      <c r="B52" s="97" t="s">
        <v>1192</v>
      </c>
      <c r="C52" s="164">
        <v>1</v>
      </c>
      <c r="D52" s="96" t="s">
        <v>72</v>
      </c>
      <c r="E52" s="96" t="s">
        <v>71</v>
      </c>
      <c r="F52" s="4" t="str">
        <f>UnitControlCenter!$B$8</f>
        <v>2018 crores / year</v>
      </c>
      <c r="G52" s="4" t="s">
        <v>1210</v>
      </c>
      <c r="H52" s="4" t="s">
        <v>1207</v>
      </c>
      <c r="I52" s="4" t="s">
        <v>1208</v>
      </c>
    </row>
    <row r="53" spans="1:9" ht="57">
      <c r="A53" s="97" t="s">
        <v>1312</v>
      </c>
      <c r="B53" s="97" t="s">
        <v>1193</v>
      </c>
      <c r="C53" s="164">
        <v>1</v>
      </c>
      <c r="D53" s="96" t="s">
        <v>72</v>
      </c>
      <c r="E53" s="96" t="s">
        <v>71</v>
      </c>
      <c r="F53" s="4" t="str">
        <f>UnitControlCenter!$B$8</f>
        <v>2018 crores / year</v>
      </c>
      <c r="G53" s="4" t="s">
        <v>1211</v>
      </c>
      <c r="H53" s="4" t="s">
        <v>1207</v>
      </c>
      <c r="I53" s="4" t="s">
        <v>1208</v>
      </c>
    </row>
    <row r="54" spans="1:9" ht="57">
      <c r="A54" s="97" t="s">
        <v>1312</v>
      </c>
      <c r="B54" s="97" t="s">
        <v>1194</v>
      </c>
      <c r="C54" s="164">
        <v>1</v>
      </c>
      <c r="D54" s="96" t="s">
        <v>72</v>
      </c>
      <c r="E54" s="96" t="s">
        <v>71</v>
      </c>
      <c r="F54" s="4" t="str">
        <f>UnitControlCenter!$B$8</f>
        <v>2018 crores / year</v>
      </c>
      <c r="G54" s="4" t="s">
        <v>1212</v>
      </c>
      <c r="H54" s="4" t="s">
        <v>1207</v>
      </c>
      <c r="I54" s="4" t="s">
        <v>1208</v>
      </c>
    </row>
    <row r="55" spans="1:9" ht="57">
      <c r="A55" s="97" t="s">
        <v>1312</v>
      </c>
      <c r="B55" s="97" t="s">
        <v>1235</v>
      </c>
      <c r="C55" s="164">
        <v>1</v>
      </c>
      <c r="D55" s="96" t="s">
        <v>72</v>
      </c>
      <c r="E55" s="96" t="s">
        <v>71</v>
      </c>
      <c r="F55" s="4" t="str">
        <f>UnitControlCenter!$B$8</f>
        <v>2018 crores / year</v>
      </c>
      <c r="G55" s="4" t="s">
        <v>1233</v>
      </c>
      <c r="H55" s="4" t="s">
        <v>1207</v>
      </c>
      <c r="I55" s="4" t="s">
        <v>1231</v>
      </c>
    </row>
    <row r="56" spans="1:9" ht="57.4" thickBot="1">
      <c r="A56" s="142" t="s">
        <v>1312</v>
      </c>
      <c r="B56" s="142" t="s">
        <v>1236</v>
      </c>
      <c r="C56" s="171">
        <v>1</v>
      </c>
      <c r="D56" s="143" t="s">
        <v>72</v>
      </c>
      <c r="E56" s="143" t="s">
        <v>71</v>
      </c>
      <c r="F56" s="146" t="str">
        <f>UnitControlCenter!$B$8</f>
        <v>2018 crores / year</v>
      </c>
      <c r="G56" s="146" t="s">
        <v>1234</v>
      </c>
      <c r="H56" s="146" t="s">
        <v>1207</v>
      </c>
      <c r="I56" s="146" t="s">
        <v>1232</v>
      </c>
    </row>
    <row r="57" spans="1:9" ht="28.5">
      <c r="A57" s="97" t="s">
        <v>763</v>
      </c>
      <c r="B57" s="97" t="s">
        <v>764</v>
      </c>
      <c r="C57" s="164">
        <v>1</v>
      </c>
      <c r="D57" s="96" t="s">
        <v>70</v>
      </c>
      <c r="E57" s="96" t="s">
        <v>71</v>
      </c>
      <c r="F57" s="4" t="str">
        <f>UnitControlCenter!$B$9</f>
        <v>lives / year</v>
      </c>
      <c r="G57" s="96" t="s">
        <v>285</v>
      </c>
      <c r="I57" s="96"/>
    </row>
    <row r="58" spans="1:9" ht="28.9" thickBot="1">
      <c r="A58" s="142" t="s">
        <v>763</v>
      </c>
      <c r="B58" s="142" t="s">
        <v>765</v>
      </c>
      <c r="C58" s="171">
        <v>1</v>
      </c>
      <c r="D58" s="143" t="s">
        <v>70</v>
      </c>
      <c r="E58" s="143" t="s">
        <v>71</v>
      </c>
      <c r="F58" s="146" t="str">
        <f>UnitControlCenter!$B$8</f>
        <v>2018 crores / year</v>
      </c>
      <c r="G58" s="143" t="s">
        <v>74</v>
      </c>
      <c r="H58" s="144"/>
      <c r="I58" s="143"/>
    </row>
    <row r="59" spans="1:9" ht="114">
      <c r="A59" s="97" t="s">
        <v>946</v>
      </c>
      <c r="B59" s="97" t="s">
        <v>766</v>
      </c>
      <c r="C59" s="164">
        <v>1</v>
      </c>
      <c r="D59" s="96" t="s">
        <v>72</v>
      </c>
      <c r="E59" s="96" t="s">
        <v>73</v>
      </c>
      <c r="F59" s="4" t="str">
        <f>UnitControlCenter!$B$10</f>
        <v>terawatt-hours (TWh) / year</v>
      </c>
      <c r="G59" s="96" t="s">
        <v>988</v>
      </c>
      <c r="H59" s="80" t="s">
        <v>989</v>
      </c>
      <c r="I59" s="96" t="s">
        <v>996</v>
      </c>
    </row>
    <row r="60" spans="1:9" ht="128.25">
      <c r="A60" s="97" t="s">
        <v>946</v>
      </c>
      <c r="B60" s="97" t="s">
        <v>767</v>
      </c>
      <c r="C60" s="164">
        <v>1</v>
      </c>
      <c r="D60" s="96" t="s">
        <v>72</v>
      </c>
      <c r="E60" s="96" t="s">
        <v>71</v>
      </c>
      <c r="F60" s="4" t="str">
        <f>UnitControlCenter!$B$10</f>
        <v>terawatt-hours (TWh) / year</v>
      </c>
      <c r="G60" s="96" t="s">
        <v>990</v>
      </c>
      <c r="H60" s="80" t="s">
        <v>991</v>
      </c>
      <c r="I60" s="96" t="s">
        <v>997</v>
      </c>
    </row>
    <row r="61" spans="1:9" ht="114">
      <c r="A61" s="97" t="s">
        <v>946</v>
      </c>
      <c r="B61" s="97" t="s">
        <v>768</v>
      </c>
      <c r="C61" s="164">
        <v>1</v>
      </c>
      <c r="D61" s="96" t="s">
        <v>72</v>
      </c>
      <c r="E61" s="96" t="s">
        <v>73</v>
      </c>
      <c r="F61" s="4" t="str">
        <f>UnitControlCenter!$B$11</f>
        <v>gigawatts (GW) / year</v>
      </c>
      <c r="G61" s="96" t="s">
        <v>992</v>
      </c>
      <c r="H61" s="80" t="s">
        <v>993</v>
      </c>
      <c r="I61" s="96" t="s">
        <v>998</v>
      </c>
    </row>
    <row r="62" spans="1:9" ht="128.25">
      <c r="A62" s="97" t="s">
        <v>946</v>
      </c>
      <c r="B62" s="97" t="s">
        <v>769</v>
      </c>
      <c r="C62" s="164">
        <v>1</v>
      </c>
      <c r="D62" s="96" t="s">
        <v>72</v>
      </c>
      <c r="E62" s="96" t="s">
        <v>71</v>
      </c>
      <c r="F62" s="4" t="str">
        <f>UnitControlCenter!$B$11</f>
        <v>gigawatts (GW) / year</v>
      </c>
      <c r="G62" s="96" t="s">
        <v>994</v>
      </c>
      <c r="H62" s="80" t="s">
        <v>995</v>
      </c>
      <c r="I62" s="96" t="s">
        <v>999</v>
      </c>
    </row>
    <row r="63" spans="1:9" ht="43.15" thickBot="1">
      <c r="A63" s="142" t="s">
        <v>946</v>
      </c>
      <c r="B63" s="142" t="s">
        <v>947</v>
      </c>
      <c r="C63" s="171">
        <v>1</v>
      </c>
      <c r="D63" s="143" t="s">
        <v>72</v>
      </c>
      <c r="E63" s="143" t="s">
        <v>73</v>
      </c>
      <c r="F63" s="146" t="str">
        <f>UnitControlCenter!$B$10</f>
        <v>terawatt-hours (TWh) / year</v>
      </c>
      <c r="G63" s="143" t="s">
        <v>1431</v>
      </c>
      <c r="H63" s="143" t="s">
        <v>1432</v>
      </c>
      <c r="I63" s="143" t="s">
        <v>1000</v>
      </c>
    </row>
    <row r="64" spans="1:9" ht="99.75">
      <c r="A64" s="97" t="s">
        <v>939</v>
      </c>
      <c r="B64" s="97" t="s">
        <v>770</v>
      </c>
      <c r="C64" s="164">
        <v>1</v>
      </c>
      <c r="D64" s="96" t="s">
        <v>72</v>
      </c>
      <c r="E64" s="96" t="s">
        <v>792</v>
      </c>
      <c r="F64" s="4" t="str">
        <f>UnitControlCenter!$B$12</f>
        <v>2018 INR / megawatt-hour (MWh)</v>
      </c>
      <c r="G64" s="96" t="s">
        <v>1001</v>
      </c>
      <c r="H64" s="80" t="s">
        <v>1002</v>
      </c>
      <c r="I64" s="96" t="s">
        <v>1003</v>
      </c>
    </row>
    <row r="65" spans="1:9" ht="28.5">
      <c r="A65" s="97" t="s">
        <v>939</v>
      </c>
      <c r="B65" s="97" t="s">
        <v>771</v>
      </c>
      <c r="C65" s="164">
        <v>1</v>
      </c>
      <c r="D65" s="96" t="s">
        <v>72</v>
      </c>
      <c r="E65" s="96" t="s">
        <v>73</v>
      </c>
      <c r="F65" s="4" t="str">
        <f>UnitControlCenter!$B$10</f>
        <v>terawatt-hours (TWh) / year</v>
      </c>
      <c r="G65" s="96" t="s">
        <v>1358</v>
      </c>
      <c r="H65" s="80" t="s">
        <v>1359</v>
      </c>
      <c r="I65" s="96" t="s">
        <v>1360</v>
      </c>
    </row>
    <row r="66" spans="1:9" ht="85.5">
      <c r="A66" s="97" t="s">
        <v>939</v>
      </c>
      <c r="B66" s="97" t="s">
        <v>940</v>
      </c>
      <c r="C66" s="164">
        <v>1</v>
      </c>
      <c r="D66" s="96" t="s">
        <v>72</v>
      </c>
      <c r="E66" s="96" t="s">
        <v>73</v>
      </c>
      <c r="F66" s="4" t="str">
        <f>UnitControlCenter!$B$13</f>
        <v>cubic km / yr</v>
      </c>
      <c r="G66" s="96" t="s">
        <v>1004</v>
      </c>
      <c r="H66" s="80" t="s">
        <v>1005</v>
      </c>
      <c r="I66" s="96" t="s">
        <v>1006</v>
      </c>
    </row>
    <row r="67" spans="1:9" ht="100.15" thickBot="1">
      <c r="A67" s="142" t="s">
        <v>939</v>
      </c>
      <c r="B67" s="142" t="s">
        <v>941</v>
      </c>
      <c r="C67" s="171">
        <v>1</v>
      </c>
      <c r="D67" s="143" t="s">
        <v>72</v>
      </c>
      <c r="E67" s="143" t="s">
        <v>73</v>
      </c>
      <c r="F67" s="146" t="str">
        <f>UnitControlCenter!$B$13</f>
        <v>cubic km / yr</v>
      </c>
      <c r="G67" s="143" t="s">
        <v>1007</v>
      </c>
      <c r="H67" s="144" t="s">
        <v>1008</v>
      </c>
      <c r="I67" s="143" t="s">
        <v>1009</v>
      </c>
    </row>
    <row r="68" spans="1:9" ht="42.75">
      <c r="A68" s="97" t="s">
        <v>772</v>
      </c>
      <c r="B68" s="97" t="s">
        <v>773</v>
      </c>
      <c r="C68" s="164">
        <v>1</v>
      </c>
      <c r="D68" s="96" t="s">
        <v>72</v>
      </c>
      <c r="E68" s="96" t="s">
        <v>73</v>
      </c>
      <c r="F68" s="4" t="str">
        <f>UnitControlCenter!$B$14</f>
        <v>trillion passenger-km / year</v>
      </c>
      <c r="G68" s="96" t="s">
        <v>793</v>
      </c>
      <c r="H68" s="379" t="s">
        <v>1923</v>
      </c>
      <c r="I68" s="96" t="s">
        <v>1073</v>
      </c>
    </row>
    <row r="69" spans="1:9" ht="43.15" thickBot="1">
      <c r="A69" s="142" t="s">
        <v>772</v>
      </c>
      <c r="B69" s="142" t="s">
        <v>774</v>
      </c>
      <c r="C69" s="171">
        <v>1</v>
      </c>
      <c r="D69" s="143" t="s">
        <v>72</v>
      </c>
      <c r="E69" s="143" t="s">
        <v>73</v>
      </c>
      <c r="F69" s="146" t="str">
        <f>UnitControlCenter!$B$15</f>
        <v>trillion freight ton-km / year</v>
      </c>
      <c r="G69" s="380" t="s">
        <v>1924</v>
      </c>
      <c r="H69" s="381" t="s">
        <v>1925</v>
      </c>
      <c r="I69" s="380" t="s">
        <v>1926</v>
      </c>
    </row>
    <row r="70" spans="1:9" ht="71.25">
      <c r="A70" s="97" t="s">
        <v>1313</v>
      </c>
      <c r="B70" s="97" t="s">
        <v>1314</v>
      </c>
      <c r="C70" s="164">
        <v>1</v>
      </c>
      <c r="D70" s="96" t="s">
        <v>72</v>
      </c>
      <c r="E70" s="96" t="s">
        <v>73</v>
      </c>
      <c r="F70" s="4" t="str">
        <f>UnitControlCenter!$B$16</f>
        <v>million vehicles / year</v>
      </c>
      <c r="G70" s="96" t="s">
        <v>1124</v>
      </c>
      <c r="H70" s="96" t="s">
        <v>1125</v>
      </c>
      <c r="I70" s="96" t="s">
        <v>1126</v>
      </c>
    </row>
    <row r="71" spans="1:9" ht="57">
      <c r="A71" s="97" t="s">
        <v>1313</v>
      </c>
      <c r="B71" s="97" t="s">
        <v>1315</v>
      </c>
      <c r="C71" s="164">
        <v>1</v>
      </c>
      <c r="D71" s="96" t="s">
        <v>72</v>
      </c>
      <c r="E71" s="96" t="s">
        <v>73</v>
      </c>
      <c r="F71" s="4" t="str">
        <f>UnitControlCenter!$B$17</f>
        <v>thousand vehicles / year</v>
      </c>
      <c r="G71" s="382" t="s">
        <v>1927</v>
      </c>
      <c r="H71" s="382" t="s">
        <v>1928</v>
      </c>
      <c r="I71" s="382" t="s">
        <v>1929</v>
      </c>
    </row>
    <row r="72" spans="1:9" ht="42.75">
      <c r="A72" s="97" t="s">
        <v>1313</v>
      </c>
      <c r="B72" s="97" t="s">
        <v>1316</v>
      </c>
      <c r="C72" s="164">
        <v>1</v>
      </c>
      <c r="D72" s="96" t="s">
        <v>72</v>
      </c>
      <c r="E72" s="96" t="s">
        <v>73</v>
      </c>
      <c r="F72" s="4" t="str">
        <f>UnitControlCenter!$B$17</f>
        <v>thousand vehicles / year</v>
      </c>
      <c r="G72" s="382" t="s">
        <v>1960</v>
      </c>
      <c r="H72" s="382" t="s">
        <v>1930</v>
      </c>
      <c r="I72" s="382" t="s">
        <v>1931</v>
      </c>
    </row>
    <row r="73" spans="1:9" ht="42.75">
      <c r="A73" s="97" t="s">
        <v>1313</v>
      </c>
      <c r="B73" s="97" t="s">
        <v>1317</v>
      </c>
      <c r="C73" s="164">
        <v>1</v>
      </c>
      <c r="D73" s="96" t="s">
        <v>72</v>
      </c>
      <c r="E73" s="96" t="s">
        <v>73</v>
      </c>
      <c r="F73" s="4" t="str">
        <f>UnitControlCenter!$B$17</f>
        <v>thousand vehicles / year</v>
      </c>
      <c r="G73" s="382" t="s">
        <v>1932</v>
      </c>
      <c r="H73" s="382" t="s">
        <v>1930</v>
      </c>
      <c r="I73" s="382" t="s">
        <v>1931</v>
      </c>
    </row>
    <row r="74" spans="1:9" ht="28.5">
      <c r="A74" s="97" t="s">
        <v>1313</v>
      </c>
      <c r="B74" s="383" t="s">
        <v>1933</v>
      </c>
      <c r="C74" s="164">
        <v>1</v>
      </c>
      <c r="D74" s="96" t="s">
        <v>72</v>
      </c>
      <c r="E74" s="96" t="s">
        <v>73</v>
      </c>
      <c r="F74" s="4" t="str">
        <f>UnitControlCenter!$B$17</f>
        <v>thousand vehicles / year</v>
      </c>
      <c r="G74" s="96" t="s">
        <v>1010</v>
      </c>
      <c r="H74" s="96" t="s">
        <v>1011</v>
      </c>
      <c r="I74" s="96" t="s">
        <v>1111</v>
      </c>
    </row>
    <row r="75" spans="1:9" ht="57">
      <c r="A75" s="383" t="s">
        <v>1313</v>
      </c>
      <c r="B75" s="383" t="s">
        <v>1934</v>
      </c>
      <c r="C75" s="384">
        <v>1</v>
      </c>
      <c r="D75" s="382" t="s">
        <v>72</v>
      </c>
      <c r="E75" s="382" t="s">
        <v>73</v>
      </c>
      <c r="F75" s="204" t="s">
        <v>795</v>
      </c>
      <c r="G75" s="382" t="s">
        <v>1935</v>
      </c>
      <c r="H75" s="382" t="s">
        <v>1936</v>
      </c>
      <c r="I75" s="382" t="s">
        <v>1937</v>
      </c>
    </row>
    <row r="76" spans="1:9" ht="57">
      <c r="A76" s="97" t="s">
        <v>1313</v>
      </c>
      <c r="B76" s="97" t="s">
        <v>1318</v>
      </c>
      <c r="C76" s="164">
        <v>1</v>
      </c>
      <c r="D76" s="96" t="s">
        <v>72</v>
      </c>
      <c r="E76" s="96" t="s">
        <v>73</v>
      </c>
      <c r="F76" s="4" t="str">
        <f>UnitControlCenter!$B$18</f>
        <v>million vehicles</v>
      </c>
      <c r="G76" s="96" t="s">
        <v>1127</v>
      </c>
      <c r="H76" s="96" t="s">
        <v>1125</v>
      </c>
      <c r="I76" s="96" t="s">
        <v>1126</v>
      </c>
    </row>
    <row r="77" spans="1:9" ht="42.75">
      <c r="A77" s="97" t="s">
        <v>1313</v>
      </c>
      <c r="B77" s="97" t="s">
        <v>1319</v>
      </c>
      <c r="C77" s="164">
        <v>1</v>
      </c>
      <c r="D77" s="96" t="s">
        <v>72</v>
      </c>
      <c r="E77" s="96" t="s">
        <v>73</v>
      </c>
      <c r="F77" s="4" t="str">
        <f>UnitControlCenter!$B$19</f>
        <v>thousand vehicles</v>
      </c>
      <c r="G77" s="382" t="s">
        <v>1938</v>
      </c>
      <c r="H77" s="382" t="s">
        <v>1928</v>
      </c>
      <c r="I77" s="382" t="s">
        <v>1929</v>
      </c>
    </row>
    <row r="78" spans="1:9" ht="42.75">
      <c r="A78" s="97" t="s">
        <v>1313</v>
      </c>
      <c r="B78" s="97" t="s">
        <v>1320</v>
      </c>
      <c r="C78" s="164">
        <v>1</v>
      </c>
      <c r="D78" s="96" t="s">
        <v>72</v>
      </c>
      <c r="E78" s="96" t="s">
        <v>73</v>
      </c>
      <c r="F78" s="4" t="str">
        <f>UnitControlCenter!$B$18</f>
        <v>million vehicles</v>
      </c>
      <c r="G78" s="382" t="s">
        <v>1939</v>
      </c>
      <c r="H78" s="382" t="s">
        <v>1930</v>
      </c>
      <c r="I78" s="382" t="s">
        <v>1931</v>
      </c>
    </row>
    <row r="79" spans="1:9" ht="42.75">
      <c r="A79" s="97" t="s">
        <v>1313</v>
      </c>
      <c r="B79" s="97" t="s">
        <v>1321</v>
      </c>
      <c r="C79" s="164">
        <v>1</v>
      </c>
      <c r="D79" s="96" t="s">
        <v>72</v>
      </c>
      <c r="E79" s="96" t="s">
        <v>73</v>
      </c>
      <c r="F79" s="4" t="str">
        <f>UnitControlCenter!$B$18</f>
        <v>million vehicles</v>
      </c>
      <c r="G79" s="382" t="s">
        <v>1940</v>
      </c>
      <c r="H79" s="382" t="s">
        <v>1930</v>
      </c>
      <c r="I79" s="382" t="s">
        <v>1931</v>
      </c>
    </row>
    <row r="80" spans="1:9" ht="28.9" thickBot="1">
      <c r="A80" s="142" t="s">
        <v>1313</v>
      </c>
      <c r="B80" s="385" t="s">
        <v>1941</v>
      </c>
      <c r="C80" s="171">
        <v>1</v>
      </c>
      <c r="D80" s="143" t="s">
        <v>72</v>
      </c>
      <c r="E80" s="143" t="s">
        <v>73</v>
      </c>
      <c r="F80" s="146" t="str">
        <f>UnitControlCenter!$B$18</f>
        <v>million vehicles</v>
      </c>
      <c r="G80" s="143" t="s">
        <v>1112</v>
      </c>
      <c r="H80" s="143" t="s">
        <v>1011</v>
      </c>
      <c r="I80" s="143" t="s">
        <v>1111</v>
      </c>
    </row>
    <row r="81" spans="1:9" ht="57.4" thickBot="1">
      <c r="A81" s="385" t="s">
        <v>1313</v>
      </c>
      <c r="B81" s="385" t="s">
        <v>1942</v>
      </c>
      <c r="C81" s="386">
        <v>1</v>
      </c>
      <c r="D81" s="380" t="s">
        <v>72</v>
      </c>
      <c r="E81" s="380" t="s">
        <v>73</v>
      </c>
      <c r="F81" s="387" t="s">
        <v>794</v>
      </c>
      <c r="G81" s="382" t="s">
        <v>1943</v>
      </c>
      <c r="H81" s="382" t="s">
        <v>1936</v>
      </c>
      <c r="I81" s="382" t="s">
        <v>1937</v>
      </c>
    </row>
    <row r="82" spans="1:9" ht="128.25">
      <c r="A82" s="97" t="s">
        <v>791</v>
      </c>
      <c r="B82" s="97" t="s">
        <v>777</v>
      </c>
      <c r="C82" s="164">
        <v>1</v>
      </c>
      <c r="D82" s="96" t="s">
        <v>72</v>
      </c>
      <c r="E82" s="96" t="s">
        <v>73</v>
      </c>
      <c r="F82" s="4" t="str">
        <f>UnitControlCenter!$B$3</f>
        <v>million metric tons / year</v>
      </c>
      <c r="G82" s="382" t="s">
        <v>1944</v>
      </c>
      <c r="H82" s="382" t="s">
        <v>1945</v>
      </c>
      <c r="I82" s="382" t="s">
        <v>1946</v>
      </c>
    </row>
    <row r="83" spans="1:9" ht="85.5">
      <c r="A83" s="97" t="s">
        <v>791</v>
      </c>
      <c r="B83" s="97" t="s">
        <v>778</v>
      </c>
      <c r="C83" s="164">
        <v>1</v>
      </c>
      <c r="D83" s="96" t="s">
        <v>72</v>
      </c>
      <c r="E83" s="96" t="s">
        <v>73</v>
      </c>
      <c r="F83" s="4" t="str">
        <f>UnitControlCenter!$B$20</f>
        <v>petajoules / year</v>
      </c>
      <c r="G83" s="96" t="s">
        <v>1357</v>
      </c>
      <c r="H83" s="96" t="s">
        <v>1128</v>
      </c>
      <c r="I83" s="96" t="s">
        <v>1129</v>
      </c>
    </row>
    <row r="84" spans="1:9" ht="114.4" thickBot="1">
      <c r="A84" s="142" t="s">
        <v>791</v>
      </c>
      <c r="B84" s="142" t="s">
        <v>844</v>
      </c>
      <c r="C84" s="171">
        <v>1</v>
      </c>
      <c r="D84" s="143" t="s">
        <v>72</v>
      </c>
      <c r="E84" s="143" t="s">
        <v>73</v>
      </c>
      <c r="F84" s="146" t="str">
        <f>UnitControlCenter!$B$20</f>
        <v>petajoules / year</v>
      </c>
      <c r="G84" s="382" t="s">
        <v>1959</v>
      </c>
      <c r="H84" s="382" t="s">
        <v>1945</v>
      </c>
      <c r="I84" s="380" t="s">
        <v>1947</v>
      </c>
    </row>
    <row r="85" spans="1:9" ht="57">
      <c r="A85" s="99" t="s">
        <v>779</v>
      </c>
      <c r="B85" s="97" t="s">
        <v>1298</v>
      </c>
      <c r="C85" s="164">
        <v>1</v>
      </c>
      <c r="D85" s="96" t="s">
        <v>72</v>
      </c>
      <c r="E85" s="96" t="s">
        <v>73</v>
      </c>
      <c r="F85" s="4" t="str">
        <f>UnitControlCenter!$B$20</f>
        <v>petajoules / year</v>
      </c>
      <c r="G85" s="96" t="s">
        <v>1117</v>
      </c>
      <c r="H85" s="80" t="s">
        <v>1114</v>
      </c>
      <c r="I85" s="96" t="s">
        <v>1115</v>
      </c>
    </row>
    <row r="86" spans="1:9" ht="71.25">
      <c r="A86" s="99" t="s">
        <v>779</v>
      </c>
      <c r="B86" s="97" t="s">
        <v>1299</v>
      </c>
      <c r="C86" s="164">
        <v>1</v>
      </c>
      <c r="D86" s="96" t="s">
        <v>72</v>
      </c>
      <c r="E86" s="96" t="s">
        <v>73</v>
      </c>
      <c r="F86" s="4" t="str">
        <f>UnitControlCenter!$B$20</f>
        <v>petajoules / year</v>
      </c>
      <c r="G86" s="96" t="s">
        <v>1295</v>
      </c>
      <c r="H86" s="80" t="s">
        <v>1296</v>
      </c>
      <c r="I86" s="96" t="s">
        <v>1297</v>
      </c>
    </row>
    <row r="87" spans="1:9" ht="71.25">
      <c r="A87" s="99" t="s">
        <v>779</v>
      </c>
      <c r="B87" s="97" t="s">
        <v>1300</v>
      </c>
      <c r="C87" s="164">
        <v>1</v>
      </c>
      <c r="D87" s="96" t="s">
        <v>72</v>
      </c>
      <c r="E87" s="96" t="s">
        <v>73</v>
      </c>
      <c r="F87" s="4" t="str">
        <f>UnitControlCenter!$B$20</f>
        <v>petajoules / year</v>
      </c>
      <c r="G87" s="96" t="s">
        <v>1302</v>
      </c>
      <c r="H87" s="80" t="s">
        <v>1114</v>
      </c>
      <c r="I87" s="96" t="s">
        <v>1115</v>
      </c>
    </row>
    <row r="88" spans="1:9" ht="100.15" thickBot="1">
      <c r="A88" s="145" t="s">
        <v>779</v>
      </c>
      <c r="B88" s="142" t="s">
        <v>1301</v>
      </c>
      <c r="C88" s="171">
        <v>1</v>
      </c>
      <c r="D88" s="143" t="s">
        <v>72</v>
      </c>
      <c r="E88" s="143" t="s">
        <v>73</v>
      </c>
      <c r="F88" s="146" t="str">
        <f>UnitControlCenter!$B$20</f>
        <v>petajoules / year</v>
      </c>
      <c r="G88" s="143" t="s">
        <v>1303</v>
      </c>
      <c r="H88" s="144" t="s">
        <v>1296</v>
      </c>
      <c r="I88" s="143" t="s">
        <v>1297</v>
      </c>
    </row>
    <row r="89" spans="1:9" ht="57">
      <c r="A89" s="99" t="s">
        <v>1410</v>
      </c>
      <c r="B89" s="97" t="s">
        <v>840</v>
      </c>
      <c r="C89" s="164">
        <v>1</v>
      </c>
      <c r="D89" s="96" t="s">
        <v>72</v>
      </c>
      <c r="E89" s="96" t="s">
        <v>73</v>
      </c>
      <c r="F89" s="4" t="str">
        <f>UnitControlCenter!$B$3</f>
        <v>million metric tons / year</v>
      </c>
      <c r="G89" s="96" t="s">
        <v>1113</v>
      </c>
      <c r="H89" s="80" t="s">
        <v>1114</v>
      </c>
      <c r="I89" s="96" t="s">
        <v>1115</v>
      </c>
    </row>
    <row r="90" spans="1:9" ht="42.75">
      <c r="A90" s="99" t="s">
        <v>1410</v>
      </c>
      <c r="B90" s="97" t="s">
        <v>841</v>
      </c>
      <c r="C90" s="164">
        <v>1</v>
      </c>
      <c r="D90" s="96" t="s">
        <v>72</v>
      </c>
      <c r="E90" s="96" t="s">
        <v>73</v>
      </c>
      <c r="F90" s="4" t="str">
        <f>UnitControlCenter!$B$3</f>
        <v>million metric tons / year</v>
      </c>
      <c r="G90" s="96" t="s">
        <v>1122</v>
      </c>
      <c r="H90" s="80" t="s">
        <v>1120</v>
      </c>
      <c r="I90" s="96" t="s">
        <v>1121</v>
      </c>
    </row>
    <row r="91" spans="1:9" ht="57">
      <c r="A91" s="99" t="s">
        <v>1410</v>
      </c>
      <c r="B91" s="97" t="s">
        <v>842</v>
      </c>
      <c r="C91" s="164">
        <v>1</v>
      </c>
      <c r="D91" s="96" t="s">
        <v>72</v>
      </c>
      <c r="E91" s="96" t="s">
        <v>73</v>
      </c>
      <c r="F91" s="4" t="str">
        <f>UnitControlCenter!$B$3</f>
        <v>million metric tons / year</v>
      </c>
      <c r="G91" s="96" t="s">
        <v>1116</v>
      </c>
      <c r="H91" s="80" t="s">
        <v>1114</v>
      </c>
      <c r="I91" s="96" t="s">
        <v>1115</v>
      </c>
    </row>
    <row r="92" spans="1:9" ht="28.5">
      <c r="A92" s="99" t="s">
        <v>1410</v>
      </c>
      <c r="B92" s="97" t="s">
        <v>843</v>
      </c>
      <c r="C92" s="172">
        <v>1</v>
      </c>
      <c r="D92" s="96" t="s">
        <v>72</v>
      </c>
      <c r="E92" s="96" t="s">
        <v>73</v>
      </c>
      <c r="F92" s="7" t="str">
        <f>UnitControlCenter!$B$3</f>
        <v>million metric tons / year</v>
      </c>
      <c r="G92" s="96" t="s">
        <v>1123</v>
      </c>
      <c r="H92" s="163" t="s">
        <v>1120</v>
      </c>
      <c r="I92" s="96" t="s">
        <v>1121</v>
      </c>
    </row>
    <row r="93" spans="1:9" s="163" customFormat="1" ht="71.25">
      <c r="A93" s="99" t="s">
        <v>1410</v>
      </c>
      <c r="B93" s="97" t="s">
        <v>1408</v>
      </c>
      <c r="C93" s="172">
        <v>1</v>
      </c>
      <c r="D93" s="96" t="s">
        <v>72</v>
      </c>
      <c r="E93" s="96" t="s">
        <v>73</v>
      </c>
      <c r="F93" s="7" t="str">
        <f>UnitControlCenter!$B$3</f>
        <v>million metric tons / year</v>
      </c>
      <c r="G93" s="96" t="s">
        <v>1413</v>
      </c>
      <c r="H93" s="80" t="s">
        <v>1114</v>
      </c>
      <c r="I93" s="96" t="s">
        <v>1115</v>
      </c>
    </row>
    <row r="94" spans="1:9" ht="28.9" thickBot="1">
      <c r="A94" s="145" t="s">
        <v>1410</v>
      </c>
      <c r="B94" s="142" t="s">
        <v>1409</v>
      </c>
      <c r="C94" s="171">
        <v>1</v>
      </c>
      <c r="D94" s="143" t="s">
        <v>72</v>
      </c>
      <c r="E94" s="143" t="s">
        <v>73</v>
      </c>
      <c r="F94" s="146" t="str">
        <f>UnitControlCenter!$B$3</f>
        <v>million metric tons / year</v>
      </c>
      <c r="G94" s="143" t="s">
        <v>1458</v>
      </c>
      <c r="H94" s="144" t="s">
        <v>1411</v>
      </c>
      <c r="I94" s="143" t="s">
        <v>1412</v>
      </c>
    </row>
    <row r="95" spans="1:9" ht="42.75">
      <c r="A95" s="99" t="s">
        <v>780</v>
      </c>
      <c r="B95" s="97" t="s">
        <v>781</v>
      </c>
      <c r="C95" s="172">
        <v>1</v>
      </c>
      <c r="D95" s="96" t="s">
        <v>72</v>
      </c>
      <c r="E95" s="96" t="s">
        <v>73</v>
      </c>
      <c r="F95" s="4" t="str">
        <f>UnitControlCenter!$B$20</f>
        <v>petajoules / year</v>
      </c>
      <c r="G95" s="96" t="s">
        <v>796</v>
      </c>
      <c r="H95" s="80" t="s">
        <v>797</v>
      </c>
      <c r="I95" s="96" t="s">
        <v>1104</v>
      </c>
    </row>
    <row r="96" spans="1:9" ht="28.5">
      <c r="A96" s="99" t="s">
        <v>780</v>
      </c>
      <c r="B96" s="97" t="s">
        <v>782</v>
      </c>
      <c r="C96" s="172">
        <v>1</v>
      </c>
      <c r="D96" s="96" t="s">
        <v>72</v>
      </c>
      <c r="E96" s="96" t="s">
        <v>73</v>
      </c>
      <c r="F96" s="4" t="str">
        <f>UnitControlCenter!$B$20</f>
        <v>petajoules / year</v>
      </c>
      <c r="G96" s="96" t="s">
        <v>814</v>
      </c>
      <c r="H96" s="80" t="s">
        <v>798</v>
      </c>
      <c r="I96" s="96" t="s">
        <v>799</v>
      </c>
    </row>
    <row r="97" spans="1:9" ht="71.650000000000006" thickBot="1">
      <c r="A97" s="145" t="s">
        <v>780</v>
      </c>
      <c r="B97" s="142" t="s">
        <v>783</v>
      </c>
      <c r="C97" s="171">
        <v>1</v>
      </c>
      <c r="D97" s="143" t="s">
        <v>72</v>
      </c>
      <c r="E97" s="143" t="s">
        <v>73</v>
      </c>
      <c r="F97" s="146" t="str">
        <f>UnitControlCenter!$B$20</f>
        <v>petajoules / year</v>
      </c>
      <c r="G97" s="143" t="s">
        <v>1138</v>
      </c>
      <c r="H97" s="144" t="s">
        <v>1140</v>
      </c>
      <c r="I97" s="143" t="s">
        <v>1139</v>
      </c>
    </row>
    <row r="98" spans="1:9" ht="85.5">
      <c r="A98" s="97" t="s">
        <v>876</v>
      </c>
      <c r="B98" s="97" t="s">
        <v>877</v>
      </c>
      <c r="C98" s="172">
        <v>1</v>
      </c>
      <c r="D98" s="96" t="s">
        <v>72</v>
      </c>
      <c r="E98" s="96" t="s">
        <v>73</v>
      </c>
      <c r="F98" s="4" t="str">
        <f>UnitControlCenter!$B$20</f>
        <v>petajoules / year</v>
      </c>
      <c r="G98" s="96" t="s">
        <v>1158</v>
      </c>
      <c r="H98" s="96" t="s">
        <v>1159</v>
      </c>
      <c r="I98" s="96" t="s">
        <v>1160</v>
      </c>
    </row>
    <row r="99" spans="1:9" ht="57">
      <c r="A99" s="97" t="s">
        <v>876</v>
      </c>
      <c r="B99" s="97" t="s">
        <v>878</v>
      </c>
      <c r="C99" s="172">
        <v>1</v>
      </c>
      <c r="D99" s="96" t="s">
        <v>72</v>
      </c>
      <c r="E99" s="96" t="s">
        <v>73</v>
      </c>
      <c r="F99" s="4" t="str">
        <f>UnitControlCenter!$B$20</f>
        <v>petajoules / year</v>
      </c>
      <c r="G99" s="96" t="s">
        <v>1352</v>
      </c>
      <c r="H99" s="96" t="s">
        <v>1353</v>
      </c>
      <c r="I99" s="96" t="s">
        <v>1354</v>
      </c>
    </row>
    <row r="100" spans="1:9">
      <c r="A100" s="97" t="s">
        <v>876</v>
      </c>
      <c r="B100" s="97" t="s">
        <v>1420</v>
      </c>
      <c r="C100" s="172">
        <v>1</v>
      </c>
      <c r="D100" s="96" t="s">
        <v>70</v>
      </c>
      <c r="E100" s="96" t="s">
        <v>71</v>
      </c>
      <c r="F100" s="2" t="str">
        <f>UnitControlCenter!$B$21</f>
        <v>thousand BTU / 2018 INR</v>
      </c>
      <c r="G100" s="96" t="s">
        <v>1423</v>
      </c>
      <c r="H100" s="96"/>
      <c r="I100" s="96"/>
    </row>
    <row r="101" spans="1:9">
      <c r="A101" s="97" t="s">
        <v>876</v>
      </c>
      <c r="B101" s="97" t="s">
        <v>879</v>
      </c>
      <c r="C101" s="172">
        <v>1</v>
      </c>
      <c r="D101" s="96" t="s">
        <v>70</v>
      </c>
      <c r="E101" s="96" t="s">
        <v>71</v>
      </c>
      <c r="F101" s="4" t="str">
        <f>UnitControlCenter!$B$10</f>
        <v>terawatt-hours (TWh) / year</v>
      </c>
      <c r="G101" s="96" t="s">
        <v>729</v>
      </c>
      <c r="I101" s="96"/>
    </row>
    <row r="102" spans="1:9">
      <c r="A102" s="97" t="s">
        <v>876</v>
      </c>
      <c r="B102" s="97" t="s">
        <v>880</v>
      </c>
      <c r="C102" s="172">
        <v>1</v>
      </c>
      <c r="D102" s="96" t="s">
        <v>70</v>
      </c>
      <c r="E102" s="96" t="s">
        <v>71</v>
      </c>
      <c r="F102" s="4" t="str">
        <f>UnitControlCenter!$B$22</f>
        <v>millions of metric tons / year</v>
      </c>
      <c r="G102" s="96" t="s">
        <v>728</v>
      </c>
      <c r="I102" s="96"/>
    </row>
    <row r="103" spans="1:9">
      <c r="A103" s="97" t="s">
        <v>876</v>
      </c>
      <c r="B103" s="97" t="s">
        <v>881</v>
      </c>
      <c r="C103" s="172">
        <v>1</v>
      </c>
      <c r="D103" s="96" t="s">
        <v>70</v>
      </c>
      <c r="E103" s="96" t="s">
        <v>71</v>
      </c>
      <c r="F103" s="4" t="str">
        <f>UnitControlCenter!$B$22</f>
        <v>millions of metric tons / year</v>
      </c>
      <c r="G103" s="96" t="s">
        <v>727</v>
      </c>
      <c r="I103" s="96"/>
    </row>
    <row r="104" spans="1:9">
      <c r="A104" s="97" t="s">
        <v>876</v>
      </c>
      <c r="B104" s="97" t="s">
        <v>882</v>
      </c>
      <c r="C104" s="172">
        <v>1</v>
      </c>
      <c r="D104" s="96" t="s">
        <v>70</v>
      </c>
      <c r="E104" s="96" t="s">
        <v>71</v>
      </c>
      <c r="F104" s="4" t="str">
        <f>UnitControlCenter!$B$23</f>
        <v>billion cubic meters / year</v>
      </c>
      <c r="G104" s="96" t="s">
        <v>726</v>
      </c>
      <c r="I104" s="96"/>
    </row>
    <row r="105" spans="1:9">
      <c r="A105" s="97" t="s">
        <v>876</v>
      </c>
      <c r="B105" s="97" t="s">
        <v>883</v>
      </c>
      <c r="C105" s="172">
        <v>1</v>
      </c>
      <c r="D105" s="96" t="s">
        <v>70</v>
      </c>
      <c r="E105" s="96" t="s">
        <v>71</v>
      </c>
      <c r="F105" s="4" t="str">
        <f>UnitControlCenter!$B$24</f>
        <v>millions of metric tons / year</v>
      </c>
      <c r="G105" s="96" t="s">
        <v>725</v>
      </c>
      <c r="I105" s="96"/>
    </row>
    <row r="106" spans="1:9">
      <c r="A106" s="97" t="s">
        <v>876</v>
      </c>
      <c r="B106" s="97" t="s">
        <v>884</v>
      </c>
      <c r="C106" s="172">
        <v>1</v>
      </c>
      <c r="D106" s="96" t="s">
        <v>70</v>
      </c>
      <c r="E106" s="96" t="s">
        <v>71</v>
      </c>
      <c r="F106" s="4" t="str">
        <f>UnitControlCenter!$B$24</f>
        <v>millions of metric tons / year</v>
      </c>
      <c r="G106" s="96" t="s">
        <v>802</v>
      </c>
      <c r="I106" s="96"/>
    </row>
    <row r="107" spans="1:9">
      <c r="A107" s="97" t="s">
        <v>876</v>
      </c>
      <c r="B107" s="97" t="s">
        <v>885</v>
      </c>
      <c r="C107" s="172">
        <v>1</v>
      </c>
      <c r="D107" s="96" t="s">
        <v>70</v>
      </c>
      <c r="E107" s="96" t="s">
        <v>71</v>
      </c>
      <c r="F107" s="4" t="str">
        <f>UnitControlCenter!$B$22</f>
        <v>millions of metric tons / year</v>
      </c>
      <c r="G107" s="96" t="s">
        <v>803</v>
      </c>
      <c r="I107" s="96"/>
    </row>
    <row r="108" spans="1:9" ht="28.5">
      <c r="A108" s="97" t="s">
        <v>876</v>
      </c>
      <c r="B108" s="97" t="s">
        <v>1141</v>
      </c>
      <c r="C108" s="172">
        <v>1</v>
      </c>
      <c r="D108" s="96" t="s">
        <v>70</v>
      </c>
      <c r="E108" s="96" t="s">
        <v>71</v>
      </c>
      <c r="F108" s="4" t="str">
        <f>UnitControlCenter!$B$25</f>
        <v>millions of metric tons / year</v>
      </c>
      <c r="G108" s="96" t="s">
        <v>1145</v>
      </c>
      <c r="I108" s="96"/>
    </row>
    <row r="109" spans="1:9" ht="28.5">
      <c r="A109" s="97" t="s">
        <v>876</v>
      </c>
      <c r="B109" s="97" t="s">
        <v>1142</v>
      </c>
      <c r="C109" s="172">
        <v>1</v>
      </c>
      <c r="D109" s="96" t="s">
        <v>70</v>
      </c>
      <c r="E109" s="96" t="s">
        <v>71</v>
      </c>
      <c r="F109" s="4" t="str">
        <f>UnitControlCenter!$B$22</f>
        <v>millions of metric tons / year</v>
      </c>
      <c r="G109" s="96" t="s">
        <v>1146</v>
      </c>
      <c r="I109" s="96"/>
    </row>
    <row r="110" spans="1:9" ht="14.65" thickBot="1">
      <c r="A110" s="142" t="s">
        <v>876</v>
      </c>
      <c r="B110" s="142" t="s">
        <v>1143</v>
      </c>
      <c r="C110" s="171">
        <v>1</v>
      </c>
      <c r="D110" s="143" t="s">
        <v>70</v>
      </c>
      <c r="E110" s="143" t="s">
        <v>71</v>
      </c>
      <c r="F110" s="146" t="str">
        <f>UnitControlCenter!$B$5</f>
        <v>thousand metric tons / year</v>
      </c>
      <c r="G110" s="143" t="s">
        <v>1147</v>
      </c>
      <c r="H110" s="144"/>
      <c r="I110" s="143"/>
    </row>
    <row r="111" spans="1:9" ht="42.75">
      <c r="A111" s="97" t="s">
        <v>1327</v>
      </c>
      <c r="B111" s="97" t="s">
        <v>1153</v>
      </c>
      <c r="C111" s="172">
        <v>1</v>
      </c>
      <c r="D111" s="96" t="s">
        <v>72</v>
      </c>
      <c r="E111" s="96" t="s">
        <v>73</v>
      </c>
      <c r="F111" s="4" t="str">
        <f>UnitControlCenter!$B$26</f>
        <v>trillion BTU / year</v>
      </c>
      <c r="G111" s="96" t="s">
        <v>1161</v>
      </c>
      <c r="H111" s="80" t="s">
        <v>1162</v>
      </c>
      <c r="I111" s="96" t="s">
        <v>1163</v>
      </c>
    </row>
    <row r="112" spans="1:9" ht="57">
      <c r="A112" s="97" t="s">
        <v>1327</v>
      </c>
      <c r="B112" s="97" t="s">
        <v>886</v>
      </c>
      <c r="C112" s="172">
        <v>1</v>
      </c>
      <c r="D112" s="96" t="s">
        <v>72</v>
      </c>
      <c r="E112" s="96" t="s">
        <v>71</v>
      </c>
      <c r="F112" s="4" t="str">
        <f>UnitControlCenter!$B$26</f>
        <v>trillion BTU / year</v>
      </c>
      <c r="G112" s="96" t="s">
        <v>1164</v>
      </c>
      <c r="H112" s="80" t="s">
        <v>1162</v>
      </c>
      <c r="I112" s="96" t="s">
        <v>1163</v>
      </c>
    </row>
    <row r="113" spans="1:9" ht="57">
      <c r="A113" s="97" t="s">
        <v>1327</v>
      </c>
      <c r="B113" s="97" t="s">
        <v>1154</v>
      </c>
      <c r="C113" s="172">
        <v>1</v>
      </c>
      <c r="D113" s="96" t="s">
        <v>72</v>
      </c>
      <c r="E113" s="96" t="s">
        <v>73</v>
      </c>
      <c r="F113" s="4" t="str">
        <f>UnitControlCenter!$B$8</f>
        <v>2018 crores / year</v>
      </c>
      <c r="G113" s="96" t="s">
        <v>1165</v>
      </c>
      <c r="H113" s="80" t="s">
        <v>1162</v>
      </c>
      <c r="I113" s="96" t="s">
        <v>1163</v>
      </c>
    </row>
    <row r="114" spans="1:9" ht="57">
      <c r="A114" s="97" t="s">
        <v>1327</v>
      </c>
      <c r="B114" s="97" t="s">
        <v>1151</v>
      </c>
      <c r="C114" s="172">
        <v>1</v>
      </c>
      <c r="D114" s="96" t="s">
        <v>72</v>
      </c>
      <c r="E114" s="96" t="s">
        <v>71</v>
      </c>
      <c r="F114" s="4" t="str">
        <f>UnitControlCenter!$B$8</f>
        <v>2018 crores / year</v>
      </c>
      <c r="G114" s="96" t="s">
        <v>1166</v>
      </c>
      <c r="H114" s="80" t="s">
        <v>1162</v>
      </c>
      <c r="I114" s="96" t="s">
        <v>1163</v>
      </c>
    </row>
    <row r="115" spans="1:9" ht="57">
      <c r="A115" s="97" t="s">
        <v>1327</v>
      </c>
      <c r="B115" s="97" t="s">
        <v>1155</v>
      </c>
      <c r="C115" s="172">
        <v>1</v>
      </c>
      <c r="D115" s="96" t="s">
        <v>72</v>
      </c>
      <c r="E115" s="96" t="s">
        <v>73</v>
      </c>
      <c r="F115" s="4" t="str">
        <f>UnitControlCenter!$B$26</f>
        <v>trillion BTU / year</v>
      </c>
      <c r="G115" s="96" t="s">
        <v>1290</v>
      </c>
      <c r="H115" s="80" t="s">
        <v>1285</v>
      </c>
      <c r="I115" s="96" t="s">
        <v>1286</v>
      </c>
    </row>
    <row r="116" spans="1:9" ht="71.25">
      <c r="A116" s="97" t="s">
        <v>1327</v>
      </c>
      <c r="B116" s="97" t="s">
        <v>887</v>
      </c>
      <c r="C116" s="172">
        <v>1</v>
      </c>
      <c r="D116" s="96" t="s">
        <v>72</v>
      </c>
      <c r="E116" s="96" t="s">
        <v>71</v>
      </c>
      <c r="F116" s="4" t="str">
        <f>UnitControlCenter!$B$26</f>
        <v>trillion BTU / year</v>
      </c>
      <c r="G116" s="96" t="s">
        <v>1291</v>
      </c>
      <c r="H116" s="80" t="s">
        <v>1285</v>
      </c>
      <c r="I116" s="96" t="s">
        <v>1287</v>
      </c>
    </row>
    <row r="117" spans="1:9" ht="71.25">
      <c r="A117" s="97" t="s">
        <v>1327</v>
      </c>
      <c r="B117" s="97" t="s">
        <v>1156</v>
      </c>
      <c r="C117" s="172">
        <v>1</v>
      </c>
      <c r="D117" s="96" t="s">
        <v>72</v>
      </c>
      <c r="E117" s="96" t="s">
        <v>73</v>
      </c>
      <c r="F117" s="4" t="str">
        <f>UnitControlCenter!$B$8</f>
        <v>2018 crores / year</v>
      </c>
      <c r="G117" s="96" t="s">
        <v>1292</v>
      </c>
      <c r="H117" s="80" t="s">
        <v>1285</v>
      </c>
      <c r="I117" s="96" t="s">
        <v>1288</v>
      </c>
    </row>
    <row r="118" spans="1:9" ht="71.25">
      <c r="A118" s="97" t="s">
        <v>1327</v>
      </c>
      <c r="B118" s="97" t="s">
        <v>1152</v>
      </c>
      <c r="C118" s="172">
        <v>1</v>
      </c>
      <c r="D118" s="96" t="s">
        <v>72</v>
      </c>
      <c r="E118" s="96" t="s">
        <v>71</v>
      </c>
      <c r="F118" s="4" t="str">
        <f>UnitControlCenter!$B$8</f>
        <v>2018 crores / year</v>
      </c>
      <c r="G118" s="96" t="s">
        <v>1293</v>
      </c>
      <c r="H118" s="80" t="s">
        <v>1285</v>
      </c>
      <c r="I118" s="96" t="s">
        <v>1289</v>
      </c>
    </row>
    <row r="119" spans="1:9" ht="85.5">
      <c r="A119" s="97" t="s">
        <v>1327</v>
      </c>
      <c r="B119" s="97" t="s">
        <v>1328</v>
      </c>
      <c r="C119" s="172">
        <v>1</v>
      </c>
      <c r="D119" s="96" t="s">
        <v>72</v>
      </c>
      <c r="E119" s="96" t="s">
        <v>73</v>
      </c>
      <c r="F119" s="4" t="str">
        <f>UnitControlCenter!$B$20</f>
        <v>petajoules / year</v>
      </c>
      <c r="G119" s="96" t="s">
        <v>1330</v>
      </c>
      <c r="H119" s="80" t="s">
        <v>1332</v>
      </c>
      <c r="I119" s="96" t="s">
        <v>1333</v>
      </c>
    </row>
    <row r="120" spans="1:9" ht="100.15" thickBot="1">
      <c r="A120" s="142" t="s">
        <v>1327</v>
      </c>
      <c r="B120" s="142" t="s">
        <v>1329</v>
      </c>
      <c r="C120" s="171">
        <v>1</v>
      </c>
      <c r="D120" s="143" t="s">
        <v>72</v>
      </c>
      <c r="E120" s="143" t="s">
        <v>71</v>
      </c>
      <c r="F120" s="146" t="str">
        <f>UnitControlCenter!$B$20</f>
        <v>petajoules / year</v>
      </c>
      <c r="G120" s="143" t="s">
        <v>1331</v>
      </c>
      <c r="H120" s="144" t="s">
        <v>1332</v>
      </c>
      <c r="I120" s="143" t="s">
        <v>1333</v>
      </c>
    </row>
    <row r="121" spans="1:9" ht="57">
      <c r="A121" s="99" t="s">
        <v>784</v>
      </c>
      <c r="B121" s="97" t="s">
        <v>103</v>
      </c>
      <c r="C121" s="172">
        <v>1</v>
      </c>
      <c r="D121" s="96" t="s">
        <v>72</v>
      </c>
      <c r="E121" s="96" t="s">
        <v>792</v>
      </c>
      <c r="F121" s="4" t="str">
        <f>UnitControlCenter!$B$12</f>
        <v>2018 INR / megawatt-hour (MWh)</v>
      </c>
      <c r="G121" s="96" t="s">
        <v>1167</v>
      </c>
      <c r="H121" s="80" t="s">
        <v>1433</v>
      </c>
      <c r="I121" s="96" t="s">
        <v>1168</v>
      </c>
    </row>
    <row r="122" spans="1:9" ht="42.75">
      <c r="A122" s="99" t="s">
        <v>784</v>
      </c>
      <c r="B122" s="97" t="s">
        <v>501</v>
      </c>
      <c r="C122" s="172">
        <v>1</v>
      </c>
      <c r="D122" s="96" t="s">
        <v>72</v>
      </c>
      <c r="E122" s="96" t="s">
        <v>792</v>
      </c>
      <c r="F122" s="4" t="str">
        <f>UnitControlCenter!$B$27</f>
        <v>2018 INR / metric ton</v>
      </c>
      <c r="G122" s="96" t="s">
        <v>1179</v>
      </c>
      <c r="H122" s="80" t="s">
        <v>1180</v>
      </c>
      <c r="I122" s="96" t="s">
        <v>1181</v>
      </c>
    </row>
    <row r="123" spans="1:9">
      <c r="A123" s="99" t="s">
        <v>784</v>
      </c>
      <c r="B123" s="97" t="s">
        <v>498</v>
      </c>
      <c r="C123" s="172">
        <v>1</v>
      </c>
      <c r="D123" s="96" t="s">
        <v>72</v>
      </c>
      <c r="E123" s="96" t="s">
        <v>792</v>
      </c>
      <c r="F123" s="4" t="str">
        <f>UnitControlCenter!$B$27</f>
        <v>2018 INR / metric ton</v>
      </c>
      <c r="G123" s="96" t="s">
        <v>805</v>
      </c>
      <c r="H123" s="80" t="s">
        <v>389</v>
      </c>
      <c r="I123" s="96" t="s">
        <v>1055</v>
      </c>
    </row>
    <row r="124" spans="1:9" ht="71.25">
      <c r="A124" s="99" t="s">
        <v>784</v>
      </c>
      <c r="B124" s="97" t="s">
        <v>97</v>
      </c>
      <c r="C124" s="172">
        <v>1</v>
      </c>
      <c r="D124" s="96" t="s">
        <v>72</v>
      </c>
      <c r="E124" s="96" t="s">
        <v>792</v>
      </c>
      <c r="F124" s="4" t="str">
        <f>UnitControlCenter!$B$28</f>
        <v>2018 INR / cubic meter</v>
      </c>
      <c r="G124" s="96" t="s">
        <v>1169</v>
      </c>
      <c r="H124" s="80" t="s">
        <v>1170</v>
      </c>
      <c r="I124" s="96" t="s">
        <v>1171</v>
      </c>
    </row>
    <row r="125" spans="1:9">
      <c r="A125" s="99" t="s">
        <v>784</v>
      </c>
      <c r="B125" s="97" t="s">
        <v>105</v>
      </c>
      <c r="C125" s="172">
        <v>1</v>
      </c>
      <c r="D125" s="96" t="s">
        <v>72</v>
      </c>
      <c r="E125" s="96" t="s">
        <v>792</v>
      </c>
      <c r="F125" s="4" t="str">
        <f>UnitControlCenter!$B$29</f>
        <v>2018 INR / liter</v>
      </c>
      <c r="G125" s="96" t="s">
        <v>807</v>
      </c>
      <c r="H125" s="80" t="s">
        <v>384</v>
      </c>
      <c r="I125" s="56">
        <v>969696</v>
      </c>
    </row>
    <row r="126" spans="1:9" ht="71.25">
      <c r="A126" s="99" t="s">
        <v>784</v>
      </c>
      <c r="B126" s="97" t="s">
        <v>106</v>
      </c>
      <c r="C126" s="172">
        <v>1</v>
      </c>
      <c r="D126" s="96" t="s">
        <v>72</v>
      </c>
      <c r="E126" s="96" t="s">
        <v>792</v>
      </c>
      <c r="F126" s="4" t="str">
        <f>UnitControlCenter!$B$29</f>
        <v>2018 INR / liter</v>
      </c>
      <c r="G126" s="96" t="s">
        <v>1172</v>
      </c>
      <c r="H126" s="80" t="s">
        <v>1170</v>
      </c>
      <c r="I126" s="96" t="s">
        <v>1171</v>
      </c>
    </row>
    <row r="127" spans="1:9" ht="57">
      <c r="A127" s="99" t="s">
        <v>784</v>
      </c>
      <c r="B127" s="97" t="s">
        <v>102</v>
      </c>
      <c r="C127" s="172">
        <v>1</v>
      </c>
      <c r="D127" s="96" t="s">
        <v>72</v>
      </c>
      <c r="E127" s="96" t="s">
        <v>792</v>
      </c>
      <c r="F127" s="4" t="str">
        <f>UnitControlCenter!$B$27</f>
        <v>2018 INR / metric ton</v>
      </c>
      <c r="G127" s="96" t="s">
        <v>1173</v>
      </c>
      <c r="H127" s="80" t="s">
        <v>1174</v>
      </c>
      <c r="I127" s="96" t="s">
        <v>1175</v>
      </c>
    </row>
    <row r="128" spans="1:9" ht="57">
      <c r="A128" s="99" t="s">
        <v>784</v>
      </c>
      <c r="B128" s="97" t="s">
        <v>1107</v>
      </c>
      <c r="C128" s="172">
        <v>1</v>
      </c>
      <c r="D128" s="96" t="s">
        <v>72</v>
      </c>
      <c r="E128" s="96" t="s">
        <v>792</v>
      </c>
      <c r="F128" s="4" t="str">
        <f>UnitControlCenter!$B$30</f>
        <v>2018 INR / metric ton</v>
      </c>
      <c r="G128" s="96" t="s">
        <v>1282</v>
      </c>
      <c r="H128" s="80" t="s">
        <v>1283</v>
      </c>
      <c r="I128" s="96" t="s">
        <v>1284</v>
      </c>
    </row>
    <row r="129" spans="1:9" ht="57">
      <c r="A129" s="99" t="s">
        <v>784</v>
      </c>
      <c r="B129" s="97" t="s">
        <v>1176</v>
      </c>
      <c r="C129" s="172">
        <v>1</v>
      </c>
      <c r="D129" s="96" t="s">
        <v>72</v>
      </c>
      <c r="E129" s="96" t="s">
        <v>792</v>
      </c>
      <c r="F129" s="4" t="str">
        <f>UnitControlCenter!$B$29</f>
        <v>2018 INR / liter</v>
      </c>
      <c r="G129" s="96" t="s">
        <v>1182</v>
      </c>
      <c r="H129" s="80" t="s">
        <v>804</v>
      </c>
      <c r="I129" s="96" t="s">
        <v>1103</v>
      </c>
    </row>
    <row r="130" spans="1:9" ht="28.9" thickBot="1">
      <c r="A130" s="145" t="s">
        <v>784</v>
      </c>
      <c r="B130" s="142" t="s">
        <v>955</v>
      </c>
      <c r="C130" s="171">
        <v>1</v>
      </c>
      <c r="D130" s="143" t="s">
        <v>72</v>
      </c>
      <c r="E130" s="143" t="s">
        <v>792</v>
      </c>
      <c r="F130" s="146" t="str">
        <f>UnitControlCenter!$B$31</f>
        <v>2018 INR / kg</v>
      </c>
      <c r="G130" s="143" t="s">
        <v>1346</v>
      </c>
      <c r="H130" s="144" t="s">
        <v>1347</v>
      </c>
      <c r="I130" s="143" t="s">
        <v>1348</v>
      </c>
    </row>
    <row r="131" spans="1:9">
      <c r="A131" s="99" t="s">
        <v>785</v>
      </c>
      <c r="B131" s="97" t="s">
        <v>786</v>
      </c>
      <c r="C131" s="172">
        <v>1</v>
      </c>
      <c r="D131" s="96" t="s">
        <v>70</v>
      </c>
      <c r="E131" s="96" t="s">
        <v>71</v>
      </c>
      <c r="F131" s="4" t="str">
        <f>UnitControlCenter!$B$32</f>
        <v>2018 INR / kilowatt-hour (kWh)</v>
      </c>
      <c r="G131" s="96" t="s">
        <v>808</v>
      </c>
      <c r="I131" s="96"/>
    </row>
    <row r="132" spans="1:9" ht="28.5">
      <c r="A132" s="99" t="s">
        <v>785</v>
      </c>
      <c r="B132" s="97" t="s">
        <v>787</v>
      </c>
      <c r="C132" s="172">
        <v>1</v>
      </c>
      <c r="D132" s="96" t="s">
        <v>72</v>
      </c>
      <c r="E132" s="96" t="s">
        <v>71</v>
      </c>
      <c r="F132" s="4" t="str">
        <f>UnitControlCenter!$B$33</f>
        <v>cost of eqpt. To capture 1 metric ton CO2e/yr (2018 INR)</v>
      </c>
      <c r="G132" s="96" t="s">
        <v>812</v>
      </c>
      <c r="H132" s="80" t="s">
        <v>813</v>
      </c>
      <c r="I132" s="96" t="s">
        <v>1063</v>
      </c>
    </row>
    <row r="133" spans="1:9">
      <c r="A133" s="99" t="s">
        <v>785</v>
      </c>
      <c r="B133" s="97" t="s">
        <v>788</v>
      </c>
      <c r="C133" s="172">
        <v>1</v>
      </c>
      <c r="D133" s="96" t="s">
        <v>70</v>
      </c>
      <c r="E133" s="96" t="s">
        <v>71</v>
      </c>
      <c r="F133" s="4" t="str">
        <f>UnitControlCenter!$B$34</f>
        <v>million 2018 INR / megawatt (MW)</v>
      </c>
      <c r="G133" s="96" t="s">
        <v>809</v>
      </c>
      <c r="I133" s="96"/>
    </row>
    <row r="134" spans="1:9">
      <c r="A134" s="99" t="s">
        <v>785</v>
      </c>
      <c r="B134" s="97" t="s">
        <v>789</v>
      </c>
      <c r="C134" s="172">
        <v>1</v>
      </c>
      <c r="D134" s="96" t="s">
        <v>70</v>
      </c>
      <c r="E134" s="96" t="s">
        <v>71</v>
      </c>
      <c r="F134" s="4" t="str">
        <f>UnitControlCenter!$B$34</f>
        <v>million 2018 INR / megawatt (MW)</v>
      </c>
      <c r="G134" s="96" t="s">
        <v>810</v>
      </c>
      <c r="I134" s="96"/>
    </row>
    <row r="135" spans="1:9">
      <c r="A135" s="99" t="s">
        <v>785</v>
      </c>
      <c r="B135" s="97" t="s">
        <v>790</v>
      </c>
      <c r="C135" s="172">
        <v>1</v>
      </c>
      <c r="D135" s="96" t="s">
        <v>70</v>
      </c>
      <c r="E135" s="96" t="s">
        <v>71</v>
      </c>
      <c r="F135" s="4" t="str">
        <f>UnitControlCenter!$B$34</f>
        <v>million 2018 INR / megawatt (MW)</v>
      </c>
      <c r="G135" s="96" t="s">
        <v>811</v>
      </c>
      <c r="I135" s="96"/>
    </row>
    <row r="136" spans="1:9" ht="28.9" thickBot="1">
      <c r="A136" s="145" t="s">
        <v>785</v>
      </c>
      <c r="B136" s="142" t="s">
        <v>972</v>
      </c>
      <c r="C136" s="171">
        <v>1</v>
      </c>
      <c r="D136" s="143" t="s">
        <v>70</v>
      </c>
      <c r="E136" s="143" t="s">
        <v>71</v>
      </c>
      <c r="F136" s="146" t="str">
        <f>UnitControlCenter!$B$35</f>
        <v>cost of eqpt. To produce 1 kg H2/yr (2018 INR)</v>
      </c>
      <c r="G136" s="143" t="s">
        <v>974</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1049</v>
      </c>
      <c r="B1" s="116"/>
      <c r="C1" s="84"/>
      <c r="D1" s="84"/>
    </row>
    <row r="2" spans="1:4">
      <c r="A2" s="115" t="s">
        <v>1013</v>
      </c>
      <c r="B2" s="117" t="s">
        <v>1014</v>
      </c>
      <c r="C2" s="115" t="s">
        <v>1015</v>
      </c>
      <c r="D2" s="115" t="s">
        <v>1016</v>
      </c>
    </row>
    <row r="3" spans="1:4">
      <c r="A3" s="95" t="s">
        <v>1023</v>
      </c>
      <c r="B3" s="118" t="s">
        <v>1034</v>
      </c>
      <c r="C3" s="124"/>
      <c r="D3" t="s">
        <v>488</v>
      </c>
    </row>
    <row r="4" spans="1:4">
      <c r="A4" s="95" t="s">
        <v>1031</v>
      </c>
      <c r="B4" s="119" t="s">
        <v>1032</v>
      </c>
      <c r="C4" s="123"/>
      <c r="D4" t="s">
        <v>102</v>
      </c>
    </row>
    <row r="5" spans="1:4">
      <c r="A5" t="s">
        <v>1060</v>
      </c>
      <c r="B5" s="118" t="s">
        <v>1054</v>
      </c>
      <c r="C5" s="134"/>
      <c r="D5" t="s">
        <v>101</v>
      </c>
    </row>
    <row r="6" spans="1:4">
      <c r="A6" s="95" t="s">
        <v>1038</v>
      </c>
      <c r="B6" s="118" t="s">
        <v>1055</v>
      </c>
      <c r="C6" s="128"/>
      <c r="D6" t="s">
        <v>1050</v>
      </c>
    </row>
    <row r="7" spans="1:4">
      <c r="A7" s="95" t="s">
        <v>1061</v>
      </c>
      <c r="B7" s="118" t="s">
        <v>806</v>
      </c>
      <c r="C7" s="133"/>
      <c r="D7" t="s">
        <v>1051</v>
      </c>
    </row>
    <row r="8" spans="1:4">
      <c r="A8" t="s">
        <v>1059</v>
      </c>
      <c r="B8" s="118" t="s">
        <v>1056</v>
      </c>
      <c r="C8" s="136"/>
      <c r="D8" t="s">
        <v>506</v>
      </c>
    </row>
    <row r="9" spans="1:4">
      <c r="A9" s="95" t="s">
        <v>1039</v>
      </c>
      <c r="B9" s="118" t="s">
        <v>1035</v>
      </c>
      <c r="C9" s="127"/>
      <c r="D9" t="s">
        <v>509</v>
      </c>
    </row>
    <row r="10" spans="1:4">
      <c r="A10" s="95" t="s">
        <v>1012</v>
      </c>
      <c r="B10" s="120" t="s">
        <v>1019</v>
      </c>
      <c r="C10" s="114"/>
      <c r="D10" t="s">
        <v>99</v>
      </c>
    </row>
    <row r="11" spans="1:4">
      <c r="A11" s="95" t="s">
        <v>1040</v>
      </c>
      <c r="B11" s="118" t="s">
        <v>1036</v>
      </c>
      <c r="C11" s="129"/>
      <c r="D11" t="s">
        <v>98</v>
      </c>
    </row>
    <row r="12" spans="1:4">
      <c r="A12" s="95" t="s">
        <v>1022</v>
      </c>
      <c r="B12" s="119" t="s">
        <v>1027</v>
      </c>
      <c r="C12" s="125"/>
      <c r="D12" t="s">
        <v>1052</v>
      </c>
    </row>
    <row r="13" spans="1:4">
      <c r="A13" t="s">
        <v>1064</v>
      </c>
      <c r="B13" s="118" t="s">
        <v>1057</v>
      </c>
      <c r="C13" s="135"/>
      <c r="D13" t="s">
        <v>954</v>
      </c>
    </row>
    <row r="14" spans="1:4">
      <c r="A14" s="95" t="s">
        <v>1025</v>
      </c>
      <c r="B14" s="119" t="s">
        <v>1026</v>
      </c>
      <c r="C14" s="113"/>
      <c r="D14" t="s">
        <v>340</v>
      </c>
    </row>
    <row r="15" spans="1:4" s="95" customFormat="1">
      <c r="A15" s="95" t="s">
        <v>1108</v>
      </c>
      <c r="B15" s="119" t="s">
        <v>1110</v>
      </c>
      <c r="C15" s="139"/>
      <c r="D15" s="95" t="s">
        <v>1107</v>
      </c>
    </row>
    <row r="16" spans="1:4" s="95" customFormat="1">
      <c r="A16" s="95" t="s">
        <v>1109</v>
      </c>
      <c r="B16" s="119">
        <v>740000</v>
      </c>
      <c r="C16" s="140"/>
      <c r="D16" s="95" t="s">
        <v>952</v>
      </c>
    </row>
    <row r="17" spans="1:4">
      <c r="A17" s="95" t="s">
        <v>1041</v>
      </c>
      <c r="B17" s="118" t="s">
        <v>1037</v>
      </c>
      <c r="C17" s="130"/>
      <c r="D17" t="s">
        <v>341</v>
      </c>
    </row>
    <row r="18" spans="1:4">
      <c r="A18" s="95" t="s">
        <v>1024</v>
      </c>
      <c r="B18" s="119" t="s">
        <v>1029</v>
      </c>
      <c r="C18" s="122"/>
      <c r="D18" t="s">
        <v>337</v>
      </c>
    </row>
    <row r="19" spans="1:4">
      <c r="A19" s="110" t="s">
        <v>1048</v>
      </c>
      <c r="B19" s="131" t="s">
        <v>1047</v>
      </c>
      <c r="C19" s="132"/>
      <c r="D19" t="s">
        <v>498</v>
      </c>
    </row>
    <row r="20" spans="1:4">
      <c r="A20" s="95" t="s">
        <v>1018</v>
      </c>
      <c r="B20" s="119" t="s">
        <v>1028</v>
      </c>
      <c r="C20" s="121"/>
      <c r="D20" t="s">
        <v>501</v>
      </c>
    </row>
    <row r="21" spans="1:4">
      <c r="A21" t="s">
        <v>1065</v>
      </c>
      <c r="B21" s="118" t="s">
        <v>1058</v>
      </c>
      <c r="C21" s="137"/>
      <c r="D21" t="s">
        <v>1053</v>
      </c>
    </row>
    <row r="23" spans="1:4" s="95" customFormat="1">
      <c r="A23" s="85" t="s">
        <v>1033</v>
      </c>
      <c r="B23" s="116"/>
      <c r="C23" s="84"/>
      <c r="D23" s="84"/>
    </row>
    <row r="24" spans="1:4" s="115" customFormat="1">
      <c r="A24" s="115" t="s">
        <v>1013</v>
      </c>
      <c r="B24" s="117" t="s">
        <v>1014</v>
      </c>
      <c r="C24" s="115" t="s">
        <v>1015</v>
      </c>
      <c r="D24" s="115" t="s">
        <v>1100</v>
      </c>
    </row>
    <row r="25" spans="1:4">
      <c r="A25" t="s">
        <v>1039</v>
      </c>
      <c r="B25" s="118" t="s">
        <v>1035</v>
      </c>
      <c r="C25" s="127"/>
      <c r="D25" t="s">
        <v>1102</v>
      </c>
    </row>
    <row r="26" spans="1:4" s="95" customFormat="1">
      <c r="A26" s="95" t="s">
        <v>1012</v>
      </c>
      <c r="B26" s="120" t="s">
        <v>1019</v>
      </c>
      <c r="C26" s="114"/>
      <c r="D26" s="95" t="s">
        <v>1101</v>
      </c>
    </row>
    <row r="27" spans="1:4">
      <c r="A27" t="s">
        <v>1024</v>
      </c>
      <c r="B27" s="118" t="s">
        <v>1029</v>
      </c>
      <c r="C27" s="122"/>
      <c r="D27" t="s">
        <v>4</v>
      </c>
    </row>
    <row r="28" spans="1:4">
      <c r="A28" t="s">
        <v>1038</v>
      </c>
      <c r="B28" s="118" t="s">
        <v>1055</v>
      </c>
      <c r="C28" s="128"/>
      <c r="D28" t="s">
        <v>103</v>
      </c>
    </row>
    <row r="29" spans="1:4">
      <c r="A29" t="s">
        <v>1018</v>
      </c>
      <c r="B29" s="118">
        <v>969696</v>
      </c>
      <c r="C29" s="121"/>
      <c r="D29" t="s">
        <v>9</v>
      </c>
    </row>
    <row r="30" spans="1:4">
      <c r="A30" t="s">
        <v>1031</v>
      </c>
      <c r="B30" s="118" t="s">
        <v>1032</v>
      </c>
      <c r="C30" s="123"/>
      <c r="D30" t="s">
        <v>892</v>
      </c>
    </row>
    <row r="31" spans="1:4">
      <c r="A31" t="s">
        <v>1040</v>
      </c>
      <c r="B31" s="118" t="s">
        <v>1036</v>
      </c>
      <c r="C31" s="129"/>
      <c r="D31" t="s">
        <v>152</v>
      </c>
    </row>
    <row r="32" spans="1:4" s="95" customFormat="1">
      <c r="A32" s="95" t="s">
        <v>1041</v>
      </c>
      <c r="B32" s="118" t="s">
        <v>1037</v>
      </c>
      <c r="C32" s="130"/>
      <c r="D32" s="95" t="s">
        <v>901</v>
      </c>
    </row>
    <row r="33" spans="1:4">
      <c r="A33" t="s">
        <v>1023</v>
      </c>
      <c r="B33" s="118" t="s">
        <v>1034</v>
      </c>
      <c r="C33" s="126"/>
      <c r="D33" t="s">
        <v>971</v>
      </c>
    </row>
    <row r="34" spans="1:4" s="95" customFormat="1">
      <c r="A34" s="95" t="s">
        <v>1108</v>
      </c>
      <c r="B34" s="119" t="s">
        <v>1110</v>
      </c>
      <c r="C34" s="139"/>
      <c r="D34" s="95" t="s">
        <v>1392</v>
      </c>
    </row>
    <row r="36" spans="1:4" s="95" customFormat="1">
      <c r="A36" s="85" t="s">
        <v>1042</v>
      </c>
      <c r="B36" s="116"/>
      <c r="C36" s="84"/>
      <c r="D36" s="84"/>
    </row>
    <row r="37" spans="1:4" s="95" customFormat="1">
      <c r="A37" s="115" t="s">
        <v>1013</v>
      </c>
      <c r="B37" s="117" t="s">
        <v>1014</v>
      </c>
      <c r="C37" s="115" t="s">
        <v>1015</v>
      </c>
      <c r="D37" s="115" t="s">
        <v>1016</v>
      </c>
    </row>
    <row r="38" spans="1:4" s="95" customFormat="1">
      <c r="A38" s="95" t="s">
        <v>1024</v>
      </c>
      <c r="B38" s="119" t="s">
        <v>1029</v>
      </c>
      <c r="C38" s="122"/>
      <c r="D38" s="95" t="s">
        <v>1043</v>
      </c>
    </row>
    <row r="39" spans="1:4" s="95" customFormat="1">
      <c r="A39" s="95" t="s">
        <v>1018</v>
      </c>
      <c r="B39" s="118">
        <v>969696</v>
      </c>
      <c r="C39" s="121"/>
      <c r="D39" s="95" t="s">
        <v>1044</v>
      </c>
    </row>
    <row r="40" spans="1:4" s="95" customFormat="1">
      <c r="A40" s="95" t="s">
        <v>1031</v>
      </c>
      <c r="B40" s="118" t="s">
        <v>1032</v>
      </c>
      <c r="C40" s="123"/>
      <c r="D40" s="95" t="s">
        <v>1045</v>
      </c>
    </row>
    <row r="41" spans="1:4" s="95" customFormat="1">
      <c r="A41" s="95" t="s">
        <v>1108</v>
      </c>
      <c r="B41" s="119" t="s">
        <v>1110</v>
      </c>
      <c r="C41" s="139"/>
      <c r="D41" s="95" t="s">
        <v>1393</v>
      </c>
    </row>
    <row r="42" spans="1:4" s="110" customFormat="1">
      <c r="B42" s="131"/>
    </row>
    <row r="43" spans="1:4" s="110" customFormat="1">
      <c r="A43" s="85" t="s">
        <v>1046</v>
      </c>
      <c r="B43" s="116"/>
      <c r="C43" s="84"/>
      <c r="D43" s="84"/>
    </row>
    <row r="44" spans="1:4" s="110" customFormat="1">
      <c r="A44" s="115" t="s">
        <v>1013</v>
      </c>
      <c r="B44" s="117" t="s">
        <v>1014</v>
      </c>
      <c r="C44" s="115" t="s">
        <v>1015</v>
      </c>
      <c r="D44" s="115" t="s">
        <v>1016</v>
      </c>
    </row>
    <row r="45" spans="1:4" s="110" customFormat="1">
      <c r="A45" s="95" t="s">
        <v>1031</v>
      </c>
      <c r="B45" s="118" t="s">
        <v>1032</v>
      </c>
      <c r="C45" s="123"/>
      <c r="D45" s="110" t="s">
        <v>570</v>
      </c>
    </row>
    <row r="46" spans="1:4" s="110" customFormat="1">
      <c r="A46" s="95" t="s">
        <v>1025</v>
      </c>
      <c r="B46" s="119" t="s">
        <v>1026</v>
      </c>
      <c r="C46" s="113"/>
      <c r="D46" s="110" t="s">
        <v>560</v>
      </c>
    </row>
    <row r="47" spans="1:4" s="110" customFormat="1">
      <c r="A47" s="95" t="s">
        <v>1024</v>
      </c>
      <c r="B47" s="119" t="s">
        <v>1029</v>
      </c>
      <c r="C47" s="122"/>
      <c r="D47" s="110" t="s">
        <v>569</v>
      </c>
    </row>
    <row r="48" spans="1:4" s="110" customFormat="1">
      <c r="A48" s="95" t="s">
        <v>1018</v>
      </c>
      <c r="B48" s="119" t="s">
        <v>1028</v>
      </c>
      <c r="C48" s="121"/>
      <c r="D48" s="110" t="s">
        <v>561</v>
      </c>
    </row>
    <row r="49" spans="1:4" s="110" customFormat="1">
      <c r="B49" s="138"/>
    </row>
    <row r="50" spans="1:4" s="110" customFormat="1">
      <c r="A50" s="85" t="s">
        <v>1195</v>
      </c>
      <c r="B50" s="116"/>
      <c r="C50" s="84"/>
      <c r="D50" s="84"/>
    </row>
    <row r="51" spans="1:4" s="110" customFormat="1">
      <c r="A51" s="115" t="s">
        <v>1013</v>
      </c>
      <c r="B51" s="117" t="s">
        <v>1014</v>
      </c>
      <c r="C51" s="115" t="s">
        <v>1015</v>
      </c>
      <c r="D51" s="115" t="s">
        <v>1016</v>
      </c>
    </row>
    <row r="52" spans="1:4" s="110" customFormat="1">
      <c r="A52" s="95" t="s">
        <v>1024</v>
      </c>
      <c r="B52" s="119" t="s">
        <v>1029</v>
      </c>
      <c r="C52" s="122"/>
      <c r="D52" s="110" t="s">
        <v>1076</v>
      </c>
    </row>
    <row r="53" spans="1:4" s="110" customFormat="1">
      <c r="A53" s="95" t="s">
        <v>1039</v>
      </c>
      <c r="B53" s="118" t="s">
        <v>1035</v>
      </c>
      <c r="C53" s="127"/>
      <c r="D53" s="110" t="s">
        <v>1077</v>
      </c>
    </row>
    <row r="54" spans="1:4" s="110" customFormat="1">
      <c r="A54" s="95" t="s">
        <v>1038</v>
      </c>
      <c r="B54" s="118" t="s">
        <v>1055</v>
      </c>
      <c r="C54" s="128"/>
      <c r="D54" s="110" t="s">
        <v>1078</v>
      </c>
    </row>
    <row r="55" spans="1:4" s="110" customFormat="1">
      <c r="A55" s="95" t="s">
        <v>1031</v>
      </c>
      <c r="B55" s="119" t="s">
        <v>1032</v>
      </c>
      <c r="C55" s="123"/>
      <c r="D55" s="110" t="s">
        <v>1079</v>
      </c>
    </row>
    <row r="56" spans="1:4" s="110" customFormat="1">
      <c r="A56" s="95" t="s">
        <v>1025</v>
      </c>
      <c r="B56" s="119" t="s">
        <v>1026</v>
      </c>
      <c r="C56" s="113"/>
      <c r="D56" s="110" t="s">
        <v>1080</v>
      </c>
    </row>
    <row r="57" spans="1:4" s="95" customFormat="1">
      <c r="B57" s="118"/>
    </row>
    <row r="58" spans="1:4" s="95" customFormat="1">
      <c r="A58" s="85" t="s">
        <v>1082</v>
      </c>
      <c r="B58" s="116"/>
      <c r="C58" s="84"/>
      <c r="D58" s="84"/>
    </row>
    <row r="59" spans="1:4" s="95" customFormat="1">
      <c r="A59" s="115" t="s">
        <v>1013</v>
      </c>
      <c r="B59" s="117" t="s">
        <v>1014</v>
      </c>
      <c r="C59" s="115" t="s">
        <v>1015</v>
      </c>
      <c r="D59" s="115" t="s">
        <v>1016</v>
      </c>
    </row>
    <row r="60" spans="1:4" s="95" customFormat="1">
      <c r="A60" s="95" t="s">
        <v>1025</v>
      </c>
      <c r="B60" s="119" t="s">
        <v>1026</v>
      </c>
      <c r="C60" s="113"/>
      <c r="D60" s="95" t="s">
        <v>1083</v>
      </c>
    </row>
    <row r="61" spans="1:4" s="95" customFormat="1">
      <c r="A61" s="95" t="s">
        <v>1039</v>
      </c>
      <c r="B61" s="118" t="s">
        <v>1035</v>
      </c>
      <c r="C61" s="127"/>
      <c r="D61" s="95" t="s">
        <v>1084</v>
      </c>
    </row>
    <row r="62" spans="1:4" s="95" customFormat="1">
      <c r="A62" s="95" t="s">
        <v>1041</v>
      </c>
      <c r="B62" s="118" t="s">
        <v>1037</v>
      </c>
      <c r="C62" s="130"/>
      <c r="D62" s="95" t="s">
        <v>1187</v>
      </c>
    </row>
    <row r="63" spans="1:4" s="95" customFormat="1">
      <c r="A63" s="95" t="s">
        <v>1040</v>
      </c>
      <c r="B63" s="118" t="s">
        <v>1036</v>
      </c>
      <c r="C63" s="129"/>
      <c r="D63" s="95" t="s">
        <v>1085</v>
      </c>
    </row>
    <row r="64" spans="1:4" s="95" customFormat="1">
      <c r="A64" s="95" t="s">
        <v>1038</v>
      </c>
      <c r="B64" s="118" t="s">
        <v>1055</v>
      </c>
      <c r="C64" s="128"/>
      <c r="D64" s="95" t="s">
        <v>1086</v>
      </c>
    </row>
    <row r="65" spans="1:4" s="95" customFormat="1">
      <c r="A65" s="95" t="s">
        <v>1018</v>
      </c>
      <c r="B65" s="119" t="s">
        <v>1028</v>
      </c>
      <c r="C65" s="121"/>
      <c r="D65" s="95" t="s">
        <v>1087</v>
      </c>
    </row>
    <row r="66" spans="1:4" s="95" customFormat="1">
      <c r="A66" s="95" t="s">
        <v>1024</v>
      </c>
      <c r="B66" s="119" t="s">
        <v>1029</v>
      </c>
      <c r="C66" s="122"/>
      <c r="D66" s="95" t="s">
        <v>1088</v>
      </c>
    </row>
    <row r="67" spans="1:4" s="95" customFormat="1">
      <c r="A67" s="95" t="s">
        <v>1031</v>
      </c>
      <c r="B67" s="119" t="s">
        <v>1032</v>
      </c>
      <c r="C67" s="123"/>
      <c r="D67" s="95" t="s">
        <v>1089</v>
      </c>
    </row>
    <row r="68" spans="1:4" s="95" customFormat="1">
      <c r="A68" s="95" t="s">
        <v>1023</v>
      </c>
      <c r="B68" s="118" t="s">
        <v>1034</v>
      </c>
      <c r="C68" s="126"/>
      <c r="D68" s="95" t="s">
        <v>1090</v>
      </c>
    </row>
    <row r="69" spans="1:4" s="95" customFormat="1">
      <c r="B69" s="118"/>
      <c r="C69" s="110"/>
    </row>
    <row r="70" spans="1:4" s="95" customFormat="1">
      <c r="A70" s="85" t="s">
        <v>1081</v>
      </c>
      <c r="B70" s="116"/>
      <c r="C70" s="84"/>
      <c r="D70" s="84"/>
    </row>
    <row r="71" spans="1:4" s="95" customFormat="1">
      <c r="A71" s="115" t="s">
        <v>1013</v>
      </c>
      <c r="B71" s="117" t="s">
        <v>1014</v>
      </c>
      <c r="C71" s="115" t="s">
        <v>1015</v>
      </c>
      <c r="D71" s="115" t="s">
        <v>1016</v>
      </c>
    </row>
    <row r="72" spans="1:4" s="95" customFormat="1">
      <c r="A72" s="95" t="s">
        <v>1031</v>
      </c>
      <c r="B72" s="119" t="s">
        <v>1032</v>
      </c>
      <c r="C72" s="123"/>
      <c r="D72" s="95" t="s">
        <v>1205</v>
      </c>
    </row>
    <row r="73" spans="1:4" s="95" customFormat="1">
      <c r="A73" s="95" t="s">
        <v>1038</v>
      </c>
      <c r="B73" s="118" t="s">
        <v>1055</v>
      </c>
      <c r="C73" s="128"/>
      <c r="D73" s="110" t="s">
        <v>1206</v>
      </c>
    </row>
    <row r="74" spans="1:4" s="95" customFormat="1">
      <c r="A74" s="95" t="s">
        <v>1024</v>
      </c>
      <c r="B74" s="119" t="s">
        <v>1029</v>
      </c>
      <c r="C74" s="122"/>
      <c r="D74" s="95" t="s">
        <v>1196</v>
      </c>
    </row>
    <row r="75" spans="1:4" s="95" customFormat="1">
      <c r="A75" s="95" t="s">
        <v>1039</v>
      </c>
      <c r="B75" s="118" t="s">
        <v>1035</v>
      </c>
      <c r="C75" s="127"/>
      <c r="D75" s="95" t="s">
        <v>1197</v>
      </c>
    </row>
    <row r="76" spans="1:4" s="95" customFormat="1">
      <c r="A76" s="95" t="s">
        <v>1025</v>
      </c>
      <c r="B76" s="119" t="s">
        <v>1026</v>
      </c>
      <c r="C76" s="113"/>
      <c r="D76" s="110" t="s">
        <v>1080</v>
      </c>
    </row>
    <row r="77" spans="1:4" s="95" customFormat="1">
      <c r="B77" s="118"/>
      <c r="C77" s="110"/>
    </row>
    <row r="78" spans="1:4">
      <c r="A78" s="85" t="s">
        <v>1017</v>
      </c>
      <c r="B78" s="116"/>
      <c r="C78" s="84"/>
      <c r="D78" s="84"/>
    </row>
    <row r="79" spans="1:4">
      <c r="A79" s="115" t="s">
        <v>1013</v>
      </c>
      <c r="B79" s="117" t="s">
        <v>1014</v>
      </c>
      <c r="C79" s="115" t="s">
        <v>1015</v>
      </c>
      <c r="D79" s="115" t="s">
        <v>1016</v>
      </c>
    </row>
    <row r="80" spans="1:4">
      <c r="A80" s="95" t="s">
        <v>1038</v>
      </c>
      <c r="B80" s="118" t="s">
        <v>1055</v>
      </c>
      <c r="C80" s="128"/>
      <c r="D80" t="s">
        <v>574</v>
      </c>
    </row>
    <row r="81" spans="1:5">
      <c r="A81" t="s">
        <v>1018</v>
      </c>
      <c r="B81" s="119" t="s">
        <v>1028</v>
      </c>
      <c r="C81" s="121"/>
      <c r="D81" t="s">
        <v>576</v>
      </c>
    </row>
    <row r="82" spans="1:5">
      <c r="A82" t="s">
        <v>1024</v>
      </c>
      <c r="B82" s="119" t="s">
        <v>1029</v>
      </c>
      <c r="C82" s="122"/>
      <c r="D82" t="s">
        <v>575</v>
      </c>
    </row>
    <row r="83" spans="1:5">
      <c r="A83" t="s">
        <v>1023</v>
      </c>
      <c r="B83" s="118" t="s">
        <v>1034</v>
      </c>
      <c r="C83" s="124"/>
      <c r="D83" t="s">
        <v>1020</v>
      </c>
      <c r="E83" s="119"/>
    </row>
    <row r="84" spans="1:5">
      <c r="A84" s="95" t="s">
        <v>1039</v>
      </c>
      <c r="B84" s="118" t="s">
        <v>1035</v>
      </c>
      <c r="C84" s="127"/>
      <c r="D84" t="s">
        <v>1021</v>
      </c>
    </row>
    <row r="85" spans="1:5">
      <c r="A85" t="s">
        <v>1025</v>
      </c>
      <c r="B85" s="119" t="s">
        <v>1026</v>
      </c>
      <c r="C85" s="113"/>
      <c r="D85" t="s">
        <v>577</v>
      </c>
    </row>
    <row r="86" spans="1:5">
      <c r="A86" t="s">
        <v>1031</v>
      </c>
      <c r="B86" s="119" t="s">
        <v>1032</v>
      </c>
      <c r="C86" s="123"/>
      <c r="D86" t="s">
        <v>1030</v>
      </c>
    </row>
    <row r="88" spans="1:5">
      <c r="A88" s="85" t="s">
        <v>1066</v>
      </c>
      <c r="B88" s="116"/>
      <c r="C88" s="84"/>
      <c r="D88" s="84"/>
    </row>
    <row r="89" spans="1:5">
      <c r="A89" s="115" t="s">
        <v>1013</v>
      </c>
      <c r="B89" s="117" t="s">
        <v>1014</v>
      </c>
      <c r="C89" s="115" t="s">
        <v>1015</v>
      </c>
      <c r="D89" s="115" t="s">
        <v>1016</v>
      </c>
    </row>
    <row r="90" spans="1:5">
      <c r="A90" s="95" t="s">
        <v>1024</v>
      </c>
      <c r="B90" s="119" t="s">
        <v>1029</v>
      </c>
      <c r="C90" s="122"/>
      <c r="D90" t="s">
        <v>165</v>
      </c>
    </row>
    <row r="91" spans="1:5">
      <c r="A91" s="95" t="s">
        <v>1012</v>
      </c>
      <c r="B91" s="120" t="s">
        <v>1019</v>
      </c>
      <c r="C91" s="114"/>
      <c r="D91" t="s">
        <v>1068</v>
      </c>
    </row>
    <row r="92" spans="1:5">
      <c r="A92" s="95" t="s">
        <v>1065</v>
      </c>
      <c r="B92" s="118" t="s">
        <v>1058</v>
      </c>
      <c r="C92" s="137"/>
      <c r="D92" t="s">
        <v>1074</v>
      </c>
    </row>
    <row r="93" spans="1:5">
      <c r="A93" s="95" t="s">
        <v>1031</v>
      </c>
      <c r="B93" s="119" t="s">
        <v>1032</v>
      </c>
      <c r="C93" s="123"/>
      <c r="D93" t="s">
        <v>1069</v>
      </c>
    </row>
    <row r="94" spans="1:5">
      <c r="A94" s="95" t="s">
        <v>1040</v>
      </c>
      <c r="B94" s="118" t="s">
        <v>1036</v>
      </c>
      <c r="C94" s="129"/>
      <c r="D94" t="s">
        <v>1070</v>
      </c>
    </row>
    <row r="95" spans="1:5">
      <c r="A95" s="95" t="s">
        <v>1039</v>
      </c>
      <c r="B95" s="118" t="s">
        <v>1035</v>
      </c>
      <c r="C95" s="127"/>
      <c r="D95" t="s">
        <v>1071</v>
      </c>
    </row>
    <row r="96" spans="1:5">
      <c r="A96" s="95" t="s">
        <v>1059</v>
      </c>
      <c r="B96" s="118" t="s">
        <v>1056</v>
      </c>
      <c r="C96" s="136"/>
      <c r="D96" t="s">
        <v>1072</v>
      </c>
    </row>
    <row r="97" spans="1:8">
      <c r="A97" s="95" t="s">
        <v>1025</v>
      </c>
      <c r="B97" s="119" t="s">
        <v>1026</v>
      </c>
      <c r="C97" s="113"/>
      <c r="D97" t="s">
        <v>1075</v>
      </c>
    </row>
    <row r="98" spans="1:8">
      <c r="A98" s="95" t="s">
        <v>1038</v>
      </c>
      <c r="B98" s="118" t="s">
        <v>1055</v>
      </c>
      <c r="C98" s="128"/>
      <c r="D98" t="s">
        <v>775</v>
      </c>
    </row>
    <row r="99" spans="1:8">
      <c r="A99" s="95" t="s">
        <v>1041</v>
      </c>
      <c r="B99" s="118" t="s">
        <v>1037</v>
      </c>
      <c r="C99" s="130"/>
      <c r="D99" t="s">
        <v>776</v>
      </c>
    </row>
    <row r="100" spans="1:8">
      <c r="A100" s="95" t="s">
        <v>1018</v>
      </c>
      <c r="B100" s="119" t="s">
        <v>1028</v>
      </c>
      <c r="C100" s="121"/>
      <c r="D100" t="s">
        <v>1067</v>
      </c>
    </row>
    <row r="102" spans="1:8">
      <c r="A102" s="85" t="s">
        <v>1091</v>
      </c>
      <c r="B102" s="116"/>
      <c r="C102" s="84"/>
      <c r="D102" s="84"/>
    </row>
    <row r="103" spans="1:8">
      <c r="A103" s="115" t="s">
        <v>1013</v>
      </c>
      <c r="B103" s="117" t="s">
        <v>1014</v>
      </c>
      <c r="C103" s="115" t="s">
        <v>1015</v>
      </c>
      <c r="D103" s="115" t="s">
        <v>1016</v>
      </c>
      <c r="F103" s="110"/>
      <c r="G103" s="110"/>
      <c r="H103" s="110"/>
    </row>
    <row r="104" spans="1:8">
      <c r="A104" s="95" t="s">
        <v>1031</v>
      </c>
      <c r="B104" s="119" t="s">
        <v>1032</v>
      </c>
      <c r="C104" s="123"/>
      <c r="D104" t="s">
        <v>1092</v>
      </c>
      <c r="F104" s="110"/>
      <c r="G104" s="138"/>
      <c r="H104" s="110"/>
    </row>
    <row r="105" spans="1:8">
      <c r="A105" s="95" t="s">
        <v>1018</v>
      </c>
      <c r="B105" s="119" t="s">
        <v>1028</v>
      </c>
      <c r="C105" s="121"/>
      <c r="D105" t="s">
        <v>1345</v>
      </c>
      <c r="F105" s="110"/>
      <c r="G105" s="138"/>
      <c r="H105" s="110"/>
    </row>
    <row r="106" spans="1:8">
      <c r="A106" s="95" t="s">
        <v>1038</v>
      </c>
      <c r="B106" s="118" t="s">
        <v>1055</v>
      </c>
      <c r="C106" s="128"/>
      <c r="D106" t="s">
        <v>1093</v>
      </c>
      <c r="F106" s="110"/>
      <c r="G106" s="131"/>
      <c r="H106" s="110"/>
    </row>
    <row r="107" spans="1:8">
      <c r="A107" s="95" t="s">
        <v>1039</v>
      </c>
      <c r="B107" s="118" t="s">
        <v>1035</v>
      </c>
      <c r="C107" s="127"/>
      <c r="D107" t="s">
        <v>1094</v>
      </c>
      <c r="F107" s="110"/>
      <c r="G107" s="131"/>
      <c r="H107" s="110"/>
    </row>
    <row r="108" spans="1:8">
      <c r="A108" s="95" t="s">
        <v>1024</v>
      </c>
      <c r="B108" s="119" t="s">
        <v>1029</v>
      </c>
      <c r="C108" s="122"/>
      <c r="D108" t="s">
        <v>1095</v>
      </c>
      <c r="F108" s="110"/>
      <c r="G108" s="138"/>
      <c r="H108" s="110"/>
    </row>
    <row r="109" spans="1:8">
      <c r="A109" s="95" t="s">
        <v>1025</v>
      </c>
      <c r="B109" s="119" t="s">
        <v>1026</v>
      </c>
      <c r="C109" s="113"/>
      <c r="D109" t="s">
        <v>153</v>
      </c>
      <c r="F109" s="110"/>
      <c r="G109" s="138"/>
      <c r="H109" s="110"/>
    </row>
    <row r="110" spans="1:8">
      <c r="F110" s="110"/>
      <c r="G110" s="110"/>
      <c r="H110" s="110"/>
    </row>
    <row r="111" spans="1:8">
      <c r="A111" s="85" t="s">
        <v>1096</v>
      </c>
      <c r="B111" s="116"/>
      <c r="C111" s="84"/>
      <c r="D111" s="84"/>
      <c r="F111" s="110"/>
      <c r="G111" s="110"/>
      <c r="H111" s="110"/>
    </row>
    <row r="112" spans="1:8">
      <c r="A112" s="115" t="s">
        <v>1013</v>
      </c>
      <c r="B112" s="117" t="s">
        <v>1014</v>
      </c>
      <c r="C112" s="115" t="s">
        <v>1015</v>
      </c>
      <c r="D112" s="115" t="s">
        <v>1016</v>
      </c>
    </row>
    <row r="113" spans="1:4">
      <c r="A113" s="95" t="s">
        <v>1025</v>
      </c>
      <c r="B113" s="119" t="s">
        <v>1026</v>
      </c>
      <c r="C113" s="113"/>
      <c r="D113" t="s">
        <v>136</v>
      </c>
    </row>
    <row r="114" spans="1:4">
      <c r="A114" s="95" t="s">
        <v>1031</v>
      </c>
      <c r="B114" s="119" t="s">
        <v>1032</v>
      </c>
      <c r="C114" s="123"/>
      <c r="D114" t="s">
        <v>135</v>
      </c>
    </row>
    <row r="115" spans="1:4">
      <c r="A115" s="95" t="s">
        <v>1038</v>
      </c>
      <c r="B115" s="118" t="s">
        <v>1055</v>
      </c>
      <c r="C115" s="128"/>
      <c r="D115" t="s">
        <v>134</v>
      </c>
    </row>
    <row r="116" spans="1:4">
      <c r="A116" s="95" t="s">
        <v>1039</v>
      </c>
      <c r="B116" s="118" t="s">
        <v>1035</v>
      </c>
      <c r="C116" s="127"/>
      <c r="D116" t="s">
        <v>132</v>
      </c>
    </row>
    <row r="117" spans="1:4">
      <c r="A117" s="95" t="s">
        <v>1024</v>
      </c>
      <c r="B117" s="119" t="s">
        <v>1029</v>
      </c>
      <c r="C117" s="122"/>
      <c r="D117" t="s">
        <v>131</v>
      </c>
    </row>
    <row r="119" spans="1:4">
      <c r="A119" s="85" t="s">
        <v>1097</v>
      </c>
      <c r="B119" s="116"/>
      <c r="C119" s="84"/>
      <c r="D119" s="84"/>
    </row>
    <row r="120" spans="1:4">
      <c r="A120" s="115" t="s">
        <v>1013</v>
      </c>
      <c r="B120" s="117" t="s">
        <v>1014</v>
      </c>
      <c r="C120" s="115" t="s">
        <v>1015</v>
      </c>
      <c r="D120" s="115" t="s">
        <v>1016</v>
      </c>
    </row>
    <row r="121" spans="1:4">
      <c r="A121" s="95" t="s">
        <v>1012</v>
      </c>
      <c r="B121" s="120" t="s">
        <v>1019</v>
      </c>
      <c r="C121" s="114"/>
      <c r="D121" t="s">
        <v>181</v>
      </c>
    </row>
    <row r="122" spans="1:4">
      <c r="A122" s="95" t="s">
        <v>1031</v>
      </c>
      <c r="B122" s="119" t="s">
        <v>1032</v>
      </c>
      <c r="C122" s="123"/>
      <c r="D122" t="s">
        <v>307</v>
      </c>
    </row>
    <row r="123" spans="1:4">
      <c r="A123" s="95" t="s">
        <v>1018</v>
      </c>
      <c r="B123" s="119" t="s">
        <v>1028</v>
      </c>
      <c r="C123" s="121"/>
      <c r="D123" t="s">
        <v>308</v>
      </c>
    </row>
    <row r="125" spans="1:4" s="95" customFormat="1">
      <c r="A125" s="85" t="s">
        <v>1131</v>
      </c>
      <c r="B125" s="116"/>
      <c r="C125" s="84"/>
      <c r="D125" s="84"/>
    </row>
    <row r="126" spans="1:4" s="95" customFormat="1">
      <c r="A126" s="115" t="s">
        <v>1013</v>
      </c>
      <c r="B126" s="117" t="s">
        <v>1014</v>
      </c>
      <c r="C126" s="115" t="s">
        <v>1015</v>
      </c>
      <c r="D126" s="115" t="s">
        <v>1016</v>
      </c>
    </row>
    <row r="127" spans="1:4" s="95" customFormat="1">
      <c r="A127" s="95" t="s">
        <v>1023</v>
      </c>
      <c r="B127" s="118" t="s">
        <v>1034</v>
      </c>
      <c r="C127" s="124"/>
      <c r="D127" s="95" t="s">
        <v>955</v>
      </c>
    </row>
    <row r="128" spans="1:4" s="95" customFormat="1">
      <c r="A128" s="95" t="s">
        <v>1038</v>
      </c>
      <c r="B128" s="118" t="s">
        <v>1055</v>
      </c>
      <c r="C128" s="128"/>
      <c r="D128" s="95" t="s">
        <v>103</v>
      </c>
    </row>
    <row r="129" spans="1:4" s="95" customFormat="1">
      <c r="A129" s="95" t="s">
        <v>1024</v>
      </c>
      <c r="B129" s="119" t="s">
        <v>1029</v>
      </c>
      <c r="C129" s="122"/>
      <c r="D129" s="95" t="s">
        <v>97</v>
      </c>
    </row>
    <row r="130" spans="1:4" s="95" customFormat="1">
      <c r="A130" s="95" t="s">
        <v>1059</v>
      </c>
      <c r="B130" s="118" t="s">
        <v>1056</v>
      </c>
      <c r="C130" s="136"/>
      <c r="D130" s="95" t="s">
        <v>1132</v>
      </c>
    </row>
    <row r="131" spans="1:4" s="95" customFormat="1">
      <c r="A131" s="95" t="s">
        <v>1039</v>
      </c>
      <c r="B131" s="118" t="s">
        <v>1035</v>
      </c>
      <c r="C131" s="127"/>
      <c r="D131" s="95" t="s">
        <v>1133</v>
      </c>
    </row>
    <row r="132" spans="1:4" s="95" customFormat="1">
      <c r="A132" s="95" t="s">
        <v>1031</v>
      </c>
      <c r="B132" s="119" t="s">
        <v>1032</v>
      </c>
      <c r="C132" s="123"/>
      <c r="D132" s="95" t="s">
        <v>108</v>
      </c>
    </row>
    <row r="133" spans="1:4" s="95" customFormat="1">
      <c r="A133" s="95" t="s">
        <v>1040</v>
      </c>
      <c r="B133" s="118" t="s">
        <v>1036</v>
      </c>
      <c r="C133" s="129"/>
      <c r="D133" s="95" t="s">
        <v>107</v>
      </c>
    </row>
    <row r="134" spans="1:4" s="95" customFormat="1">
      <c r="A134" s="95" t="s">
        <v>1025</v>
      </c>
      <c r="B134" s="119" t="s">
        <v>1026</v>
      </c>
      <c r="C134" s="113"/>
      <c r="D134" s="95" t="s">
        <v>106</v>
      </c>
    </row>
    <row r="135" spans="1:4" s="95" customFormat="1">
      <c r="A135" s="95" t="s">
        <v>1018</v>
      </c>
      <c r="B135" s="119" t="s">
        <v>1028</v>
      </c>
      <c r="C135" s="121"/>
      <c r="D135" s="95" t="s">
        <v>105</v>
      </c>
    </row>
    <row r="136" spans="1:4" s="95" customFormat="1">
      <c r="B136" s="118"/>
    </row>
    <row r="137" spans="1:4" s="95" customFormat="1">
      <c r="A137" s="85" t="s">
        <v>1136</v>
      </c>
      <c r="B137" s="116"/>
      <c r="C137" s="84"/>
      <c r="D137" s="84"/>
    </row>
    <row r="138" spans="1:4" s="95" customFormat="1">
      <c r="A138" s="115" t="s">
        <v>1013</v>
      </c>
      <c r="B138" s="117" t="s">
        <v>1014</v>
      </c>
      <c r="C138" s="115" t="s">
        <v>1015</v>
      </c>
      <c r="D138" s="115" t="s">
        <v>1016</v>
      </c>
    </row>
    <row r="139" spans="1:4" s="95" customFormat="1">
      <c r="A139" s="95" t="s">
        <v>1023</v>
      </c>
      <c r="B139" s="118" t="s">
        <v>1034</v>
      </c>
      <c r="C139" s="124"/>
      <c r="D139" s="95" t="s">
        <v>955</v>
      </c>
    </row>
    <row r="140" spans="1:4" s="95" customFormat="1">
      <c r="A140" s="95" t="s">
        <v>1041</v>
      </c>
      <c r="B140" s="118" t="s">
        <v>1037</v>
      </c>
      <c r="C140" s="130"/>
      <c r="D140" s="95" t="s">
        <v>1099</v>
      </c>
    </row>
    <row r="141" spans="1:4" s="95" customFormat="1">
      <c r="A141" s="95" t="s">
        <v>1031</v>
      </c>
      <c r="B141" s="119" t="s">
        <v>1032</v>
      </c>
      <c r="C141" s="123"/>
      <c r="D141" s="95" t="s">
        <v>102</v>
      </c>
    </row>
    <row r="142" spans="1:4" s="95" customFormat="1">
      <c r="A142" s="95" t="s">
        <v>1038</v>
      </c>
      <c r="B142" s="118" t="s">
        <v>1055</v>
      </c>
      <c r="C142" s="128"/>
      <c r="D142" s="95" t="s">
        <v>103</v>
      </c>
    </row>
    <row r="143" spans="1:4" s="95" customFormat="1">
      <c r="A143" s="95" t="s">
        <v>1024</v>
      </c>
      <c r="B143" s="119" t="s">
        <v>1029</v>
      </c>
      <c r="C143" s="122"/>
      <c r="D143" s="95" t="s">
        <v>97</v>
      </c>
    </row>
    <row r="144" spans="1:4" s="95" customFormat="1">
      <c r="A144" s="95" t="s">
        <v>1039</v>
      </c>
      <c r="B144" s="118" t="s">
        <v>1035</v>
      </c>
      <c r="C144" s="127"/>
      <c r="D144" s="95" t="s">
        <v>1134</v>
      </c>
    </row>
    <row r="145" spans="1:4" s="95" customFormat="1">
      <c r="A145" s="95" t="s">
        <v>1018</v>
      </c>
      <c r="B145" s="119" t="s">
        <v>1028</v>
      </c>
      <c r="C145" s="121"/>
      <c r="D145" s="95" t="s">
        <v>501</v>
      </c>
    </row>
    <row r="146" spans="1:4" s="95" customFormat="1">
      <c r="A146" s="95" t="s">
        <v>1108</v>
      </c>
      <c r="B146" s="119" t="s">
        <v>1110</v>
      </c>
      <c r="C146" s="139"/>
      <c r="D146" s="95" t="s">
        <v>1107</v>
      </c>
    </row>
    <row r="147" spans="1:4" s="95" customFormat="1">
      <c r="A147" s="95" t="s">
        <v>1109</v>
      </c>
      <c r="B147" s="119">
        <v>740000</v>
      </c>
      <c r="C147" s="140"/>
      <c r="D147" s="95" t="s">
        <v>952</v>
      </c>
    </row>
    <row r="148" spans="1:4" s="95" customFormat="1">
      <c r="A148" s="95" t="s">
        <v>1025</v>
      </c>
      <c r="B148" s="119" t="s">
        <v>1026</v>
      </c>
      <c r="C148" s="113"/>
      <c r="D148" s="95" t="s">
        <v>1135</v>
      </c>
    </row>
    <row r="149" spans="1:4" s="95" customFormat="1">
      <c r="B149" s="118"/>
    </row>
    <row r="150" spans="1:4" s="95" customFormat="1">
      <c r="A150" s="85" t="s">
        <v>1137</v>
      </c>
      <c r="B150" s="116"/>
      <c r="C150" s="84"/>
      <c r="D150" s="84"/>
    </row>
    <row r="151" spans="1:4" s="95" customFormat="1">
      <c r="A151" s="115" t="s">
        <v>1013</v>
      </c>
      <c r="B151" s="117" t="s">
        <v>1014</v>
      </c>
      <c r="C151" s="115" t="s">
        <v>1015</v>
      </c>
      <c r="D151" s="115" t="s">
        <v>1016</v>
      </c>
    </row>
    <row r="152" spans="1:4" s="95" customFormat="1">
      <c r="A152" s="95" t="s">
        <v>1023</v>
      </c>
      <c r="B152" s="118" t="s">
        <v>1034</v>
      </c>
      <c r="C152" s="124"/>
      <c r="D152" s="95" t="s">
        <v>955</v>
      </c>
    </row>
    <row r="153" spans="1:4" s="95" customFormat="1">
      <c r="A153" s="95" t="s">
        <v>1018</v>
      </c>
      <c r="B153" s="119" t="s">
        <v>1028</v>
      </c>
      <c r="C153" s="121"/>
      <c r="D153" s="95" t="s">
        <v>501</v>
      </c>
    </row>
    <row r="154" spans="1:4" s="95" customFormat="1">
      <c r="A154" s="95" t="s">
        <v>1041</v>
      </c>
      <c r="B154" s="118" t="s">
        <v>1037</v>
      </c>
      <c r="C154" s="130"/>
      <c r="D154" s="95" t="s">
        <v>1099</v>
      </c>
    </row>
    <row r="155" spans="1:4" s="95" customFormat="1">
      <c r="A155" s="95" t="s">
        <v>1031</v>
      </c>
      <c r="B155" s="119" t="s">
        <v>1032</v>
      </c>
      <c r="C155" s="123"/>
      <c r="D155" s="95" t="s">
        <v>102</v>
      </c>
    </row>
    <row r="156" spans="1:4" s="95" customFormat="1">
      <c r="A156" s="95" t="s">
        <v>1059</v>
      </c>
      <c r="B156" s="118" t="s">
        <v>1056</v>
      </c>
      <c r="C156" s="136"/>
      <c r="D156" s="95" t="s">
        <v>1130</v>
      </c>
    </row>
    <row r="157" spans="1:4" s="95" customFormat="1">
      <c r="A157" s="95" t="s">
        <v>1108</v>
      </c>
      <c r="B157" s="119" t="s">
        <v>1110</v>
      </c>
      <c r="C157" s="139"/>
      <c r="D157" s="95" t="s">
        <v>1107</v>
      </c>
    </row>
    <row r="158" spans="1:4" s="95" customFormat="1">
      <c r="A158" s="95" t="s">
        <v>1025</v>
      </c>
      <c r="B158" s="119" t="s">
        <v>1026</v>
      </c>
      <c r="C158" s="113"/>
      <c r="D158" s="95" t="s">
        <v>1135</v>
      </c>
    </row>
    <row r="159" spans="1:4" s="95" customFormat="1">
      <c r="A159" s="95" t="s">
        <v>1039</v>
      </c>
      <c r="B159" s="118" t="s">
        <v>1035</v>
      </c>
      <c r="C159" s="127"/>
      <c r="D159" s="95" t="s">
        <v>1134</v>
      </c>
    </row>
    <row r="160" spans="1:4" s="95" customFormat="1">
      <c r="A160" s="95" t="s">
        <v>1024</v>
      </c>
      <c r="B160" s="119" t="s">
        <v>1029</v>
      </c>
      <c r="C160" s="122"/>
      <c r="D160" s="95" t="s">
        <v>97</v>
      </c>
    </row>
    <row r="161" spans="1:5" s="95" customFormat="1">
      <c r="A161" s="95" t="s">
        <v>1038</v>
      </c>
      <c r="B161" s="118" t="s">
        <v>1055</v>
      </c>
      <c r="C161" s="128"/>
      <c r="D161" s="95" t="s">
        <v>103</v>
      </c>
    </row>
    <row r="162" spans="1:5" s="95" customFormat="1">
      <c r="B162" s="118"/>
    </row>
    <row r="163" spans="1:5">
      <c r="A163" s="85" t="s">
        <v>1118</v>
      </c>
      <c r="B163" s="116"/>
      <c r="C163" s="84"/>
      <c r="D163" s="84"/>
    </row>
    <row r="164" spans="1:5">
      <c r="A164" s="115" t="s">
        <v>1013</v>
      </c>
      <c r="B164" s="117" t="s">
        <v>1014</v>
      </c>
      <c r="C164" s="115" t="s">
        <v>1015</v>
      </c>
      <c r="D164" s="115" t="s">
        <v>1016</v>
      </c>
    </row>
    <row r="165" spans="1:5">
      <c r="A165" s="95" t="s">
        <v>1023</v>
      </c>
      <c r="B165" s="118" t="s">
        <v>1034</v>
      </c>
      <c r="C165" s="124"/>
      <c r="D165" s="95" t="s">
        <v>488</v>
      </c>
    </row>
    <row r="166" spans="1:5">
      <c r="A166" s="95" t="s">
        <v>1065</v>
      </c>
      <c r="B166" s="118" t="s">
        <v>1058</v>
      </c>
      <c r="C166" s="137"/>
      <c r="D166" t="s">
        <v>1098</v>
      </c>
    </row>
    <row r="167" spans="1:5" s="95" customFormat="1">
      <c r="A167" s="95" t="s">
        <v>1064</v>
      </c>
      <c r="B167" s="118" t="s">
        <v>1057</v>
      </c>
      <c r="C167" s="135"/>
      <c r="D167" s="95" t="s">
        <v>954</v>
      </c>
    </row>
    <row r="168" spans="1:5">
      <c r="A168" s="95" t="s">
        <v>1031</v>
      </c>
      <c r="B168" s="119" t="s">
        <v>1032</v>
      </c>
      <c r="C168" s="123"/>
      <c r="D168" t="s">
        <v>102</v>
      </c>
    </row>
    <row r="169" spans="1:5">
      <c r="A169" s="95" t="s">
        <v>1038</v>
      </c>
      <c r="B169" s="118" t="s">
        <v>1055</v>
      </c>
      <c r="C169" s="128"/>
      <c r="D169" t="s">
        <v>1105</v>
      </c>
      <c r="E169" s="95"/>
    </row>
    <row r="170" spans="1:5">
      <c r="A170" s="95" t="s">
        <v>1059</v>
      </c>
      <c r="B170" s="118" t="s">
        <v>1056</v>
      </c>
      <c r="C170" s="136"/>
      <c r="D170" t="s">
        <v>1106</v>
      </c>
      <c r="E170" s="95"/>
    </row>
    <row r="171" spans="1:5">
      <c r="A171" s="95" t="s">
        <v>1012</v>
      </c>
      <c r="B171" s="120" t="s">
        <v>1019</v>
      </c>
      <c r="C171" s="114"/>
      <c r="D171" t="s">
        <v>99</v>
      </c>
      <c r="E171" s="95"/>
    </row>
    <row r="172" spans="1:5">
      <c r="A172" s="95" t="s">
        <v>1040</v>
      </c>
      <c r="B172" s="118" t="s">
        <v>1036</v>
      </c>
      <c r="C172" s="129"/>
      <c r="D172" t="s">
        <v>98</v>
      </c>
    </row>
    <row r="173" spans="1:5">
      <c r="A173" s="95" t="s">
        <v>1025</v>
      </c>
      <c r="B173" s="119" t="s">
        <v>1026</v>
      </c>
      <c r="C173" s="113"/>
      <c r="D173" t="s">
        <v>1148</v>
      </c>
    </row>
    <row r="174" spans="1:5">
      <c r="A174" s="95" t="s">
        <v>1024</v>
      </c>
      <c r="B174" s="119" t="s">
        <v>1029</v>
      </c>
      <c r="C174" s="122"/>
      <c r="D174" t="s">
        <v>97</v>
      </c>
    </row>
    <row r="175" spans="1:5">
      <c r="A175" s="110" t="s">
        <v>1048</v>
      </c>
      <c r="B175" s="131" t="s">
        <v>1047</v>
      </c>
      <c r="C175" s="132"/>
      <c r="D175" t="s">
        <v>498</v>
      </c>
    </row>
    <row r="176" spans="1:5">
      <c r="A176" s="95" t="s">
        <v>1018</v>
      </c>
      <c r="B176" s="119" t="s">
        <v>1028</v>
      </c>
      <c r="C176" s="121"/>
      <c r="D176" t="s">
        <v>501</v>
      </c>
    </row>
    <row r="177" spans="1:4" s="95" customFormat="1">
      <c r="A177" s="95" t="s">
        <v>1109</v>
      </c>
      <c r="B177" s="119">
        <v>740000</v>
      </c>
      <c r="C177" s="140"/>
      <c r="D177" s="95" t="s">
        <v>952</v>
      </c>
    </row>
    <row r="178" spans="1:4" s="95" customFormat="1"/>
    <row r="179" spans="1:4">
      <c r="A179" s="85" t="s">
        <v>1326</v>
      </c>
      <c r="B179" s="116"/>
      <c r="C179" s="84"/>
      <c r="D179" s="84"/>
    </row>
    <row r="180" spans="1:4">
      <c r="A180" s="115" t="s">
        <v>1013</v>
      </c>
      <c r="B180" s="117" t="s">
        <v>1014</v>
      </c>
      <c r="C180" s="115" t="s">
        <v>1015</v>
      </c>
      <c r="D180" s="115" t="s">
        <v>1016</v>
      </c>
    </row>
    <row r="181" spans="1:4">
      <c r="A181" s="95" t="s">
        <v>1023</v>
      </c>
      <c r="B181" s="118" t="s">
        <v>1034</v>
      </c>
      <c r="C181" s="124"/>
      <c r="D181" s="95" t="s">
        <v>955</v>
      </c>
    </row>
    <row r="182" spans="1:4">
      <c r="A182" s="95" t="s">
        <v>1038</v>
      </c>
      <c r="B182" s="118" t="s">
        <v>1055</v>
      </c>
      <c r="C182" s="128"/>
      <c r="D182" s="95" t="s">
        <v>103</v>
      </c>
    </row>
    <row r="183" spans="1:4" s="95" customFormat="1">
      <c r="A183" s="95" t="s">
        <v>1041</v>
      </c>
      <c r="B183" s="118" t="s">
        <v>1037</v>
      </c>
      <c r="C183" s="130"/>
      <c r="D183" s="95" t="s">
        <v>1099</v>
      </c>
    </row>
    <row r="184" spans="1:4">
      <c r="A184" s="95" t="s">
        <v>1064</v>
      </c>
      <c r="B184" s="118" t="s">
        <v>1057</v>
      </c>
      <c r="C184" s="135"/>
      <c r="D184" s="95" t="s">
        <v>954</v>
      </c>
    </row>
    <row r="185" spans="1:4">
      <c r="A185" s="95" t="s">
        <v>1065</v>
      </c>
      <c r="B185" s="118" t="s">
        <v>1058</v>
      </c>
      <c r="C185" s="137"/>
      <c r="D185" s="95" t="s">
        <v>1098</v>
      </c>
    </row>
    <row r="186" spans="1:4">
      <c r="A186" s="95" t="s">
        <v>1031</v>
      </c>
      <c r="B186" s="119" t="s">
        <v>1032</v>
      </c>
      <c r="C186" s="123"/>
      <c r="D186" s="95" t="s">
        <v>102</v>
      </c>
    </row>
    <row r="187" spans="1:4">
      <c r="A187" s="95" t="s">
        <v>1040</v>
      </c>
      <c r="B187" s="118" t="s">
        <v>1036</v>
      </c>
      <c r="C187" s="129"/>
      <c r="D187" s="95" t="s">
        <v>1150</v>
      </c>
    </row>
    <row r="188" spans="1:4">
      <c r="A188" s="95" t="s">
        <v>1018</v>
      </c>
      <c r="B188" s="119" t="s">
        <v>1028</v>
      </c>
      <c r="C188" s="121"/>
      <c r="D188" s="95" t="s">
        <v>1149</v>
      </c>
    </row>
    <row r="189" spans="1:4">
      <c r="A189" s="95" t="s">
        <v>1024</v>
      </c>
      <c r="B189" s="119" t="s">
        <v>1029</v>
      </c>
      <c r="C189" s="122"/>
      <c r="D189" s="95" t="s">
        <v>97</v>
      </c>
    </row>
    <row r="190" spans="1:4">
      <c r="A190" s="95" t="s">
        <v>1025</v>
      </c>
      <c r="B190" s="119" t="s">
        <v>1026</v>
      </c>
      <c r="C190" s="113"/>
      <c r="D190" s="95" t="s">
        <v>1148</v>
      </c>
    </row>
    <row r="191" spans="1:4">
      <c r="A191" s="95" t="s">
        <v>1109</v>
      </c>
      <c r="B191" s="119">
        <v>740000</v>
      </c>
      <c r="C191" s="140"/>
      <c r="D191" s="95" t="s">
        <v>952</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1955</v>
      </c>
      <c r="B3" s="9" t="s">
        <v>1956</v>
      </c>
    </row>
    <row r="4" spans="1:2">
      <c r="A4" s="9" t="s">
        <v>1957</v>
      </c>
      <c r="B4" s="9" t="s">
        <v>1958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1922</v>
      </c>
    </row>
    <row r="3" spans="1:5">
      <c r="C3" s="6"/>
      <c r="D3" s="6"/>
    </row>
    <row r="4" spans="1:5" s="95" customFormat="1">
      <c r="A4" s="1" t="s">
        <v>1921</v>
      </c>
      <c r="B4" s="168"/>
      <c r="C4" s="377"/>
      <c r="D4" s="6"/>
      <c r="E4" s="4"/>
    </row>
    <row r="5" spans="1:5" s="95" customFormat="1">
      <c r="A5" s="25" t="s">
        <v>1920</v>
      </c>
      <c r="B5" s="4"/>
      <c r="C5" s="6"/>
      <c r="D5" s="6"/>
      <c r="E5" s="4"/>
    </row>
    <row r="6" spans="1:5" s="95" customFormat="1">
      <c r="A6" s="25" t="s">
        <v>1919</v>
      </c>
      <c r="B6" s="4"/>
      <c r="C6" s="6"/>
      <c r="D6" s="6"/>
      <c r="E6" s="4"/>
    </row>
    <row r="7" spans="1:5" s="95" customFormat="1">
      <c r="A7" s="25" t="s">
        <v>1918</v>
      </c>
      <c r="B7" s="4"/>
      <c r="C7" s="6"/>
      <c r="D7" s="6"/>
      <c r="E7" s="4"/>
    </row>
    <row r="8" spans="1:5" s="95" customFormat="1">
      <c r="A8" s="25"/>
      <c r="B8" s="4"/>
      <c r="C8" s="6"/>
      <c r="D8" s="6"/>
      <c r="E8" s="4"/>
    </row>
    <row r="9" spans="1:5" s="95" customFormat="1">
      <c r="A9" s="25" t="s">
        <v>1917</v>
      </c>
      <c r="B9" s="4"/>
      <c r="C9" s="6"/>
      <c r="D9" s="6"/>
      <c r="E9" s="4"/>
    </row>
    <row r="10" spans="1:5" s="95" customFormat="1">
      <c r="A10" s="25" t="s">
        <v>1916</v>
      </c>
      <c r="B10" s="4"/>
      <c r="C10" s="6"/>
      <c r="D10" s="6"/>
      <c r="E10" s="4"/>
    </row>
    <row r="11" spans="1:5" s="95" customFormat="1">
      <c r="A11" s="25"/>
      <c r="B11" s="4"/>
      <c r="C11" s="6"/>
      <c r="D11" s="6"/>
      <c r="E11" s="4"/>
    </row>
    <row r="12" spans="1:5" s="95" customFormat="1">
      <c r="A12" s="25" t="s">
        <v>1915</v>
      </c>
      <c r="B12" s="4"/>
      <c r="C12" s="6"/>
      <c r="D12" s="6"/>
      <c r="E12" s="4"/>
    </row>
    <row r="13" spans="1:5" s="95" customFormat="1">
      <c r="A13" s="25" t="s">
        <v>1914</v>
      </c>
      <c r="B13" s="4"/>
      <c r="C13" s="6"/>
      <c r="D13" s="6"/>
      <c r="E13" s="4"/>
    </row>
    <row r="14" spans="1:5" s="95" customFormat="1">
      <c r="A14" s="25" t="s">
        <v>1913</v>
      </c>
      <c r="B14" s="4"/>
      <c r="C14" s="6"/>
      <c r="D14" s="6"/>
      <c r="E14" s="4"/>
    </row>
    <row r="15" spans="1:5" s="95" customFormat="1">
      <c r="A15" s="25" t="s">
        <v>1912</v>
      </c>
      <c r="B15" s="4"/>
      <c r="C15" s="6"/>
      <c r="D15" s="6"/>
      <c r="E15" s="4"/>
    </row>
    <row r="16" spans="1:5" s="95" customFormat="1">
      <c r="A16" s="49" t="s">
        <v>1911</v>
      </c>
      <c r="B16" s="4"/>
      <c r="C16" s="6"/>
      <c r="D16" s="6"/>
      <c r="E16" s="4"/>
    </row>
    <row r="17" spans="1:5" s="95" customFormat="1">
      <c r="A17" s="25"/>
      <c r="B17" s="4"/>
      <c r="C17" s="6"/>
      <c r="D17" s="6"/>
      <c r="E17" s="4"/>
    </row>
    <row r="18" spans="1:5" s="95" customFormat="1">
      <c r="A18" s="25" t="s">
        <v>1910</v>
      </c>
      <c r="B18" s="4"/>
      <c r="C18" s="6"/>
      <c r="D18" s="6"/>
      <c r="E18" s="4"/>
    </row>
    <row r="19" spans="1:5" s="95" customFormat="1">
      <c r="A19" s="25" t="s">
        <v>1909</v>
      </c>
      <c r="B19" s="4"/>
      <c r="C19" s="6"/>
      <c r="D19" s="6"/>
      <c r="E19" s="4"/>
    </row>
    <row r="20" spans="1:5" s="95" customFormat="1">
      <c r="A20" s="25" t="s">
        <v>1908</v>
      </c>
      <c r="B20" s="4"/>
      <c r="C20" s="6"/>
      <c r="D20" s="6"/>
      <c r="E20" s="4"/>
    </row>
    <row r="21" spans="1:5" s="95" customFormat="1">
      <c r="A21" s="25" t="s">
        <v>1907</v>
      </c>
      <c r="B21" s="4"/>
      <c r="C21" s="6"/>
      <c r="D21" s="6"/>
      <c r="E21" s="4"/>
    </row>
    <row r="22" spans="1:5" s="95" customFormat="1">
      <c r="A22" s="25" t="s">
        <v>1906</v>
      </c>
      <c r="B22" s="4"/>
      <c r="C22" s="6"/>
      <c r="D22" s="6"/>
      <c r="E22" s="4"/>
    </row>
    <row r="23" spans="1:5" s="95" customFormat="1">
      <c r="A23" s="25"/>
      <c r="B23" s="4"/>
      <c r="C23" s="6"/>
      <c r="D23" s="6"/>
      <c r="E23" s="4"/>
    </row>
    <row r="24" spans="1:5" s="95" customFormat="1">
      <c r="A24" s="21" t="s">
        <v>1905</v>
      </c>
      <c r="B24" s="4"/>
      <c r="C24" s="6"/>
      <c r="D24" s="6"/>
      <c r="E24" s="4"/>
    </row>
    <row r="25" spans="1:5" s="95" customFormat="1">
      <c r="A25" s="25" t="s">
        <v>1904</v>
      </c>
      <c r="B25" s="4"/>
      <c r="C25" s="6"/>
      <c r="D25" s="6"/>
      <c r="E25" s="4"/>
    </row>
    <row r="26" spans="1:5" s="95" customFormat="1">
      <c r="A26" s="25" t="s">
        <v>1903</v>
      </c>
      <c r="B26" s="4"/>
      <c r="C26" s="6"/>
      <c r="D26" s="6"/>
      <c r="E26" s="4"/>
    </row>
    <row r="27" spans="1:5" s="95" customFormat="1">
      <c r="A27" s="25"/>
      <c r="B27" s="4"/>
      <c r="C27" s="6"/>
      <c r="D27" s="6"/>
      <c r="E27" s="4"/>
    </row>
    <row r="28" spans="1:5" s="95" customFormat="1">
      <c r="A28" s="25"/>
      <c r="B28" s="4"/>
      <c r="C28" s="6"/>
      <c r="D28" s="6"/>
      <c r="E28" s="4"/>
    </row>
    <row r="29" spans="1:5" s="95" customFormat="1">
      <c r="A29" s="50" t="s">
        <v>1902</v>
      </c>
      <c r="B29" s="4"/>
      <c r="C29" s="6"/>
      <c r="D29" s="6"/>
      <c r="E29" s="4"/>
    </row>
    <row r="30" spans="1:5" s="95" customFormat="1">
      <c r="A30" s="25" t="s">
        <v>1897</v>
      </c>
      <c r="B30" s="4"/>
      <c r="C30" s="6"/>
      <c r="D30" s="6"/>
      <c r="E30" s="4"/>
    </row>
    <row r="31" spans="1:5" s="95" customFormat="1">
      <c r="A31" s="378">
        <v>2012</v>
      </c>
      <c r="B31" s="4"/>
      <c r="C31" s="6"/>
      <c r="D31" s="6"/>
      <c r="E31" s="4"/>
    </row>
    <row r="32" spans="1:5" s="95" customFormat="1">
      <c r="A32" s="95" t="s">
        <v>1901</v>
      </c>
      <c r="B32" s="4"/>
      <c r="C32" s="6"/>
      <c r="D32" s="6"/>
      <c r="E32" s="4"/>
    </row>
    <row r="33" spans="1:5" s="95" customFormat="1">
      <c r="A33" s="49" t="s">
        <v>1900</v>
      </c>
      <c r="B33" s="4"/>
      <c r="C33" s="6"/>
      <c r="D33" s="6"/>
      <c r="E33" s="4"/>
    </row>
    <row r="34" spans="1:5" s="95" customFormat="1">
      <c r="A34" s="25" t="s">
        <v>1899</v>
      </c>
      <c r="B34" s="4"/>
      <c r="C34" s="6"/>
      <c r="D34" s="6"/>
      <c r="E34" s="4"/>
    </row>
    <row r="35" spans="1:5" s="95" customFormat="1">
      <c r="A35" s="25"/>
      <c r="B35" s="4"/>
      <c r="C35" s="6"/>
      <c r="D35" s="6"/>
      <c r="E35" s="4"/>
    </row>
    <row r="36" spans="1:5" s="95" customFormat="1">
      <c r="A36" s="50" t="s">
        <v>1898</v>
      </c>
      <c r="B36" s="4"/>
      <c r="C36" s="6"/>
      <c r="D36" s="6"/>
      <c r="E36" s="4"/>
    </row>
    <row r="37" spans="1:5" s="95" customFormat="1">
      <c r="A37" s="25" t="s">
        <v>1897</v>
      </c>
      <c r="B37" s="4"/>
      <c r="C37" s="6"/>
      <c r="D37" s="6"/>
      <c r="E37" s="4"/>
    </row>
    <row r="38" spans="1:5" s="95" customFormat="1">
      <c r="A38" s="378">
        <v>2010</v>
      </c>
      <c r="B38" s="4"/>
      <c r="C38" s="6"/>
      <c r="D38" s="6"/>
      <c r="E38" s="4"/>
    </row>
    <row r="39" spans="1:5" s="95" customFormat="1">
      <c r="A39" s="95" t="s">
        <v>1896</v>
      </c>
      <c r="B39" s="4"/>
      <c r="C39" s="6"/>
      <c r="D39" s="6"/>
      <c r="E39" s="4"/>
    </row>
    <row r="40" spans="1:5" s="95" customFormat="1">
      <c r="A40" s="49" t="s">
        <v>1895</v>
      </c>
      <c r="B40" s="4"/>
      <c r="C40" s="6"/>
      <c r="D40" s="6"/>
      <c r="E40" s="4"/>
    </row>
    <row r="41" spans="1:5" s="95" customFormat="1">
      <c r="A41" s="25" t="s">
        <v>1894</v>
      </c>
      <c r="B41" s="4"/>
      <c r="C41" s="6"/>
      <c r="D41" s="6"/>
      <c r="E41" s="4"/>
    </row>
    <row r="42" spans="1:5" s="95" customFormat="1">
      <c r="A42" s="25"/>
      <c r="B42" s="4"/>
      <c r="C42" s="6"/>
      <c r="D42" s="6"/>
      <c r="E42" s="4"/>
    </row>
    <row r="43" spans="1:5" s="95" customFormat="1">
      <c r="A43" s="50" t="s">
        <v>1893</v>
      </c>
      <c r="B43" s="4"/>
      <c r="C43" s="6"/>
      <c r="D43" s="6"/>
      <c r="E43" s="4"/>
    </row>
    <row r="44" spans="1:5" s="95" customFormat="1">
      <c r="A44" s="95" t="s">
        <v>1892</v>
      </c>
      <c r="B44" s="4"/>
      <c r="C44" s="6"/>
      <c r="D44" s="6"/>
      <c r="E44" s="4"/>
    </row>
    <row r="45" spans="1:5" s="95" customFormat="1">
      <c r="A45" s="118">
        <v>2017</v>
      </c>
      <c r="B45" s="4"/>
      <c r="C45" s="6"/>
      <c r="D45" s="6"/>
      <c r="E45" s="4"/>
    </row>
    <row r="46" spans="1:5" s="95" customFormat="1">
      <c r="A46" s="95" t="s">
        <v>1891</v>
      </c>
      <c r="B46" s="4"/>
      <c r="C46" s="6"/>
      <c r="D46" s="6"/>
      <c r="E46" s="4"/>
    </row>
    <row r="47" spans="1:5" s="95" customFormat="1">
      <c r="A47" s="49" t="s">
        <v>1890</v>
      </c>
      <c r="B47" s="4"/>
      <c r="C47" s="6"/>
      <c r="D47" s="6"/>
      <c r="E47" s="4"/>
    </row>
    <row r="48" spans="1:5" s="95" customFormat="1">
      <c r="A48" s="25" t="s">
        <v>1889</v>
      </c>
      <c r="B48" s="4"/>
      <c r="C48" s="6"/>
      <c r="D48" s="6"/>
      <c r="E48" s="4"/>
    </row>
    <row r="49" spans="1:5" s="95" customFormat="1">
      <c r="A49" s="25"/>
      <c r="B49" s="4"/>
      <c r="C49" s="6"/>
      <c r="D49" s="6"/>
      <c r="E49" s="4"/>
    </row>
    <row r="50" spans="1:5" s="95" customFormat="1">
      <c r="A50" s="50" t="s">
        <v>1888</v>
      </c>
      <c r="B50" s="4"/>
      <c r="C50" s="6"/>
      <c r="D50" s="6"/>
      <c r="E50" s="4"/>
    </row>
    <row r="51" spans="1:5" s="95" customFormat="1">
      <c r="A51" s="25" t="s">
        <v>1887</v>
      </c>
      <c r="B51" s="4"/>
      <c r="C51" s="6"/>
      <c r="D51" s="6"/>
      <c r="E51" s="4"/>
    </row>
    <row r="52" spans="1:5" s="95" customFormat="1">
      <c r="A52" s="378">
        <v>2013</v>
      </c>
      <c r="B52" s="4"/>
      <c r="C52" s="6"/>
      <c r="D52" s="6"/>
      <c r="E52" s="4"/>
    </row>
    <row r="53" spans="1:5" s="95" customFormat="1">
      <c r="A53" s="25" t="s">
        <v>1886</v>
      </c>
      <c r="B53" s="4"/>
      <c r="C53" s="6"/>
      <c r="D53" s="6"/>
      <c r="E53" s="4"/>
    </row>
    <row r="54" spans="1:5" s="95" customFormat="1">
      <c r="A54" s="49" t="s">
        <v>1885</v>
      </c>
      <c r="B54" s="4"/>
      <c r="C54" s="6"/>
      <c r="D54" s="6"/>
      <c r="E54" s="4"/>
    </row>
    <row r="55" spans="1:5" s="95" customFormat="1">
      <c r="A55" s="25" t="s">
        <v>1884</v>
      </c>
      <c r="B55" s="4"/>
      <c r="C55" s="6"/>
      <c r="D55" s="6"/>
      <c r="E55" s="4"/>
    </row>
    <row r="56" spans="1:5" s="95" customFormat="1">
      <c r="A56" s="25"/>
      <c r="B56" s="4"/>
      <c r="C56" s="6"/>
      <c r="D56" s="6"/>
      <c r="E56" s="4"/>
    </row>
    <row r="57" spans="1:5" s="95" customFormat="1">
      <c r="A57" s="25"/>
      <c r="B57" s="4"/>
      <c r="C57" s="6"/>
      <c r="D57" s="6"/>
      <c r="E57" s="4"/>
    </row>
    <row r="58" spans="1:5" s="95" customFormat="1">
      <c r="A58" s="50" t="s">
        <v>1883</v>
      </c>
      <c r="B58" s="168"/>
      <c r="C58" s="377"/>
      <c r="D58" s="6"/>
      <c r="E58" s="4"/>
    </row>
    <row r="59" spans="1:5" s="95" customFormat="1" ht="28.5">
      <c r="A59" s="115" t="s">
        <v>1882</v>
      </c>
      <c r="B59" s="376" t="s">
        <v>1881</v>
      </c>
      <c r="C59" s="376" t="s">
        <v>1880</v>
      </c>
      <c r="D59" s="6"/>
      <c r="E59" s="4"/>
    </row>
    <row r="60" spans="1:5" s="95" customFormat="1">
      <c r="A60" s="115" t="s">
        <v>561</v>
      </c>
      <c r="B60" s="86">
        <v>1</v>
      </c>
      <c r="C60" s="86">
        <v>1</v>
      </c>
      <c r="D60" s="6"/>
      <c r="E60" s="4"/>
    </row>
    <row r="61" spans="1:5" s="95" customFormat="1">
      <c r="A61" s="115" t="s">
        <v>562</v>
      </c>
      <c r="B61" s="86">
        <v>16.2</v>
      </c>
      <c r="C61" s="86">
        <v>5</v>
      </c>
      <c r="D61" s="6"/>
      <c r="E61" s="4"/>
    </row>
    <row r="62" spans="1:5" s="95" customFormat="1">
      <c r="A62" s="115" t="s">
        <v>537</v>
      </c>
      <c r="B62" s="86">
        <v>5.6</v>
      </c>
      <c r="C62" s="86">
        <v>1.8</v>
      </c>
      <c r="D62" s="6"/>
      <c r="E62" s="4"/>
    </row>
    <row r="63" spans="1:5" s="95" customFormat="1">
      <c r="A63" s="115" t="s">
        <v>563</v>
      </c>
      <c r="B63" s="86">
        <v>-2.4</v>
      </c>
      <c r="C63" s="86">
        <v>-8.1999999999999993</v>
      </c>
      <c r="D63" s="6"/>
      <c r="E63" s="4"/>
    </row>
    <row r="64" spans="1:5" s="95" customFormat="1">
      <c r="A64" s="115" t="s">
        <v>564</v>
      </c>
      <c r="B64" s="86">
        <v>0</v>
      </c>
      <c r="C64" s="86">
        <v>0</v>
      </c>
      <c r="D64" s="6"/>
      <c r="E64" s="4"/>
    </row>
    <row r="65" spans="1:7" s="95" customFormat="1">
      <c r="A65" s="115" t="s">
        <v>565</v>
      </c>
      <c r="B65" s="86">
        <v>0</v>
      </c>
      <c r="C65" s="86">
        <v>0</v>
      </c>
      <c r="D65" s="6"/>
      <c r="E65" s="4"/>
    </row>
    <row r="66" spans="1:7" s="95" customFormat="1">
      <c r="A66" s="115" t="s">
        <v>566</v>
      </c>
      <c r="B66" s="86">
        <v>0</v>
      </c>
      <c r="C66" s="86">
        <v>0</v>
      </c>
      <c r="D66" s="6"/>
      <c r="E66" s="4"/>
    </row>
    <row r="67" spans="1:7" s="95" customFormat="1">
      <c r="A67" s="115" t="s">
        <v>567</v>
      </c>
      <c r="B67" s="86">
        <v>1200</v>
      </c>
      <c r="C67" s="86">
        <v>345</v>
      </c>
      <c r="D67" s="6"/>
      <c r="E67" s="4"/>
    </row>
    <row r="68" spans="1:7" s="95" customFormat="1">
      <c r="A68" s="115" t="s">
        <v>568</v>
      </c>
      <c r="B68" s="86">
        <v>-160</v>
      </c>
      <c r="C68" s="86">
        <v>-46</v>
      </c>
      <c r="D68" s="6"/>
      <c r="E68" s="4"/>
    </row>
    <row r="69" spans="1:7" s="95" customFormat="1">
      <c r="A69" s="115" t="s">
        <v>569</v>
      </c>
      <c r="B69" s="86">
        <v>84</v>
      </c>
      <c r="C69" s="86">
        <v>28</v>
      </c>
      <c r="D69" s="6"/>
      <c r="E69" s="4"/>
    </row>
    <row r="70" spans="1:7" s="95" customFormat="1">
      <c r="A70" s="115" t="s">
        <v>570</v>
      </c>
      <c r="B70" s="86">
        <v>264</v>
      </c>
      <c r="C70" s="86">
        <v>265</v>
      </c>
      <c r="D70" s="6"/>
      <c r="E70" s="4"/>
    </row>
    <row r="71" spans="1:7" s="95" customFormat="1">
      <c r="A71" s="115" t="s">
        <v>571</v>
      </c>
      <c r="B71" s="86">
        <v>1</v>
      </c>
      <c r="C71" s="86">
        <v>1</v>
      </c>
      <c r="D71" s="6"/>
      <c r="E71" s="4"/>
    </row>
    <row r="72" spans="1:7" s="95" customFormat="1">
      <c r="A72" s="25"/>
      <c r="B72" s="4"/>
      <c r="C72" s="6"/>
      <c r="D72" s="6"/>
      <c r="E72" s="4"/>
    </row>
    <row r="73" spans="1:7" s="95" customFormat="1"/>
    <row r="74" spans="1:7" s="95" customFormat="1" ht="15.75">
      <c r="A74" s="342" t="s">
        <v>1879</v>
      </c>
      <c r="B74" s="375"/>
      <c r="C74" s="375"/>
      <c r="D74" s="375"/>
      <c r="E74" s="375"/>
      <c r="F74" s="375"/>
    </row>
    <row r="75" spans="1:7" s="95" customFormat="1" ht="28.5">
      <c r="A75" s="374"/>
      <c r="B75" s="373" t="s">
        <v>1878</v>
      </c>
      <c r="C75" s="373" t="s">
        <v>1877</v>
      </c>
      <c r="D75" s="373" t="s">
        <v>569</v>
      </c>
      <c r="E75" s="373" t="s">
        <v>570</v>
      </c>
      <c r="F75" s="372" t="s">
        <v>1876</v>
      </c>
      <c r="G75" s="110"/>
    </row>
    <row r="76" spans="1:7" s="95" customFormat="1" ht="16.149999999999999">
      <c r="A76" s="371" t="s">
        <v>1875</v>
      </c>
      <c r="B76" s="370">
        <v>1497029.2</v>
      </c>
      <c r="C76" s="370">
        <v>275358</v>
      </c>
      <c r="D76" s="370">
        <v>20564.2</v>
      </c>
      <c r="E76" s="370">
        <v>239.31</v>
      </c>
      <c r="F76" s="370">
        <v>1727706.1</v>
      </c>
    </row>
    <row r="77" spans="1:7" s="95" customFormat="1" ht="16.149999999999999">
      <c r="A77" s="357" t="s">
        <v>1874</v>
      </c>
      <c r="B77" s="354">
        <v>992836.3</v>
      </c>
      <c r="C77" s="355"/>
      <c r="D77" s="354">
        <v>4266.05</v>
      </c>
      <c r="E77" s="354">
        <v>56.88</v>
      </c>
      <c r="F77" s="354">
        <v>1100056.8899999999</v>
      </c>
    </row>
    <row r="78" spans="1:7" s="95" customFormat="1" ht="16.149999999999999">
      <c r="A78" s="353" t="s">
        <v>1873</v>
      </c>
      <c r="B78" s="349">
        <v>715829.8</v>
      </c>
      <c r="C78" s="351"/>
      <c r="D78" s="349">
        <v>8.14</v>
      </c>
      <c r="E78" s="349">
        <v>10.66</v>
      </c>
      <c r="F78" s="349">
        <v>719305.34</v>
      </c>
    </row>
    <row r="79" spans="1:7" s="95" customFormat="1" ht="16.149999999999999">
      <c r="A79" s="353" t="s">
        <v>1872</v>
      </c>
      <c r="B79" s="349">
        <v>33787.5</v>
      </c>
      <c r="C79" s="351"/>
      <c r="D79" s="349">
        <v>1.72</v>
      </c>
      <c r="E79" s="349">
        <v>7.0000000000000007E-2</v>
      </c>
      <c r="F79" s="349">
        <v>33845.32</v>
      </c>
    </row>
    <row r="80" spans="1:7" s="95" customFormat="1" ht="16.149999999999999">
      <c r="A80" s="353" t="s">
        <v>1871</v>
      </c>
      <c r="B80" s="349">
        <v>138858</v>
      </c>
      <c r="C80" s="351"/>
      <c r="D80" s="349">
        <v>23.47</v>
      </c>
      <c r="E80" s="349">
        <v>8.67</v>
      </c>
      <c r="F80" s="349">
        <v>142038.57</v>
      </c>
    </row>
    <row r="81" spans="1:7" s="95" customFormat="1">
      <c r="A81" s="369" t="s">
        <v>1870</v>
      </c>
      <c r="B81" s="368">
        <v>121211</v>
      </c>
      <c r="C81" s="351"/>
      <c r="D81" s="368">
        <v>23</v>
      </c>
      <c r="E81" s="368">
        <v>6</v>
      </c>
      <c r="F81" s="368">
        <v>123554</v>
      </c>
    </row>
    <row r="82" spans="1:7" s="95" customFormat="1">
      <c r="A82" s="369" t="s">
        <v>1869</v>
      </c>
      <c r="B82" s="368">
        <v>6109</v>
      </c>
      <c r="C82" s="351"/>
      <c r="D82" s="368">
        <v>0.34</v>
      </c>
      <c r="E82" s="368">
        <v>2.35</v>
      </c>
      <c r="F82" s="368">
        <v>6844.64</v>
      </c>
    </row>
    <row r="83" spans="1:7" s="95" customFormat="1">
      <c r="A83" s="369" t="s">
        <v>546</v>
      </c>
      <c r="B83" s="368">
        <v>10122</v>
      </c>
      <c r="C83" s="351"/>
      <c r="D83" s="368">
        <v>0.1</v>
      </c>
      <c r="E83" s="368">
        <v>0.28000000000000003</v>
      </c>
      <c r="F83" s="368">
        <v>10210.9</v>
      </c>
    </row>
    <row r="84" spans="1:7" s="95" customFormat="1">
      <c r="A84" s="369" t="s">
        <v>547</v>
      </c>
      <c r="B84" s="368">
        <v>1416</v>
      </c>
      <c r="C84" s="351"/>
      <c r="D84" s="368">
        <v>0.13</v>
      </c>
      <c r="E84" s="368">
        <v>0.04</v>
      </c>
      <c r="F84" s="368">
        <v>1431.13</v>
      </c>
    </row>
    <row r="85" spans="1:7" s="95" customFormat="1" ht="16.149999999999999">
      <c r="A85" s="353" t="s">
        <v>548</v>
      </c>
      <c r="B85" s="349">
        <v>69427</v>
      </c>
      <c r="C85" s="351"/>
      <c r="D85" s="349">
        <v>2721.94</v>
      </c>
      <c r="E85" s="349">
        <v>36.29</v>
      </c>
      <c r="F85" s="349">
        <v>137838.49</v>
      </c>
    </row>
    <row r="86" spans="1:7" s="95" customFormat="1" ht="16.149999999999999">
      <c r="A86" s="353" t="s">
        <v>1868</v>
      </c>
      <c r="B86" s="349">
        <v>1657</v>
      </c>
      <c r="C86" s="351"/>
      <c r="D86" s="349">
        <v>0.18</v>
      </c>
      <c r="E86" s="349">
        <v>0.04</v>
      </c>
      <c r="F86" s="349">
        <v>1673.18</v>
      </c>
    </row>
    <row r="87" spans="1:7" s="95" customFormat="1" ht="16.149999999999999">
      <c r="A87" s="353" t="s">
        <v>1867</v>
      </c>
      <c r="B87" s="349">
        <v>33277</v>
      </c>
      <c r="C87" s="351"/>
      <c r="D87" s="349">
        <v>1.2</v>
      </c>
      <c r="E87" s="349">
        <v>1.1499999999999999</v>
      </c>
      <c r="F87" s="349">
        <v>33658.699999999997</v>
      </c>
    </row>
    <row r="88" spans="1:7" s="95" customFormat="1" ht="16.149999999999999">
      <c r="A88" s="353" t="s">
        <v>551</v>
      </c>
      <c r="B88" s="351"/>
      <c r="C88" s="351"/>
      <c r="D88" s="349">
        <v>1509.4</v>
      </c>
      <c r="E88" s="351"/>
      <c r="F88" s="349">
        <v>31697.3</v>
      </c>
    </row>
    <row r="89" spans="1:7" s="95" customFormat="1" ht="16.149999999999999">
      <c r="A89" s="357" t="s">
        <v>1866</v>
      </c>
      <c r="B89" s="354">
        <v>405862.9</v>
      </c>
      <c r="C89" s="355"/>
      <c r="D89" s="354">
        <v>14.77</v>
      </c>
      <c r="E89" s="354">
        <v>20.56</v>
      </c>
      <c r="F89" s="354">
        <v>412546.53</v>
      </c>
      <c r="G89" s="110"/>
    </row>
    <row r="90" spans="1:7" s="95" customFormat="1" ht="16.149999999999999">
      <c r="A90" s="367" t="s">
        <v>1865</v>
      </c>
      <c r="B90" s="365">
        <v>130783.95</v>
      </c>
      <c r="C90" s="366"/>
      <c r="D90" s="365">
        <v>0.32</v>
      </c>
      <c r="E90" s="365">
        <v>0.46</v>
      </c>
      <c r="F90" s="365">
        <v>130933.27</v>
      </c>
    </row>
    <row r="91" spans="1:7" s="95" customFormat="1" ht="16.149999999999999">
      <c r="A91" s="353" t="s">
        <v>1864</v>
      </c>
      <c r="B91" s="349">
        <v>129920</v>
      </c>
      <c r="C91" s="351"/>
      <c r="D91" s="351"/>
      <c r="E91" s="351"/>
      <c r="F91" s="349">
        <v>129920</v>
      </c>
    </row>
    <row r="92" spans="1:7" s="95" customFormat="1" ht="16.149999999999999">
      <c r="A92" s="353" t="s">
        <v>1863</v>
      </c>
      <c r="B92" s="349">
        <v>277.82</v>
      </c>
      <c r="C92" s="351"/>
      <c r="D92" s="349">
        <v>0.32</v>
      </c>
      <c r="E92" s="349">
        <v>0.46</v>
      </c>
      <c r="F92" s="349">
        <v>427.14</v>
      </c>
    </row>
    <row r="93" spans="1:7" s="95" customFormat="1" ht="16.149999999999999">
      <c r="A93" s="353" t="s">
        <v>1862</v>
      </c>
      <c r="B93" s="349">
        <v>586.12</v>
      </c>
      <c r="C93" s="351"/>
      <c r="D93" s="351"/>
      <c r="E93" s="351"/>
      <c r="F93" s="349">
        <v>586.12</v>
      </c>
    </row>
    <row r="94" spans="1:7" s="95" customFormat="1" ht="16.149999999999999">
      <c r="A94" s="367" t="s">
        <v>1093</v>
      </c>
      <c r="B94" s="365">
        <v>27888.86</v>
      </c>
      <c r="C94" s="366"/>
      <c r="D94" s="365">
        <v>11.14</v>
      </c>
      <c r="E94" s="365">
        <v>17.329999999999998</v>
      </c>
      <c r="F94" s="365">
        <v>33496.42</v>
      </c>
    </row>
    <row r="95" spans="1:7" s="95" customFormat="1" ht="16.149999999999999">
      <c r="A95" s="353" t="s">
        <v>1861</v>
      </c>
      <c r="B95" s="349">
        <v>10056.43</v>
      </c>
      <c r="C95" s="351"/>
      <c r="D95" s="351"/>
      <c r="E95" s="351"/>
      <c r="F95" s="349">
        <v>10056.43</v>
      </c>
    </row>
    <row r="96" spans="1:7" s="95" customFormat="1" ht="16.149999999999999">
      <c r="A96" s="353" t="s">
        <v>1860</v>
      </c>
      <c r="B96" s="351"/>
      <c r="C96" s="351"/>
      <c r="D96" s="351"/>
      <c r="E96" s="349">
        <v>16.05</v>
      </c>
      <c r="F96" s="349">
        <v>4975.5</v>
      </c>
    </row>
    <row r="97" spans="1:6" s="95" customFormat="1" ht="16.149999999999999">
      <c r="A97" s="353" t="s">
        <v>1859</v>
      </c>
      <c r="B97" s="349">
        <v>119.58</v>
      </c>
      <c r="C97" s="351"/>
      <c r="D97" s="351"/>
      <c r="E97" s="351"/>
      <c r="F97" s="349">
        <v>119.58</v>
      </c>
    </row>
    <row r="98" spans="1:6" s="95" customFormat="1" ht="16.149999999999999">
      <c r="A98" s="353" t="s">
        <v>1858</v>
      </c>
      <c r="B98" s="349">
        <v>88.04</v>
      </c>
      <c r="C98" s="351"/>
      <c r="D98" s="351"/>
      <c r="E98" s="351"/>
      <c r="F98" s="349">
        <v>88.04</v>
      </c>
    </row>
    <row r="99" spans="1:6" s="95" customFormat="1" ht="16.149999999999999">
      <c r="A99" s="353" t="s">
        <v>1857</v>
      </c>
      <c r="B99" s="349">
        <v>266.18</v>
      </c>
      <c r="C99" s="351"/>
      <c r="D99" s="349">
        <v>0.91</v>
      </c>
      <c r="E99" s="351"/>
      <c r="F99" s="349">
        <v>285.37</v>
      </c>
    </row>
    <row r="100" spans="1:6" s="95" customFormat="1" ht="16.149999999999999">
      <c r="A100" s="353" t="s">
        <v>1856</v>
      </c>
      <c r="B100" s="349">
        <v>7072.52</v>
      </c>
      <c r="C100" s="351"/>
      <c r="D100" s="349">
        <v>9.43</v>
      </c>
      <c r="E100" s="351"/>
      <c r="F100" s="349">
        <v>7270.64</v>
      </c>
    </row>
    <row r="101" spans="1:6" s="95" customFormat="1" ht="16.149999999999999">
      <c r="A101" s="353" t="s">
        <v>1855</v>
      </c>
      <c r="B101" s="349">
        <v>198.91</v>
      </c>
      <c r="C101" s="351"/>
      <c r="D101" s="351"/>
      <c r="E101" s="351"/>
      <c r="F101" s="349">
        <v>198.91</v>
      </c>
    </row>
    <row r="102" spans="1:6" s="95" customFormat="1" ht="16.149999999999999">
      <c r="A102" s="353" t="s">
        <v>1854</v>
      </c>
      <c r="B102" s="349">
        <v>93.64</v>
      </c>
      <c r="C102" s="351"/>
      <c r="D102" s="349">
        <v>0.19</v>
      </c>
      <c r="E102" s="351"/>
      <c r="F102" s="349">
        <v>97.71</v>
      </c>
    </row>
    <row r="103" spans="1:6" s="95" customFormat="1" ht="16.149999999999999">
      <c r="A103" s="353" t="s">
        <v>1853</v>
      </c>
      <c r="B103" s="349">
        <v>37.840000000000003</v>
      </c>
      <c r="C103" s="351"/>
      <c r="D103" s="349">
        <v>0.01</v>
      </c>
      <c r="E103" s="351"/>
      <c r="F103" s="349">
        <v>37.979999999999997</v>
      </c>
    </row>
    <row r="104" spans="1:6" s="95" customFormat="1" ht="16.149999999999999">
      <c r="A104" s="353" t="s">
        <v>1852</v>
      </c>
      <c r="B104" s="349">
        <v>1155.52</v>
      </c>
      <c r="C104" s="351"/>
      <c r="D104" s="349">
        <v>0.03</v>
      </c>
      <c r="E104" s="351"/>
      <c r="F104" s="349">
        <v>1156.07</v>
      </c>
    </row>
    <row r="105" spans="1:6" s="95" customFormat="1" ht="16.149999999999999">
      <c r="A105" s="353" t="s">
        <v>1851</v>
      </c>
      <c r="B105" s="351"/>
      <c r="C105" s="351"/>
      <c r="D105" s="351"/>
      <c r="E105" s="349">
        <v>1.08</v>
      </c>
      <c r="F105" s="349">
        <v>336.22</v>
      </c>
    </row>
    <row r="106" spans="1:6" s="95" customFormat="1" ht="16.149999999999999">
      <c r="A106" s="353" t="s">
        <v>1850</v>
      </c>
      <c r="B106" s="349">
        <v>8800.2099999999991</v>
      </c>
      <c r="C106" s="351"/>
      <c r="D106" s="349">
        <v>0.56000000000000005</v>
      </c>
      <c r="E106" s="349">
        <v>0.2</v>
      </c>
      <c r="F106" s="349">
        <v>8873.9699999999993</v>
      </c>
    </row>
    <row r="107" spans="1:6" s="95" customFormat="1" ht="16.149999999999999">
      <c r="A107" s="367" t="s">
        <v>1849</v>
      </c>
      <c r="B107" s="365">
        <v>122371.43</v>
      </c>
      <c r="C107" s="366"/>
      <c r="D107" s="365">
        <v>0.95</v>
      </c>
      <c r="E107" s="365">
        <v>1.1100000000000001</v>
      </c>
      <c r="F107" s="365">
        <v>122736.91</v>
      </c>
    </row>
    <row r="108" spans="1:6" s="95" customFormat="1" ht="16.149999999999999">
      <c r="A108" s="353" t="s">
        <v>1848</v>
      </c>
      <c r="B108" s="349">
        <v>116958.37</v>
      </c>
      <c r="C108" s="351"/>
      <c r="D108" s="349">
        <v>0.85</v>
      </c>
      <c r="E108" s="349">
        <v>1.0900000000000001</v>
      </c>
      <c r="F108" s="349">
        <v>117315.63</v>
      </c>
    </row>
    <row r="109" spans="1:6" s="95" customFormat="1" ht="16.149999999999999">
      <c r="A109" s="353" t="s">
        <v>1847</v>
      </c>
      <c r="B109" s="349">
        <v>2460.6999999999998</v>
      </c>
      <c r="C109" s="351"/>
      <c r="D109" s="349">
        <v>0.08</v>
      </c>
      <c r="E109" s="351"/>
      <c r="F109" s="349">
        <v>2462.29</v>
      </c>
    </row>
    <row r="110" spans="1:6" s="95" customFormat="1" ht="16.149999999999999">
      <c r="A110" s="353" t="s">
        <v>1846</v>
      </c>
      <c r="B110" s="349">
        <v>2728.87</v>
      </c>
      <c r="C110" s="351"/>
      <c r="D110" s="349">
        <v>0.01</v>
      </c>
      <c r="E110" s="349">
        <v>0</v>
      </c>
      <c r="F110" s="349">
        <v>2729.91</v>
      </c>
    </row>
    <row r="111" spans="1:6" s="95" customFormat="1" ht="16.149999999999999">
      <c r="A111" s="353" t="s">
        <v>1845</v>
      </c>
      <c r="B111" s="349">
        <v>84.13</v>
      </c>
      <c r="C111" s="351"/>
      <c r="D111" s="349">
        <v>0</v>
      </c>
      <c r="E111" s="349">
        <v>0.01</v>
      </c>
      <c r="F111" s="349">
        <v>86.38</v>
      </c>
    </row>
    <row r="112" spans="1:6" s="95" customFormat="1" ht="16.149999999999999">
      <c r="A112" s="353" t="s">
        <v>1844</v>
      </c>
      <c r="B112" s="349">
        <v>76.11</v>
      </c>
      <c r="C112" s="351"/>
      <c r="D112" s="349">
        <v>0</v>
      </c>
      <c r="E112" s="349">
        <v>0.01</v>
      </c>
      <c r="F112" s="349">
        <v>77.989999999999995</v>
      </c>
    </row>
    <row r="113" spans="1:6" s="95" customFormat="1" ht="16.149999999999999">
      <c r="A113" s="353" t="s">
        <v>1843</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1842</v>
      </c>
      <c r="B115" s="349">
        <v>5222.5</v>
      </c>
      <c r="C115" s="351"/>
      <c r="D115" s="349">
        <v>0.05</v>
      </c>
      <c r="E115" s="349">
        <v>0.08</v>
      </c>
      <c r="F115" s="349">
        <v>5248.35</v>
      </c>
    </row>
    <row r="116" spans="1:6" s="95" customFormat="1" ht="16.149999999999999">
      <c r="A116" s="353" t="s">
        <v>1841</v>
      </c>
      <c r="B116" s="349">
        <v>27625.53</v>
      </c>
      <c r="C116" s="351"/>
      <c r="D116" s="349">
        <v>1.1200000000000001</v>
      </c>
      <c r="E116" s="349">
        <v>0.22</v>
      </c>
      <c r="F116" s="349">
        <v>27717.25</v>
      </c>
    </row>
    <row r="117" spans="1:6" s="95" customFormat="1" ht="16.149999999999999">
      <c r="A117" s="353" t="s">
        <v>1840</v>
      </c>
      <c r="B117" s="349">
        <v>1861.11</v>
      </c>
      <c r="C117" s="351"/>
      <c r="D117" s="349">
        <v>0.03</v>
      </c>
      <c r="E117" s="349">
        <v>0.02</v>
      </c>
      <c r="F117" s="349">
        <v>1867.94</v>
      </c>
    </row>
    <row r="118" spans="1:6" s="95" customFormat="1" ht="16.149999999999999">
      <c r="A118" s="353" t="s">
        <v>1839</v>
      </c>
      <c r="B118" s="349">
        <v>1460.26</v>
      </c>
      <c r="C118" s="351"/>
      <c r="D118" s="349">
        <v>0.06</v>
      </c>
      <c r="E118" s="349">
        <v>0.01</v>
      </c>
      <c r="F118" s="349">
        <v>1464.62</v>
      </c>
    </row>
    <row r="119" spans="1:6" s="95" customFormat="1" ht="16.149999999999999">
      <c r="A119" s="353" t="s">
        <v>1838</v>
      </c>
      <c r="B119" s="349">
        <v>87799.77</v>
      </c>
      <c r="C119" s="351"/>
      <c r="D119" s="349">
        <v>1.1100000000000001</v>
      </c>
      <c r="E119" s="349">
        <v>1.32</v>
      </c>
      <c r="F119" s="349">
        <v>88232.28</v>
      </c>
    </row>
    <row r="120" spans="1:6" s="95" customFormat="1" ht="16.149999999999999">
      <c r="A120" s="364" t="s">
        <v>1837</v>
      </c>
      <c r="B120" s="363">
        <v>849.49</v>
      </c>
      <c r="C120" s="362"/>
      <c r="D120" s="362"/>
      <c r="E120" s="362"/>
      <c r="F120" s="361">
        <v>849.49</v>
      </c>
    </row>
    <row r="121" spans="1:6" s="95" customFormat="1" ht="16.149999999999999">
      <c r="A121" s="353" t="s">
        <v>1836</v>
      </c>
      <c r="B121" s="349">
        <v>776.75</v>
      </c>
      <c r="C121" s="351"/>
      <c r="D121" s="351"/>
      <c r="E121" s="351"/>
      <c r="F121" s="349">
        <v>776.75</v>
      </c>
    </row>
    <row r="122" spans="1:6" s="95" customFormat="1" ht="16.149999999999999">
      <c r="A122" s="353" t="s">
        <v>1835</v>
      </c>
      <c r="B122" s="349">
        <v>72.75</v>
      </c>
      <c r="C122" s="351"/>
      <c r="D122" s="351"/>
      <c r="E122" s="351"/>
      <c r="F122" s="349">
        <v>72.75</v>
      </c>
    </row>
    <row r="123" spans="1:6" s="95" customFormat="1" ht="16.149999999999999">
      <c r="A123" s="357" t="s">
        <v>1834</v>
      </c>
      <c r="B123" s="355"/>
      <c r="C123" s="355"/>
      <c r="D123" s="354">
        <v>13767.8</v>
      </c>
      <c r="E123" s="354">
        <v>146.07</v>
      </c>
      <c r="F123" s="354">
        <v>334405.5</v>
      </c>
    </row>
    <row r="124" spans="1:6" s="95" customFormat="1" ht="16.149999999999999">
      <c r="A124" s="353" t="s">
        <v>1833</v>
      </c>
      <c r="B124" s="351"/>
      <c r="C124" s="351"/>
      <c r="D124" s="349">
        <v>10099.799999999999</v>
      </c>
      <c r="E124" s="351"/>
      <c r="F124" s="349">
        <v>212095.8</v>
      </c>
    </row>
    <row r="125" spans="1:6" s="95" customFormat="1" ht="16.149999999999999">
      <c r="A125" s="353" t="s">
        <v>1832</v>
      </c>
      <c r="B125" s="351"/>
      <c r="C125" s="351"/>
      <c r="D125" s="349">
        <v>115</v>
      </c>
      <c r="E125" s="349">
        <v>7.0000000000000007E-2</v>
      </c>
      <c r="F125" s="349">
        <v>2436.6999999999998</v>
      </c>
    </row>
    <row r="126" spans="1:6" s="95" customFormat="1" ht="16.149999999999999">
      <c r="A126" s="353" t="s">
        <v>1831</v>
      </c>
      <c r="B126" s="351"/>
      <c r="C126" s="351"/>
      <c r="D126" s="349">
        <v>3327</v>
      </c>
      <c r="E126" s="351"/>
      <c r="F126" s="349">
        <v>69867</v>
      </c>
    </row>
    <row r="127" spans="1:6" s="95" customFormat="1" ht="16.149999999999999">
      <c r="A127" s="353" t="s">
        <v>1830</v>
      </c>
      <c r="B127" s="351"/>
      <c r="C127" s="351"/>
      <c r="D127" s="351"/>
      <c r="E127" s="349">
        <v>140</v>
      </c>
      <c r="F127" s="349">
        <v>43400</v>
      </c>
    </row>
    <row r="128" spans="1:6" s="95" customFormat="1" ht="16.149999999999999">
      <c r="A128" s="353" t="s">
        <v>1829</v>
      </c>
      <c r="B128" s="351"/>
      <c r="C128" s="351"/>
      <c r="D128" s="349">
        <v>226</v>
      </c>
      <c r="E128" s="349">
        <v>6</v>
      </c>
      <c r="F128" s="349">
        <v>6606</v>
      </c>
    </row>
    <row r="129" spans="1:6" s="95" customFormat="1" ht="16.149999999999999">
      <c r="A129" s="357" t="s">
        <v>1828</v>
      </c>
      <c r="B129" s="354">
        <v>98330</v>
      </c>
      <c r="C129" s="354">
        <v>275358</v>
      </c>
      <c r="D129" s="355"/>
      <c r="E129" s="355"/>
      <c r="F129" s="360">
        <v>-177028</v>
      </c>
    </row>
    <row r="130" spans="1:6" s="95" customFormat="1" ht="16.149999999999999">
      <c r="A130" s="353" t="s">
        <v>1827</v>
      </c>
      <c r="B130" s="351"/>
      <c r="C130" s="349">
        <v>67800</v>
      </c>
      <c r="D130" s="351"/>
      <c r="E130" s="351"/>
      <c r="F130" s="359">
        <v>-67800</v>
      </c>
    </row>
    <row r="131" spans="1:6" s="95" customFormat="1" ht="16.149999999999999">
      <c r="A131" s="353" t="s">
        <v>1826</v>
      </c>
      <c r="B131" s="351"/>
      <c r="C131" s="349">
        <v>207520</v>
      </c>
      <c r="D131" s="351"/>
      <c r="E131" s="351"/>
      <c r="F131" s="359">
        <v>-207520</v>
      </c>
    </row>
    <row r="132" spans="1:6" s="95" customFormat="1" ht="16.149999999999999">
      <c r="A132" s="353" t="s">
        <v>1825</v>
      </c>
      <c r="B132" s="349">
        <v>10490</v>
      </c>
      <c r="C132" s="351"/>
      <c r="D132" s="351"/>
      <c r="E132" s="351"/>
      <c r="F132" s="349">
        <v>10490</v>
      </c>
    </row>
    <row r="133" spans="1:6" s="95" customFormat="1" ht="16.149999999999999">
      <c r="A133" s="353" t="s">
        <v>1824</v>
      </c>
      <c r="B133" s="351"/>
      <c r="C133" s="349">
        <v>38</v>
      </c>
      <c r="D133" s="351"/>
      <c r="E133" s="351"/>
      <c r="F133" s="359">
        <v>-38</v>
      </c>
    </row>
    <row r="134" spans="1:6" s="95" customFormat="1" ht="16.149999999999999">
      <c r="A134" s="353" t="s">
        <v>1823</v>
      </c>
      <c r="B134" s="358" t="s">
        <v>543</v>
      </c>
      <c r="C134" s="351"/>
      <c r="D134" s="351"/>
      <c r="E134" s="351"/>
      <c r="F134" s="358" t="s">
        <v>543</v>
      </c>
    </row>
    <row r="135" spans="1:6" s="95" customFormat="1" ht="16.149999999999999">
      <c r="A135" s="353" t="s">
        <v>1822</v>
      </c>
      <c r="B135" s="353" t="s">
        <v>544</v>
      </c>
      <c r="C135" s="351"/>
      <c r="D135" s="351"/>
      <c r="E135" s="351"/>
      <c r="F135" s="353" t="s">
        <v>544</v>
      </c>
    </row>
    <row r="136" spans="1:6" s="95" customFormat="1" ht="16.149999999999999">
      <c r="A136" s="353" t="s">
        <v>1821</v>
      </c>
      <c r="B136" s="349">
        <v>87840</v>
      </c>
      <c r="C136" s="351"/>
      <c r="D136" s="351"/>
      <c r="E136" s="351"/>
      <c r="F136" s="349">
        <v>87840</v>
      </c>
    </row>
    <row r="137" spans="1:6" s="95" customFormat="1" ht="16.149999999999999">
      <c r="A137" s="357" t="s">
        <v>1820</v>
      </c>
      <c r="B137" s="355"/>
      <c r="C137" s="355"/>
      <c r="D137" s="354">
        <v>2515.58</v>
      </c>
      <c r="E137" s="354">
        <v>15.8</v>
      </c>
      <c r="F137" s="354">
        <v>57725.18</v>
      </c>
    </row>
    <row r="138" spans="1:6" s="95" customFormat="1" ht="16.149999999999999">
      <c r="A138" s="353" t="s">
        <v>1819</v>
      </c>
      <c r="B138" s="351"/>
      <c r="C138" s="351"/>
      <c r="D138" s="349">
        <v>604.51</v>
      </c>
      <c r="E138" s="351"/>
      <c r="F138" s="349">
        <v>12694.71</v>
      </c>
    </row>
    <row r="139" spans="1:6" s="95" customFormat="1" ht="16.149999999999999">
      <c r="A139" s="353" t="s">
        <v>1818</v>
      </c>
      <c r="B139" s="351"/>
      <c r="C139" s="351"/>
      <c r="D139" s="349">
        <v>861.07</v>
      </c>
      <c r="E139" s="349">
        <v>15.8</v>
      </c>
      <c r="F139" s="349">
        <v>22980.47</v>
      </c>
    </row>
    <row r="140" spans="1:6" s="95" customFormat="1" ht="16.149999999999999">
      <c r="A140" s="353" t="s">
        <v>1817</v>
      </c>
      <c r="B140" s="351"/>
      <c r="C140" s="351"/>
      <c r="D140" s="349">
        <v>1050</v>
      </c>
      <c r="E140" s="351"/>
      <c r="F140" s="349">
        <v>22050</v>
      </c>
    </row>
    <row r="141" spans="1:6" s="95" customFormat="1" ht="16.149999999999999">
      <c r="A141" s="357" t="s">
        <v>1816</v>
      </c>
      <c r="B141" s="356">
        <v>3454</v>
      </c>
      <c r="C141" s="355"/>
      <c r="D141" s="354">
        <v>0.03</v>
      </c>
      <c r="E141" s="354">
        <v>0.1</v>
      </c>
      <c r="F141" s="354">
        <v>3484.45</v>
      </c>
    </row>
    <row r="142" spans="1:6" s="95" customFormat="1" ht="16.149999999999999">
      <c r="A142" s="353" t="s">
        <v>1815</v>
      </c>
      <c r="B142" s="352">
        <v>3326</v>
      </c>
      <c r="C142" s="351"/>
      <c r="D142" s="349">
        <v>0.02</v>
      </c>
      <c r="E142" s="349">
        <v>0.09</v>
      </c>
      <c r="F142" s="349">
        <v>3355.31</v>
      </c>
    </row>
    <row r="143" spans="1:6" s="95" customFormat="1" ht="16.149999999999999">
      <c r="A143" s="353" t="s">
        <v>1814</v>
      </c>
      <c r="B143" s="352">
        <v>128</v>
      </c>
      <c r="C143" s="351"/>
      <c r="D143" s="349">
        <v>0.01</v>
      </c>
      <c r="E143" s="350">
        <v>3.0000000000000001E-3</v>
      </c>
      <c r="F143" s="349">
        <v>129.13999999999999</v>
      </c>
    </row>
    <row r="144" spans="1:6" s="95" customFormat="1">
      <c r="A144" s="348" t="s">
        <v>1813</v>
      </c>
      <c r="B144" s="83"/>
      <c r="C144" s="83"/>
      <c r="D144" s="83"/>
      <c r="E144" s="83"/>
      <c r="F144" s="83"/>
    </row>
    <row r="145" spans="1:11" s="95" customFormat="1">
      <c r="A145" s="348" t="s">
        <v>1812</v>
      </c>
      <c r="B145" s="83"/>
      <c r="C145" s="83"/>
      <c r="D145" s="83"/>
      <c r="E145" s="83"/>
      <c r="F145" s="83"/>
    </row>
    <row r="146" spans="1:11" s="95" customFormat="1">
      <c r="A146" s="344"/>
      <c r="B146" s="347" t="s">
        <v>561</v>
      </c>
      <c r="C146" s="347"/>
      <c r="D146" s="347" t="s">
        <v>569</v>
      </c>
      <c r="E146" s="347" t="s">
        <v>570</v>
      </c>
      <c r="F146" s="83"/>
    </row>
    <row r="147" spans="1:11" s="95" customFormat="1">
      <c r="A147" s="318" t="s">
        <v>1811</v>
      </c>
      <c r="B147" s="346">
        <f>B76-C76</f>
        <v>1221671.2</v>
      </c>
      <c r="C147" s="83"/>
      <c r="D147" s="345">
        <f>D76</f>
        <v>20564.2</v>
      </c>
      <c r="E147" s="345">
        <f>E76</f>
        <v>239.31</v>
      </c>
      <c r="F147" s="83"/>
    </row>
    <row r="148" spans="1:11" s="95" customFormat="1">
      <c r="A148" s="318" t="s">
        <v>1810</v>
      </c>
      <c r="B148" s="83">
        <f>B147*$C$60</f>
        <v>1221671.2</v>
      </c>
      <c r="C148" s="83"/>
      <c r="D148" s="83">
        <f>D147*$C$69</f>
        <v>575797.6</v>
      </c>
      <c r="E148" s="83">
        <f>E147*$C$70</f>
        <v>63417.15</v>
      </c>
      <c r="F148" s="83"/>
    </row>
    <row r="149" spans="1:11" s="95" customFormat="1">
      <c r="A149" s="318" t="s">
        <v>1809</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1808</v>
      </c>
      <c r="B152" s="342"/>
      <c r="C152" s="342"/>
      <c r="D152" s="342"/>
      <c r="E152" s="342"/>
      <c r="F152" s="342"/>
      <c r="G152" s="342"/>
      <c r="H152" s="342"/>
      <c r="I152" s="342"/>
      <c r="J152" s="342"/>
      <c r="K152" s="342"/>
    </row>
    <row r="153" spans="1:11" s="95" customFormat="1" ht="40.5">
      <c r="A153" s="340"/>
      <c r="B153" s="340" t="s">
        <v>1807</v>
      </c>
      <c r="C153" s="340" t="s">
        <v>1806</v>
      </c>
      <c r="D153" s="340" t="s">
        <v>569</v>
      </c>
      <c r="E153" s="340" t="s">
        <v>570</v>
      </c>
      <c r="F153" s="341" t="s">
        <v>550</v>
      </c>
      <c r="G153" s="341" t="s">
        <v>549</v>
      </c>
      <c r="H153" s="340" t="s">
        <v>557</v>
      </c>
      <c r="I153" s="340" t="s">
        <v>558</v>
      </c>
      <c r="J153" s="340" t="s">
        <v>559</v>
      </c>
      <c r="K153" s="340" t="s">
        <v>1805</v>
      </c>
    </row>
    <row r="154" spans="1:11" s="95" customFormat="1">
      <c r="A154" s="339" t="s">
        <v>1804</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1803</v>
      </c>
      <c r="B155" s="327">
        <v>952212.06</v>
      </c>
      <c r="C155" s="325"/>
      <c r="D155" s="327">
        <v>2991.42</v>
      </c>
      <c r="E155" s="328">
        <v>38.659999999999997</v>
      </c>
      <c r="F155" s="325"/>
      <c r="G155" s="325"/>
      <c r="H155" s="325"/>
      <c r="I155" s="325"/>
      <c r="J155" s="325"/>
      <c r="K155" s="327">
        <v>1027015.54</v>
      </c>
    </row>
    <row r="156" spans="1:11" s="95" customFormat="1">
      <c r="A156" s="333" t="s">
        <v>1802</v>
      </c>
      <c r="B156" s="320">
        <v>952212.06</v>
      </c>
      <c r="C156" s="321"/>
      <c r="D156" s="320">
        <v>1639.25</v>
      </c>
      <c r="E156" s="322">
        <v>38.659999999999997</v>
      </c>
      <c r="F156" s="321"/>
      <c r="G156" s="321"/>
      <c r="H156" s="321"/>
      <c r="I156" s="321"/>
      <c r="J156" s="321"/>
      <c r="K156" s="320">
        <v>998619.97</v>
      </c>
    </row>
    <row r="157" spans="1:11" s="95" customFormat="1">
      <c r="A157" s="324" t="s">
        <v>538</v>
      </c>
      <c r="B157" s="320">
        <v>541191.32999999996</v>
      </c>
      <c r="C157" s="321"/>
      <c r="D157" s="322">
        <v>6.96</v>
      </c>
      <c r="E157" s="322">
        <v>7.78</v>
      </c>
      <c r="F157" s="321"/>
      <c r="G157" s="321"/>
      <c r="H157" s="321"/>
      <c r="I157" s="321"/>
      <c r="J157" s="321"/>
      <c r="K157" s="320">
        <v>543749.85</v>
      </c>
    </row>
    <row r="158" spans="1:11" s="95" customFormat="1">
      <c r="A158" s="324" t="s">
        <v>1801</v>
      </c>
      <c r="B158" s="320">
        <v>522495.43</v>
      </c>
      <c r="C158" s="321"/>
      <c r="D158" s="322">
        <v>5.99</v>
      </c>
      <c r="E158" s="322">
        <v>7.75</v>
      </c>
      <c r="F158" s="321"/>
      <c r="G158" s="321"/>
      <c r="H158" s="321"/>
      <c r="I158" s="321"/>
      <c r="J158" s="321"/>
      <c r="K158" s="320">
        <v>525023.42000000004</v>
      </c>
    </row>
    <row r="159" spans="1:11" s="95" customFormat="1">
      <c r="A159" s="324" t="s">
        <v>1800</v>
      </c>
      <c r="B159" s="320">
        <v>18695.900000000001</v>
      </c>
      <c r="C159" s="321"/>
      <c r="D159" s="322">
        <v>0.97</v>
      </c>
      <c r="E159" s="322">
        <v>0.03</v>
      </c>
      <c r="F159" s="321"/>
      <c r="G159" s="321"/>
      <c r="H159" s="321"/>
      <c r="I159" s="321"/>
      <c r="J159" s="321"/>
      <c r="K159" s="320">
        <v>18726.43</v>
      </c>
    </row>
    <row r="160" spans="1:11" s="95" customFormat="1" ht="27">
      <c r="A160" s="324" t="s">
        <v>1799</v>
      </c>
      <c r="B160" s="324" t="s">
        <v>1798</v>
      </c>
      <c r="C160" s="321"/>
      <c r="D160" s="324" t="s">
        <v>543</v>
      </c>
      <c r="E160" s="324" t="s">
        <v>543</v>
      </c>
      <c r="F160" s="321"/>
      <c r="G160" s="321"/>
      <c r="H160" s="321"/>
      <c r="I160" s="321"/>
      <c r="J160" s="321"/>
      <c r="K160" s="324" t="s">
        <v>543</v>
      </c>
    </row>
    <row r="161" spans="1:11" s="95" customFormat="1">
      <c r="A161" s="324" t="s">
        <v>539</v>
      </c>
      <c r="B161" s="320">
        <v>228246.91</v>
      </c>
      <c r="C161" s="321"/>
      <c r="D161" s="322">
        <v>4.29</v>
      </c>
      <c r="E161" s="322">
        <v>2.4</v>
      </c>
      <c r="F161" s="321"/>
      <c r="G161" s="321"/>
      <c r="H161" s="321"/>
      <c r="I161" s="321"/>
      <c r="J161" s="321"/>
      <c r="K161" s="320">
        <v>229079.9</v>
      </c>
    </row>
    <row r="162" spans="1:11" s="95" customFormat="1">
      <c r="A162" s="324" t="s">
        <v>1797</v>
      </c>
      <c r="B162" s="320">
        <v>39696</v>
      </c>
      <c r="C162" s="321"/>
      <c r="D162" s="321"/>
      <c r="E162" s="321"/>
      <c r="F162" s="321"/>
      <c r="G162" s="321"/>
      <c r="H162" s="321"/>
      <c r="I162" s="321"/>
      <c r="J162" s="321"/>
      <c r="K162" s="320">
        <v>39696</v>
      </c>
    </row>
    <row r="163" spans="1:11" s="95" customFormat="1">
      <c r="A163" s="324" t="s">
        <v>1796</v>
      </c>
      <c r="B163" s="320">
        <v>52366.02</v>
      </c>
      <c r="C163" s="321"/>
      <c r="D163" s="322">
        <v>0.64</v>
      </c>
      <c r="E163" s="322">
        <v>0.85</v>
      </c>
      <c r="F163" s="321"/>
      <c r="G163" s="321"/>
      <c r="H163" s="321"/>
      <c r="I163" s="321"/>
      <c r="J163" s="321"/>
      <c r="K163" s="320">
        <v>52641.440000000002</v>
      </c>
    </row>
    <row r="164" spans="1:11" s="95" customFormat="1">
      <c r="A164" s="324" t="s">
        <v>1795</v>
      </c>
      <c r="B164" s="320">
        <v>1885.88</v>
      </c>
      <c r="C164" s="321"/>
      <c r="D164" s="322">
        <v>0.03</v>
      </c>
      <c r="E164" s="322">
        <v>0.03</v>
      </c>
      <c r="F164" s="321"/>
      <c r="G164" s="321"/>
      <c r="H164" s="321"/>
      <c r="I164" s="321"/>
      <c r="J164" s="321"/>
      <c r="K164" s="320">
        <v>1894.52</v>
      </c>
    </row>
    <row r="165" spans="1:11" s="95" customFormat="1">
      <c r="A165" s="324" t="s">
        <v>1794</v>
      </c>
      <c r="B165" s="320">
        <v>34482.44</v>
      </c>
      <c r="C165" s="321"/>
      <c r="D165" s="322">
        <v>1.1000000000000001</v>
      </c>
      <c r="E165" s="322">
        <v>0.34</v>
      </c>
      <c r="F165" s="321"/>
      <c r="G165" s="321"/>
      <c r="H165" s="321"/>
      <c r="I165" s="321"/>
      <c r="J165" s="321"/>
      <c r="K165" s="320">
        <v>34612.32</v>
      </c>
    </row>
    <row r="166" spans="1:11" s="95" customFormat="1">
      <c r="A166" s="324" t="s">
        <v>1793</v>
      </c>
      <c r="B166" s="320">
        <v>5331.75</v>
      </c>
      <c r="C166" s="321"/>
      <c r="D166" s="322">
        <v>0.06</v>
      </c>
      <c r="E166" s="322">
        <v>0.08</v>
      </c>
      <c r="F166" s="321"/>
      <c r="G166" s="321"/>
      <c r="H166" s="321"/>
      <c r="I166" s="321"/>
      <c r="J166" s="321"/>
      <c r="K166" s="320">
        <v>5358.71</v>
      </c>
    </row>
    <row r="167" spans="1:11" s="95" customFormat="1">
      <c r="A167" s="324" t="s">
        <v>1792</v>
      </c>
      <c r="B167" s="320">
        <v>24577.85</v>
      </c>
      <c r="C167" s="321"/>
      <c r="D167" s="322">
        <v>0.99</v>
      </c>
      <c r="E167" s="322">
        <v>0.2</v>
      </c>
      <c r="F167" s="321"/>
      <c r="G167" s="321"/>
      <c r="H167" s="321"/>
      <c r="I167" s="321"/>
      <c r="J167" s="321"/>
      <c r="K167" s="320">
        <v>24660.34</v>
      </c>
    </row>
    <row r="168" spans="1:11" s="95" customFormat="1">
      <c r="A168" s="324" t="s">
        <v>1791</v>
      </c>
      <c r="B168" s="320">
        <v>1010.93</v>
      </c>
      <c r="C168" s="321"/>
      <c r="D168" s="322">
        <v>0.04</v>
      </c>
      <c r="E168" s="322">
        <v>0.01</v>
      </c>
      <c r="F168" s="321"/>
      <c r="G168" s="321"/>
      <c r="H168" s="321"/>
      <c r="I168" s="321"/>
      <c r="J168" s="321"/>
      <c r="K168" s="320">
        <v>1014.23</v>
      </c>
    </row>
    <row r="169" spans="1:11" s="95" customFormat="1">
      <c r="A169" s="324" t="s">
        <v>1790</v>
      </c>
      <c r="B169" s="320">
        <v>2509.79</v>
      </c>
      <c r="C169" s="321"/>
      <c r="D169" s="322">
        <v>0.1</v>
      </c>
      <c r="E169" s="322">
        <v>0.02</v>
      </c>
      <c r="F169" s="321"/>
      <c r="G169" s="321"/>
      <c r="H169" s="321"/>
      <c r="I169" s="321"/>
      <c r="J169" s="321"/>
      <c r="K169" s="320">
        <v>2518.16</v>
      </c>
    </row>
    <row r="170" spans="1:11" s="95" customFormat="1">
      <c r="A170" s="324" t="s">
        <v>1789</v>
      </c>
      <c r="B170" s="320">
        <v>7669.09</v>
      </c>
      <c r="C170" s="321"/>
      <c r="D170" s="322">
        <v>0.21</v>
      </c>
      <c r="E170" s="322">
        <v>0.08</v>
      </c>
      <c r="F170" s="321"/>
      <c r="G170" s="321"/>
      <c r="H170" s="321"/>
      <c r="I170" s="321"/>
      <c r="J170" s="321"/>
      <c r="K170" s="320">
        <v>7699.48</v>
      </c>
    </row>
    <row r="171" spans="1:11" s="95" customFormat="1">
      <c r="A171" s="324" t="s">
        <v>1788</v>
      </c>
      <c r="B171" s="320">
        <v>58717.17</v>
      </c>
      <c r="C171" s="321"/>
      <c r="D171" s="322">
        <v>1.1100000000000001</v>
      </c>
      <c r="E171" s="322">
        <v>0.79</v>
      </c>
      <c r="F171" s="321"/>
      <c r="G171" s="321"/>
      <c r="H171" s="321"/>
      <c r="I171" s="321"/>
      <c r="J171" s="321"/>
      <c r="K171" s="320">
        <v>58984.7</v>
      </c>
    </row>
    <row r="172" spans="1:11" s="95" customFormat="1">
      <c r="A172" s="324" t="s">
        <v>540</v>
      </c>
      <c r="B172" s="320">
        <v>95976.83</v>
      </c>
      <c r="C172" s="321"/>
      <c r="D172" s="322">
        <v>9.5</v>
      </c>
      <c r="E172" s="322">
        <v>6.22</v>
      </c>
      <c r="F172" s="321"/>
      <c r="G172" s="321"/>
      <c r="H172" s="321"/>
      <c r="I172" s="321"/>
      <c r="J172" s="321"/>
      <c r="K172" s="320">
        <v>98104.12</v>
      </c>
    </row>
    <row r="173" spans="1:11" s="95" customFormat="1">
      <c r="A173" s="324" t="s">
        <v>1787</v>
      </c>
      <c r="B173" s="320">
        <v>85515.82</v>
      </c>
      <c r="C173" s="321"/>
      <c r="D173" s="322">
        <v>9.08</v>
      </c>
      <c r="E173" s="322">
        <v>4</v>
      </c>
      <c r="F173" s="321"/>
      <c r="G173" s="321"/>
      <c r="H173" s="321"/>
      <c r="I173" s="321"/>
      <c r="J173" s="321"/>
      <c r="K173" s="320">
        <v>86946.62</v>
      </c>
    </row>
    <row r="174" spans="1:11" s="95" customFormat="1">
      <c r="A174" s="324" t="s">
        <v>1786</v>
      </c>
      <c r="B174" s="320">
        <v>4021.98</v>
      </c>
      <c r="C174" s="321"/>
      <c r="D174" s="322">
        <v>0.04</v>
      </c>
      <c r="E174" s="322">
        <v>0.12</v>
      </c>
      <c r="F174" s="321"/>
      <c r="G174" s="321"/>
      <c r="H174" s="321"/>
      <c r="I174" s="321"/>
      <c r="J174" s="321"/>
      <c r="K174" s="320">
        <v>4058.69</v>
      </c>
    </row>
    <row r="175" spans="1:11" s="95" customFormat="1">
      <c r="A175" s="324" t="s">
        <v>1785</v>
      </c>
      <c r="B175" s="320">
        <v>5426.32</v>
      </c>
      <c r="C175" s="321"/>
      <c r="D175" s="322">
        <v>0.31</v>
      </c>
      <c r="E175" s="322">
        <v>2.06</v>
      </c>
      <c r="F175" s="321"/>
      <c r="G175" s="321"/>
      <c r="H175" s="321"/>
      <c r="I175" s="321"/>
      <c r="J175" s="321"/>
      <c r="K175" s="320">
        <v>6071.83</v>
      </c>
    </row>
    <row r="176" spans="1:11" s="95" customFormat="1">
      <c r="A176" s="324" t="s">
        <v>1784</v>
      </c>
      <c r="B176" s="320">
        <v>1012.71</v>
      </c>
      <c r="C176" s="321"/>
      <c r="D176" s="322">
        <v>7.0000000000000007E-2</v>
      </c>
      <c r="E176" s="322">
        <v>0.04</v>
      </c>
      <c r="F176" s="321"/>
      <c r="G176" s="321"/>
      <c r="H176" s="321"/>
      <c r="I176" s="321"/>
      <c r="J176" s="321"/>
      <c r="K176" s="320">
        <v>1026.98</v>
      </c>
    </row>
    <row r="177" spans="1:11" s="95" customFormat="1">
      <c r="A177" s="324" t="s">
        <v>541</v>
      </c>
      <c r="B177" s="320">
        <v>86797</v>
      </c>
      <c r="C177" s="321"/>
      <c r="D177" s="320">
        <v>1618.5</v>
      </c>
      <c r="E177" s="322">
        <v>22.26</v>
      </c>
      <c r="F177" s="321"/>
      <c r="G177" s="321"/>
      <c r="H177" s="321"/>
      <c r="I177" s="321"/>
      <c r="J177" s="321"/>
      <c r="K177" s="320">
        <v>127686.1</v>
      </c>
    </row>
    <row r="178" spans="1:11" s="95" customFormat="1">
      <c r="A178" s="324" t="s">
        <v>1783</v>
      </c>
      <c r="B178" s="320">
        <v>3268</v>
      </c>
      <c r="C178" s="321"/>
      <c r="D178" s="322">
        <v>0.5</v>
      </c>
      <c r="E178" s="322">
        <v>0.03</v>
      </c>
      <c r="F178" s="321"/>
      <c r="G178" s="321"/>
      <c r="H178" s="321"/>
      <c r="I178" s="321"/>
      <c r="J178" s="321"/>
      <c r="K178" s="320">
        <v>3287.8</v>
      </c>
    </row>
    <row r="179" spans="1:11" s="95" customFormat="1">
      <c r="A179" s="324" t="s">
        <v>1782</v>
      </c>
      <c r="B179" s="320">
        <v>55182</v>
      </c>
      <c r="C179" s="321"/>
      <c r="D179" s="320">
        <v>1614</v>
      </c>
      <c r="E179" s="322">
        <v>22</v>
      </c>
      <c r="F179" s="321"/>
      <c r="G179" s="321"/>
      <c r="H179" s="321"/>
      <c r="I179" s="321"/>
      <c r="J179" s="321"/>
      <c r="K179" s="320">
        <v>95896</v>
      </c>
    </row>
    <row r="180" spans="1:11" s="95" customFormat="1">
      <c r="A180" s="324" t="s">
        <v>1781</v>
      </c>
      <c r="B180" s="320">
        <v>28347</v>
      </c>
      <c r="C180" s="321"/>
      <c r="D180" s="322">
        <v>4</v>
      </c>
      <c r="E180" s="322">
        <v>0.23</v>
      </c>
      <c r="F180" s="321"/>
      <c r="G180" s="321"/>
      <c r="H180" s="321"/>
      <c r="I180" s="321"/>
      <c r="J180" s="321"/>
      <c r="K180" s="320">
        <v>28502.3</v>
      </c>
    </row>
    <row r="181" spans="1:11" s="95" customFormat="1">
      <c r="A181" s="333" t="s">
        <v>1780</v>
      </c>
      <c r="B181" s="321"/>
      <c r="C181" s="321"/>
      <c r="D181" s="320">
        <v>1352.17</v>
      </c>
      <c r="E181" s="321"/>
      <c r="F181" s="321"/>
      <c r="G181" s="321"/>
      <c r="H181" s="321"/>
      <c r="I181" s="321"/>
      <c r="J181" s="321"/>
      <c r="K181" s="320">
        <v>28395.58</v>
      </c>
    </row>
    <row r="182" spans="1:11" s="95" customFormat="1">
      <c r="A182" s="333" t="s">
        <v>542</v>
      </c>
      <c r="B182" s="321"/>
      <c r="C182" s="321"/>
      <c r="D182" s="322">
        <v>585.65</v>
      </c>
      <c r="E182" s="321"/>
      <c r="F182" s="321"/>
      <c r="G182" s="321"/>
      <c r="H182" s="321"/>
      <c r="I182" s="321"/>
      <c r="J182" s="321"/>
      <c r="K182" s="320">
        <v>12298.74</v>
      </c>
    </row>
    <row r="183" spans="1:11" s="95" customFormat="1">
      <c r="A183" s="324" t="s">
        <v>1779</v>
      </c>
      <c r="B183" s="321"/>
      <c r="C183" s="321"/>
      <c r="D183" s="322">
        <v>239.3</v>
      </c>
      <c r="E183" s="321"/>
      <c r="F183" s="321"/>
      <c r="G183" s="321"/>
      <c r="H183" s="321"/>
      <c r="I183" s="321"/>
      <c r="J183" s="321"/>
      <c r="K183" s="320">
        <v>5025.37</v>
      </c>
    </row>
    <row r="184" spans="1:11" s="95" customFormat="1">
      <c r="A184" s="324" t="s">
        <v>1778</v>
      </c>
      <c r="B184" s="321"/>
      <c r="C184" s="321"/>
      <c r="D184" s="322">
        <v>346.35</v>
      </c>
      <c r="E184" s="321"/>
      <c r="F184" s="321"/>
      <c r="G184" s="321"/>
      <c r="H184" s="321"/>
      <c r="I184" s="321"/>
      <c r="J184" s="321"/>
      <c r="K184" s="320">
        <v>7273.37</v>
      </c>
    </row>
    <row r="185" spans="1:11" s="95" customFormat="1">
      <c r="A185" s="333" t="s">
        <v>1777</v>
      </c>
      <c r="B185" s="321"/>
      <c r="C185" s="321"/>
      <c r="D185" s="322">
        <v>766.52</v>
      </c>
      <c r="E185" s="321"/>
      <c r="F185" s="321"/>
      <c r="G185" s="321"/>
      <c r="H185" s="321"/>
      <c r="I185" s="321"/>
      <c r="J185" s="321"/>
      <c r="K185" s="320">
        <v>16096.83</v>
      </c>
    </row>
    <row r="186" spans="1:11" s="95" customFormat="1">
      <c r="A186" s="324" t="s">
        <v>1776</v>
      </c>
      <c r="B186" s="321"/>
      <c r="C186" s="321"/>
      <c r="D186" s="322">
        <v>49.25</v>
      </c>
      <c r="E186" s="321"/>
      <c r="F186" s="321"/>
      <c r="G186" s="321"/>
      <c r="H186" s="321"/>
      <c r="I186" s="321"/>
      <c r="J186" s="321"/>
      <c r="K186" s="320">
        <v>1034.1600000000001</v>
      </c>
    </row>
    <row r="187" spans="1:11" s="95" customFormat="1">
      <c r="A187" s="324" t="s">
        <v>1775</v>
      </c>
      <c r="B187" s="321"/>
      <c r="C187" s="321"/>
      <c r="D187" s="322">
        <v>698.49</v>
      </c>
      <c r="E187" s="321"/>
      <c r="F187" s="321"/>
      <c r="G187" s="321"/>
      <c r="H187" s="321"/>
      <c r="I187" s="321"/>
      <c r="J187" s="321"/>
      <c r="K187" s="320">
        <v>14668.34</v>
      </c>
    </row>
    <row r="188" spans="1:11" s="95" customFormat="1">
      <c r="A188" s="324" t="s">
        <v>1774</v>
      </c>
      <c r="B188" s="321"/>
      <c r="C188" s="321"/>
      <c r="D188" s="322">
        <v>18.78</v>
      </c>
      <c r="E188" s="321"/>
      <c r="F188" s="321"/>
      <c r="G188" s="321"/>
      <c r="H188" s="321"/>
      <c r="I188" s="321"/>
      <c r="J188" s="321"/>
      <c r="K188" s="322">
        <v>394.33</v>
      </c>
    </row>
    <row r="189" spans="1:11" s="95" customFormat="1">
      <c r="A189" s="326" t="s">
        <v>1773</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1772</v>
      </c>
      <c r="B190" s="320">
        <v>53558.17</v>
      </c>
      <c r="C190" s="321"/>
      <c r="D190" s="321"/>
      <c r="E190" s="321"/>
      <c r="F190" s="321"/>
      <c r="G190" s="321"/>
      <c r="H190" s="321"/>
      <c r="I190" s="321"/>
      <c r="J190" s="321"/>
      <c r="K190" s="320">
        <v>53558.17</v>
      </c>
    </row>
    <row r="191" spans="1:11" s="95" customFormat="1">
      <c r="A191" s="324" t="s">
        <v>1771</v>
      </c>
      <c r="B191" s="320">
        <v>44056</v>
      </c>
      <c r="C191" s="321"/>
      <c r="D191" s="321"/>
      <c r="E191" s="321"/>
      <c r="F191" s="321"/>
      <c r="G191" s="321"/>
      <c r="H191" s="321"/>
      <c r="I191" s="321"/>
      <c r="J191" s="321"/>
      <c r="K191" s="320">
        <v>44056</v>
      </c>
    </row>
    <row r="192" spans="1:11" s="95" customFormat="1">
      <c r="A192" s="324" t="s">
        <v>1770</v>
      </c>
      <c r="B192" s="320">
        <v>2921</v>
      </c>
      <c r="C192" s="321"/>
      <c r="D192" s="321"/>
      <c r="E192" s="321"/>
      <c r="F192" s="321"/>
      <c r="G192" s="321"/>
      <c r="H192" s="321"/>
      <c r="I192" s="321"/>
      <c r="J192" s="321"/>
      <c r="K192" s="320">
        <v>2921</v>
      </c>
    </row>
    <row r="193" spans="1:11" s="95" customFormat="1">
      <c r="A193" s="324" t="s">
        <v>1769</v>
      </c>
      <c r="B193" s="320">
        <v>5961.68</v>
      </c>
      <c r="C193" s="321"/>
      <c r="D193" s="321"/>
      <c r="E193" s="321"/>
      <c r="F193" s="321"/>
      <c r="G193" s="321"/>
      <c r="H193" s="321"/>
      <c r="I193" s="321"/>
      <c r="J193" s="321"/>
      <c r="K193" s="320">
        <v>5961.68</v>
      </c>
    </row>
    <row r="194" spans="1:11" s="95" customFormat="1">
      <c r="A194" s="324" t="s">
        <v>1768</v>
      </c>
      <c r="B194" s="322">
        <v>463.94</v>
      </c>
      <c r="C194" s="321"/>
      <c r="D194" s="321"/>
      <c r="E194" s="321"/>
      <c r="F194" s="321"/>
      <c r="G194" s="321"/>
      <c r="H194" s="321"/>
      <c r="I194" s="321"/>
      <c r="J194" s="321"/>
      <c r="K194" s="322">
        <v>463.94</v>
      </c>
    </row>
    <row r="195" spans="1:11" s="95" customFormat="1">
      <c r="A195" s="324" t="s">
        <v>1767</v>
      </c>
      <c r="B195" s="322">
        <v>155.54</v>
      </c>
      <c r="C195" s="321"/>
      <c r="D195" s="321"/>
      <c r="E195" s="321"/>
      <c r="F195" s="321"/>
      <c r="G195" s="321"/>
      <c r="H195" s="321"/>
      <c r="I195" s="321"/>
      <c r="J195" s="321"/>
      <c r="K195" s="322">
        <v>155.54</v>
      </c>
    </row>
    <row r="196" spans="1:11" s="95" customFormat="1">
      <c r="A196" s="333" t="s">
        <v>1766</v>
      </c>
      <c r="B196" s="320">
        <v>15785.98</v>
      </c>
      <c r="C196" s="321"/>
      <c r="D196" s="322">
        <v>5.34</v>
      </c>
      <c r="E196" s="322">
        <v>12.8</v>
      </c>
      <c r="F196" s="321"/>
      <c r="G196" s="321"/>
      <c r="H196" s="321"/>
      <c r="I196" s="321"/>
      <c r="J196" s="321"/>
      <c r="K196" s="320">
        <v>19866.66</v>
      </c>
    </row>
    <row r="197" spans="1:11" s="95" customFormat="1">
      <c r="A197" s="324" t="s">
        <v>1765</v>
      </c>
      <c r="B197" s="320">
        <v>11067.3</v>
      </c>
      <c r="C197" s="321"/>
      <c r="D197" s="321"/>
      <c r="E197" s="321"/>
      <c r="F197" s="321"/>
      <c r="G197" s="321"/>
      <c r="H197" s="321"/>
      <c r="I197" s="321"/>
      <c r="J197" s="321"/>
      <c r="K197" s="320">
        <v>11067.3</v>
      </c>
    </row>
    <row r="198" spans="1:11" s="95" customFormat="1">
      <c r="A198" s="324" t="s">
        <v>1764</v>
      </c>
      <c r="B198" s="322">
        <v>0</v>
      </c>
      <c r="C198" s="321"/>
      <c r="D198" s="321"/>
      <c r="E198" s="322">
        <v>11.75</v>
      </c>
      <c r="F198" s="321"/>
      <c r="G198" s="321"/>
      <c r="H198" s="321"/>
      <c r="I198" s="321"/>
      <c r="J198" s="321"/>
      <c r="K198" s="320">
        <v>3643.83</v>
      </c>
    </row>
    <row r="199" spans="1:11" s="95" customFormat="1">
      <c r="A199" s="324" t="s">
        <v>1763</v>
      </c>
      <c r="B199" s="322">
        <v>102.72</v>
      </c>
      <c r="C199" s="321"/>
      <c r="D199" s="321"/>
      <c r="E199" s="321"/>
      <c r="F199" s="321"/>
      <c r="G199" s="321"/>
      <c r="H199" s="321"/>
      <c r="I199" s="321"/>
      <c r="J199" s="321"/>
      <c r="K199" s="322">
        <v>102.72</v>
      </c>
    </row>
    <row r="200" spans="1:11" s="95" customFormat="1">
      <c r="A200" s="324" t="s">
        <v>1762</v>
      </c>
      <c r="B200" s="322">
        <v>43.75</v>
      </c>
      <c r="C200" s="321"/>
      <c r="D200" s="321"/>
      <c r="E200" s="321"/>
      <c r="F200" s="321"/>
      <c r="G200" s="321"/>
      <c r="H200" s="321"/>
      <c r="I200" s="321"/>
      <c r="J200" s="321"/>
      <c r="K200" s="322">
        <v>43.75</v>
      </c>
    </row>
    <row r="201" spans="1:11" s="95" customFormat="1">
      <c r="A201" s="324" t="s">
        <v>1761</v>
      </c>
      <c r="B201" s="322">
        <v>229.84</v>
      </c>
      <c r="C201" s="321"/>
      <c r="D201" s="322">
        <v>0.79</v>
      </c>
      <c r="E201" s="321"/>
      <c r="F201" s="321"/>
      <c r="G201" s="321"/>
      <c r="H201" s="321"/>
      <c r="I201" s="321"/>
      <c r="J201" s="321"/>
      <c r="K201" s="322">
        <v>246.41</v>
      </c>
    </row>
    <row r="202" spans="1:11" s="95" customFormat="1">
      <c r="A202" s="324" t="s">
        <v>1760</v>
      </c>
      <c r="B202" s="320">
        <v>3317.23</v>
      </c>
      <c r="C202" s="321"/>
      <c r="D202" s="322">
        <v>4.42</v>
      </c>
      <c r="E202" s="321"/>
      <c r="F202" s="321"/>
      <c r="G202" s="321"/>
      <c r="H202" s="321"/>
      <c r="I202" s="321"/>
      <c r="J202" s="321"/>
      <c r="K202" s="320">
        <v>3410.15</v>
      </c>
    </row>
    <row r="203" spans="1:11" s="95" customFormat="1">
      <c r="A203" s="324" t="s">
        <v>1759</v>
      </c>
      <c r="B203" s="322">
        <v>233.23</v>
      </c>
      <c r="C203" s="321"/>
      <c r="D203" s="321"/>
      <c r="E203" s="321"/>
      <c r="F203" s="321"/>
      <c r="G203" s="321"/>
      <c r="H203" s="321"/>
      <c r="I203" s="321"/>
      <c r="J203" s="321"/>
      <c r="K203" s="322">
        <v>233.23</v>
      </c>
    </row>
    <row r="204" spans="1:11" s="95" customFormat="1">
      <c r="A204" s="324" t="s">
        <v>1758</v>
      </c>
      <c r="B204" s="322">
        <v>51.29</v>
      </c>
      <c r="C204" s="321"/>
      <c r="D204" s="322">
        <v>0.11</v>
      </c>
      <c r="E204" s="321"/>
      <c r="F204" s="321"/>
      <c r="G204" s="321"/>
      <c r="H204" s="321"/>
      <c r="I204" s="321"/>
      <c r="J204" s="321"/>
      <c r="K204" s="322">
        <v>53.53</v>
      </c>
    </row>
    <row r="205" spans="1:11" s="95" customFormat="1">
      <c r="A205" s="324" t="s">
        <v>1757</v>
      </c>
      <c r="B205" s="322">
        <v>26.98</v>
      </c>
      <c r="C205" s="321"/>
      <c r="D205" s="334">
        <v>4.8999999999999998E-3</v>
      </c>
      <c r="E205" s="321"/>
      <c r="F205" s="321"/>
      <c r="G205" s="321"/>
      <c r="H205" s="321"/>
      <c r="I205" s="321"/>
      <c r="J205" s="321"/>
      <c r="K205" s="322">
        <v>27.08</v>
      </c>
    </row>
    <row r="206" spans="1:11" s="95" customFormat="1">
      <c r="A206" s="324" t="s">
        <v>1756</v>
      </c>
      <c r="B206" s="322">
        <v>713.64</v>
      </c>
      <c r="C206" s="321"/>
      <c r="D206" s="322">
        <v>0.02</v>
      </c>
      <c r="E206" s="321"/>
      <c r="F206" s="321"/>
      <c r="G206" s="321"/>
      <c r="H206" s="321"/>
      <c r="I206" s="321"/>
      <c r="J206" s="321"/>
      <c r="K206" s="322">
        <v>713.98</v>
      </c>
    </row>
    <row r="207" spans="1:11" s="95" customFormat="1">
      <c r="A207" s="324" t="s">
        <v>1755</v>
      </c>
      <c r="B207" s="321"/>
      <c r="C207" s="321"/>
      <c r="D207" s="321"/>
      <c r="E207" s="322">
        <v>1.05</v>
      </c>
      <c r="F207" s="321"/>
      <c r="G207" s="321"/>
      <c r="H207" s="321"/>
      <c r="I207" s="321"/>
      <c r="J207" s="321"/>
      <c r="K207" s="322">
        <v>324.69</v>
      </c>
    </row>
    <row r="208" spans="1:11" s="95" customFormat="1">
      <c r="A208" s="333" t="s">
        <v>1754</v>
      </c>
      <c r="B208" s="331">
        <v>2522.5</v>
      </c>
      <c r="C208" s="321"/>
      <c r="D208" s="322">
        <v>0.05</v>
      </c>
      <c r="E208" s="321"/>
      <c r="F208" s="321"/>
      <c r="G208" s="321"/>
      <c r="H208" s="323">
        <v>0.87</v>
      </c>
      <c r="I208" s="323">
        <v>8.6999999999999994E-2</v>
      </c>
      <c r="J208" s="322">
        <v>0.01</v>
      </c>
      <c r="K208" s="320">
        <v>9229.6200000000008</v>
      </c>
    </row>
    <row r="209" spans="1:11" s="95" customFormat="1">
      <c r="A209" s="324" t="s">
        <v>1753</v>
      </c>
      <c r="B209" s="321"/>
      <c r="C209" s="321"/>
      <c r="D209" s="321"/>
      <c r="E209" s="321"/>
      <c r="F209" s="321"/>
      <c r="G209" s="321"/>
      <c r="H209" s="321"/>
      <c r="I209" s="321"/>
      <c r="J209" s="321"/>
      <c r="K209" s="321"/>
    </row>
    <row r="210" spans="1:11" s="95" customFormat="1">
      <c r="A210" s="324" t="s">
        <v>1752</v>
      </c>
      <c r="B210" s="320">
        <v>1467.55</v>
      </c>
      <c r="C210" s="321"/>
      <c r="D210" s="322">
        <v>0.05</v>
      </c>
      <c r="E210" s="321"/>
      <c r="F210" s="321"/>
      <c r="G210" s="321"/>
      <c r="H210" s="321"/>
      <c r="I210" s="321"/>
      <c r="J210" s="321"/>
      <c r="K210" s="320">
        <v>1468.65</v>
      </c>
    </row>
    <row r="211" spans="1:11" s="95" customFormat="1">
      <c r="A211" s="324" t="s">
        <v>552</v>
      </c>
      <c r="B211" s="320">
        <v>1025.31</v>
      </c>
      <c r="C211" s="321"/>
      <c r="D211" s="321"/>
      <c r="E211" s="321"/>
      <c r="F211" s="321"/>
      <c r="G211" s="321"/>
      <c r="H211" s="322">
        <v>0.87</v>
      </c>
      <c r="I211" s="322">
        <v>0.09</v>
      </c>
      <c r="J211" s="321"/>
      <c r="K211" s="320">
        <v>7480.38</v>
      </c>
    </row>
    <row r="212" spans="1:11" s="95" customFormat="1">
      <c r="A212" s="324" t="s">
        <v>1751</v>
      </c>
      <c r="B212" s="322">
        <v>23.22</v>
      </c>
      <c r="C212" s="321"/>
      <c r="D212" s="321"/>
      <c r="E212" s="321"/>
      <c r="F212" s="321"/>
      <c r="G212" s="321"/>
      <c r="H212" s="321"/>
      <c r="I212" s="321"/>
      <c r="J212" s="321"/>
      <c r="K212" s="322">
        <v>23.22</v>
      </c>
    </row>
    <row r="213" spans="1:11" s="95" customFormat="1">
      <c r="A213" s="324" t="s">
        <v>1750</v>
      </c>
      <c r="B213" s="322">
        <v>6.42</v>
      </c>
      <c r="C213" s="321"/>
      <c r="D213" s="321"/>
      <c r="E213" s="321"/>
      <c r="F213" s="321"/>
      <c r="G213" s="321"/>
      <c r="H213" s="321"/>
      <c r="I213" s="321"/>
      <c r="J213" s="321"/>
      <c r="K213" s="322">
        <v>6.42</v>
      </c>
    </row>
    <row r="214" spans="1:11" s="95" customFormat="1">
      <c r="A214" s="324" t="s">
        <v>1749</v>
      </c>
      <c r="B214" s="321"/>
      <c r="C214" s="321"/>
      <c r="D214" s="321"/>
      <c r="E214" s="321"/>
      <c r="F214" s="321"/>
      <c r="G214" s="321"/>
      <c r="H214" s="321"/>
      <c r="I214" s="321"/>
      <c r="J214" s="322">
        <v>0.01</v>
      </c>
      <c r="K214" s="322">
        <v>250.95</v>
      </c>
    </row>
    <row r="215" spans="1:11" s="95" customFormat="1">
      <c r="A215" s="333" t="s">
        <v>1748</v>
      </c>
      <c r="B215" s="321"/>
      <c r="C215" s="321"/>
      <c r="D215" s="321"/>
      <c r="E215" s="321"/>
      <c r="F215" s="323">
        <v>0.22</v>
      </c>
      <c r="G215" s="323">
        <v>0.42</v>
      </c>
      <c r="H215" s="321"/>
      <c r="I215" s="321"/>
      <c r="J215" s="334">
        <v>2.5000000000000001E-3</v>
      </c>
      <c r="K215" s="320">
        <v>5259.1</v>
      </c>
    </row>
    <row r="216" spans="1:11" s="95" customFormat="1">
      <c r="A216" s="324" t="s">
        <v>1747</v>
      </c>
      <c r="B216" s="321"/>
      <c r="C216" s="321"/>
      <c r="D216" s="321"/>
      <c r="E216" s="321"/>
      <c r="F216" s="323">
        <v>0.22</v>
      </c>
      <c r="G216" s="322">
        <v>0.42</v>
      </c>
      <c r="H216" s="321"/>
      <c r="I216" s="321"/>
      <c r="J216" s="321"/>
      <c r="K216" s="320">
        <v>5199.3500000000004</v>
      </c>
    </row>
    <row r="217" spans="1:11" s="95" customFormat="1">
      <c r="A217" s="321" t="s">
        <v>1746</v>
      </c>
      <c r="B217" s="321"/>
      <c r="C217" s="321"/>
      <c r="D217" s="321"/>
      <c r="E217" s="321"/>
      <c r="F217" s="321"/>
      <c r="G217" s="321"/>
      <c r="H217" s="321"/>
      <c r="I217" s="321"/>
      <c r="J217" s="334">
        <v>2.5000000000000001E-3</v>
      </c>
      <c r="K217" s="322">
        <v>59.75</v>
      </c>
    </row>
    <row r="218" spans="1:11" s="95" customFormat="1">
      <c r="A218" s="333" t="s">
        <v>1745</v>
      </c>
      <c r="B218" s="322">
        <v>694.14</v>
      </c>
      <c r="C218" s="321"/>
      <c r="D218" s="321"/>
      <c r="E218" s="321"/>
      <c r="F218" s="321"/>
      <c r="G218" s="321"/>
      <c r="H218" s="321"/>
      <c r="I218" s="321"/>
      <c r="J218" s="321"/>
      <c r="K218" s="322">
        <v>694.14</v>
      </c>
    </row>
    <row r="219" spans="1:11" s="95" customFormat="1">
      <c r="A219" s="324" t="s">
        <v>1744</v>
      </c>
      <c r="B219" s="322">
        <v>672.91</v>
      </c>
      <c r="C219" s="321"/>
      <c r="D219" s="321"/>
      <c r="E219" s="321"/>
      <c r="F219" s="321"/>
      <c r="G219" s="321"/>
      <c r="H219" s="321"/>
      <c r="I219" s="321"/>
      <c r="J219" s="321"/>
      <c r="K219" s="322">
        <v>672.91</v>
      </c>
    </row>
    <row r="220" spans="1:11" s="95" customFormat="1">
      <c r="A220" s="324" t="s">
        <v>1743</v>
      </c>
      <c r="B220" s="322">
        <v>21.23</v>
      </c>
      <c r="C220" s="321"/>
      <c r="D220" s="321"/>
      <c r="E220" s="321"/>
      <c r="F220" s="321"/>
      <c r="G220" s="321"/>
      <c r="H220" s="321"/>
      <c r="I220" s="321"/>
      <c r="J220" s="321"/>
      <c r="K220" s="322">
        <v>21.23</v>
      </c>
    </row>
    <row r="221" spans="1:11" s="95" customFormat="1">
      <c r="A221" s="326" t="s">
        <v>1742</v>
      </c>
      <c r="B221" s="325"/>
      <c r="C221" s="325"/>
      <c r="D221" s="327">
        <v>14088.3</v>
      </c>
      <c r="E221" s="328">
        <v>192.73</v>
      </c>
      <c r="F221" s="325"/>
      <c r="G221" s="325"/>
      <c r="H221" s="325"/>
      <c r="I221" s="325"/>
      <c r="J221" s="325"/>
      <c r="K221" s="327">
        <v>355600.19</v>
      </c>
    </row>
    <row r="222" spans="1:11" s="95" customFormat="1">
      <c r="A222" s="324" t="s">
        <v>553</v>
      </c>
      <c r="B222" s="321"/>
      <c r="C222" s="321"/>
      <c r="D222" s="320">
        <v>10068.07</v>
      </c>
      <c r="E222" s="322">
        <v>0</v>
      </c>
      <c r="F222" s="321"/>
      <c r="G222" s="321"/>
      <c r="H222" s="321"/>
      <c r="I222" s="321"/>
      <c r="J222" s="321"/>
      <c r="K222" s="320">
        <v>211429.43</v>
      </c>
    </row>
    <row r="223" spans="1:11" s="95" customFormat="1">
      <c r="A223" s="324" t="s">
        <v>1741</v>
      </c>
      <c r="B223" s="321"/>
      <c r="C223" s="321"/>
      <c r="D223" s="322">
        <v>241.19</v>
      </c>
      <c r="E223" s="322">
        <v>7.0000000000000007E-2</v>
      </c>
      <c r="F223" s="321"/>
      <c r="G223" s="321"/>
      <c r="H223" s="321"/>
      <c r="I223" s="321"/>
      <c r="J223" s="321"/>
      <c r="K223" s="320">
        <v>5087.75</v>
      </c>
    </row>
    <row r="224" spans="1:11" s="95" customFormat="1">
      <c r="A224" s="324" t="s">
        <v>1740</v>
      </c>
      <c r="B224" s="321"/>
      <c r="C224" s="321"/>
      <c r="D224" s="320">
        <v>3540.98</v>
      </c>
      <c r="E224" s="322">
        <v>0</v>
      </c>
      <c r="F224" s="321"/>
      <c r="G224" s="321"/>
      <c r="H224" s="321"/>
      <c r="I224" s="321"/>
      <c r="J224" s="321"/>
      <c r="K224" s="320">
        <v>74360.58</v>
      </c>
    </row>
    <row r="225" spans="1:11" s="95" customFormat="1">
      <c r="A225" s="324" t="s">
        <v>1739</v>
      </c>
      <c r="B225" s="321"/>
      <c r="C225" s="321"/>
      <c r="D225" s="321"/>
      <c r="E225" s="322">
        <v>186.49</v>
      </c>
      <c r="F225" s="321"/>
      <c r="G225" s="321"/>
      <c r="H225" s="321"/>
      <c r="I225" s="321"/>
      <c r="J225" s="321"/>
      <c r="K225" s="320">
        <v>57810.47</v>
      </c>
    </row>
    <row r="226" spans="1:11" s="95" customFormat="1">
      <c r="A226" s="324" t="s">
        <v>1738</v>
      </c>
      <c r="B226" s="321"/>
      <c r="C226" s="321"/>
      <c r="D226" s="322">
        <v>238.06</v>
      </c>
      <c r="E226" s="322">
        <v>6.17</v>
      </c>
      <c r="F226" s="321"/>
      <c r="G226" s="321"/>
      <c r="H226" s="321"/>
      <c r="I226" s="321"/>
      <c r="J226" s="321"/>
      <c r="K226" s="320">
        <v>6911.96</v>
      </c>
    </row>
    <row r="227" spans="1:11" s="95" customFormat="1">
      <c r="A227" s="326" t="s">
        <v>1737</v>
      </c>
      <c r="B227" s="325"/>
      <c r="C227" s="327">
        <v>236257.43</v>
      </c>
      <c r="D227" s="328">
        <v>552.38</v>
      </c>
      <c r="E227" s="328">
        <v>6.74</v>
      </c>
      <c r="F227" s="325"/>
      <c r="G227" s="325"/>
      <c r="H227" s="325"/>
      <c r="I227" s="325"/>
      <c r="J227" s="325"/>
      <c r="K227" s="332">
        <v>-222567.43</v>
      </c>
    </row>
    <row r="228" spans="1:11" s="95" customFormat="1">
      <c r="A228" s="324" t="s">
        <v>554</v>
      </c>
      <c r="B228" s="321"/>
      <c r="C228" s="331">
        <v>217393.8</v>
      </c>
      <c r="D228" s="322">
        <v>552.38</v>
      </c>
      <c r="E228" s="322">
        <v>6.74</v>
      </c>
      <c r="F228" s="321"/>
      <c r="G228" s="321"/>
      <c r="H228" s="321"/>
      <c r="I228" s="321"/>
      <c r="J228" s="321"/>
      <c r="K228" s="330">
        <v>-203704.42</v>
      </c>
    </row>
    <row r="229" spans="1:11" s="95" customFormat="1">
      <c r="A229" s="324" t="s">
        <v>555</v>
      </c>
      <c r="B229" s="321"/>
      <c r="C229" s="320">
        <v>15327.31</v>
      </c>
      <c r="D229" s="321"/>
      <c r="E229" s="321"/>
      <c r="F229" s="321"/>
      <c r="G229" s="321"/>
      <c r="H229" s="321"/>
      <c r="I229" s="321"/>
      <c r="J229" s="321"/>
      <c r="K229" s="330">
        <v>-15327.31</v>
      </c>
    </row>
    <row r="230" spans="1:11" s="95" customFormat="1">
      <c r="A230" s="324" t="s">
        <v>556</v>
      </c>
      <c r="B230" s="321"/>
      <c r="C230" s="320">
        <v>3460.77</v>
      </c>
      <c r="D230" s="321"/>
      <c r="E230" s="321"/>
      <c r="F230" s="321"/>
      <c r="G230" s="321"/>
      <c r="H230" s="321"/>
      <c r="I230" s="321"/>
      <c r="J230" s="321"/>
      <c r="K230" s="330">
        <v>-3460.77</v>
      </c>
    </row>
    <row r="231" spans="1:11" s="95" customFormat="1">
      <c r="A231" s="324" t="s">
        <v>1736</v>
      </c>
      <c r="B231" s="321"/>
      <c r="C231" s="322">
        <v>75.55</v>
      </c>
      <c r="D231" s="321"/>
      <c r="E231" s="321"/>
      <c r="F231" s="321"/>
      <c r="G231" s="321"/>
      <c r="H231" s="321"/>
      <c r="I231" s="321"/>
      <c r="J231" s="321"/>
      <c r="K231" s="329">
        <v>-75.55</v>
      </c>
    </row>
    <row r="232" spans="1:11" s="95" customFormat="1">
      <c r="A232" s="324" t="s">
        <v>1735</v>
      </c>
      <c r="B232" s="321"/>
      <c r="C232" s="321"/>
      <c r="D232" s="321"/>
      <c r="E232" s="321"/>
      <c r="F232" s="321"/>
      <c r="G232" s="321"/>
      <c r="H232" s="321"/>
      <c r="I232" s="321"/>
      <c r="J232" s="321"/>
      <c r="K232" s="322">
        <v>0</v>
      </c>
    </row>
    <row r="233" spans="1:11" s="95" customFormat="1">
      <c r="A233" s="324" t="s">
        <v>1734</v>
      </c>
      <c r="B233" s="321"/>
      <c r="C233" s="321"/>
      <c r="D233" s="321"/>
      <c r="E233" s="321"/>
      <c r="F233" s="321"/>
      <c r="G233" s="321"/>
      <c r="H233" s="321"/>
      <c r="I233" s="321"/>
      <c r="J233" s="321"/>
      <c r="K233" s="322">
        <v>0</v>
      </c>
    </row>
    <row r="234" spans="1:11" s="95" customFormat="1">
      <c r="A234" s="324" t="s">
        <v>1733</v>
      </c>
      <c r="B234" s="321"/>
      <c r="C234" s="321"/>
      <c r="D234" s="321"/>
      <c r="E234" s="321"/>
      <c r="F234" s="321"/>
      <c r="G234" s="321"/>
      <c r="H234" s="321"/>
      <c r="I234" s="321"/>
      <c r="J234" s="321"/>
      <c r="K234" s="322">
        <v>0</v>
      </c>
    </row>
    <row r="235" spans="1:11" s="95" customFormat="1">
      <c r="A235" s="326" t="s">
        <v>1732</v>
      </c>
      <c r="B235" s="325"/>
      <c r="C235" s="325"/>
      <c r="D235" s="327">
        <v>2307.19</v>
      </c>
      <c r="E235" s="328">
        <v>13.23</v>
      </c>
      <c r="F235" s="325"/>
      <c r="G235" s="325"/>
      <c r="H235" s="325"/>
      <c r="I235" s="325"/>
      <c r="J235" s="325"/>
      <c r="K235" s="327">
        <v>52552.29</v>
      </c>
    </row>
    <row r="236" spans="1:11" s="95" customFormat="1">
      <c r="A236" s="324" t="s">
        <v>1731</v>
      </c>
      <c r="B236" s="321"/>
      <c r="C236" s="321"/>
      <c r="D236" s="322">
        <v>488.19</v>
      </c>
      <c r="E236" s="321"/>
      <c r="F236" s="321"/>
      <c r="G236" s="321"/>
      <c r="H236" s="321"/>
      <c r="I236" s="321"/>
      <c r="J236" s="321"/>
      <c r="K236" s="320">
        <v>10251.99</v>
      </c>
    </row>
    <row r="237" spans="1:11" s="95" customFormat="1">
      <c r="A237" s="324" t="s">
        <v>1730</v>
      </c>
      <c r="B237" s="321"/>
      <c r="C237" s="321"/>
      <c r="D237" s="322">
        <v>488.19</v>
      </c>
      <c r="E237" s="321"/>
      <c r="F237" s="321"/>
      <c r="G237" s="321"/>
      <c r="H237" s="321"/>
      <c r="I237" s="321"/>
      <c r="J237" s="321"/>
      <c r="K237" s="320">
        <v>10251.99</v>
      </c>
    </row>
    <row r="238" spans="1:11" s="95" customFormat="1">
      <c r="A238" s="324" t="s">
        <v>1729</v>
      </c>
      <c r="B238" s="321"/>
      <c r="C238" s="321"/>
      <c r="D238" s="320">
        <v>1819</v>
      </c>
      <c r="E238" s="322">
        <v>13.23</v>
      </c>
      <c r="F238" s="321"/>
      <c r="G238" s="321"/>
      <c r="H238" s="321"/>
      <c r="I238" s="321"/>
      <c r="J238" s="321"/>
      <c r="K238" s="320">
        <v>42300.3</v>
      </c>
    </row>
    <row r="239" spans="1:11" s="95" customFormat="1">
      <c r="A239" s="324" t="s">
        <v>1728</v>
      </c>
      <c r="B239" s="321"/>
      <c r="C239" s="321"/>
      <c r="D239" s="320">
        <v>1103</v>
      </c>
      <c r="E239" s="321"/>
      <c r="F239" s="321"/>
      <c r="G239" s="321"/>
      <c r="H239" s="321"/>
      <c r="I239" s="321"/>
      <c r="J239" s="321"/>
      <c r="K239" s="320">
        <v>23163</v>
      </c>
    </row>
    <row r="240" spans="1:11" s="95" customFormat="1">
      <c r="A240" s="324" t="s">
        <v>1727</v>
      </c>
      <c r="B240" s="321"/>
      <c r="C240" s="321"/>
      <c r="D240" s="322">
        <v>716</v>
      </c>
      <c r="E240" s="322">
        <v>13.23</v>
      </c>
      <c r="F240" s="321"/>
      <c r="G240" s="321"/>
      <c r="H240" s="321"/>
      <c r="I240" s="321"/>
      <c r="J240" s="321"/>
      <c r="K240" s="320">
        <v>19137.3</v>
      </c>
    </row>
    <row r="241" spans="1:11" s="95" customFormat="1">
      <c r="A241" s="326" t="s">
        <v>1726</v>
      </c>
      <c r="B241" s="325"/>
      <c r="C241" s="325"/>
      <c r="D241" s="325"/>
      <c r="E241" s="325"/>
      <c r="F241" s="325"/>
      <c r="G241" s="325"/>
      <c r="H241" s="325"/>
      <c r="I241" s="325"/>
      <c r="J241" s="325"/>
      <c r="K241" s="325"/>
    </row>
    <row r="242" spans="1:11" s="95" customFormat="1">
      <c r="A242" s="324" t="s">
        <v>545</v>
      </c>
      <c r="B242" s="320">
        <v>3467.12</v>
      </c>
      <c r="C242" s="321"/>
      <c r="D242" s="322">
        <v>0.05</v>
      </c>
      <c r="E242" s="322">
        <v>0.1</v>
      </c>
      <c r="F242" s="321"/>
      <c r="G242" s="321"/>
      <c r="H242" s="321"/>
      <c r="I242" s="321"/>
      <c r="J242" s="321"/>
      <c r="K242" s="320">
        <v>3498.86</v>
      </c>
    </row>
    <row r="243" spans="1:11" s="95" customFormat="1">
      <c r="A243" s="324" t="s">
        <v>546</v>
      </c>
      <c r="B243" s="320">
        <v>3194.12</v>
      </c>
      <c r="C243" s="321"/>
      <c r="D243" s="322">
        <v>0.02</v>
      </c>
      <c r="E243" s="323">
        <v>8.8999999999999996E-2</v>
      </c>
      <c r="F243" s="321"/>
      <c r="G243" s="321"/>
      <c r="H243" s="321"/>
      <c r="I243" s="321"/>
      <c r="J243" s="321"/>
      <c r="K243" s="320">
        <v>3222.13</v>
      </c>
    </row>
    <row r="244" spans="1:11" s="95" customFormat="1">
      <c r="A244" s="324" t="s">
        <v>1725</v>
      </c>
      <c r="B244" s="322">
        <v>273</v>
      </c>
      <c r="C244" s="321"/>
      <c r="D244" s="322">
        <v>0.03</v>
      </c>
      <c r="E244" s="323">
        <v>0.01</v>
      </c>
      <c r="F244" s="321"/>
      <c r="G244" s="321"/>
      <c r="H244" s="321"/>
      <c r="I244" s="321"/>
      <c r="J244" s="321"/>
      <c r="K244" s="322">
        <v>276.73</v>
      </c>
    </row>
    <row r="245" spans="1:11" s="95" customFormat="1">
      <c r="A245" s="321" t="s">
        <v>1724</v>
      </c>
      <c r="B245" s="320">
        <v>376005</v>
      </c>
      <c r="C245" s="321"/>
      <c r="D245" s="321"/>
      <c r="E245" s="321"/>
      <c r="F245" s="321"/>
      <c r="G245" s="321"/>
      <c r="H245" s="321"/>
      <c r="I245" s="321"/>
      <c r="J245" s="321"/>
      <c r="K245" s="320">
        <v>376005</v>
      </c>
    </row>
    <row r="246" spans="1:11" s="95" customFormat="1" ht="15" customHeight="1">
      <c r="A246" s="395" t="s">
        <v>1723</v>
      </c>
      <c r="B246" s="396"/>
      <c r="C246" s="396"/>
      <c r="D246" s="396"/>
      <c r="E246" s="396"/>
      <c r="F246" s="396"/>
      <c r="G246" s="396"/>
      <c r="H246" s="396"/>
      <c r="I246" s="396"/>
      <c r="J246" s="396"/>
      <c r="K246" s="397"/>
    </row>
    <row r="247" spans="1:11" s="95" customFormat="1"/>
    <row r="248" spans="1:11" s="95" customFormat="1" ht="28.5">
      <c r="A248" s="4" t="s">
        <v>1722</v>
      </c>
      <c r="B248" s="319" t="s">
        <v>561</v>
      </c>
      <c r="C248" s="319"/>
      <c r="D248" s="319" t="s">
        <v>569</v>
      </c>
      <c r="E248" s="319" t="s">
        <v>570</v>
      </c>
    </row>
    <row r="249" spans="1:11" s="95" customFormat="1">
      <c r="A249" s="318" t="s">
        <v>1721</v>
      </c>
      <c r="B249" s="317">
        <f>B154-C154</f>
        <v>788515.40999999992</v>
      </c>
      <c r="C249" s="317"/>
      <c r="D249" s="317">
        <f>D154</f>
        <v>19944.68</v>
      </c>
      <c r="E249" s="317">
        <f>E154</f>
        <v>264.16000000000003</v>
      </c>
    </row>
    <row r="250" spans="1:11" s="95" customFormat="1">
      <c r="A250" s="318" t="s">
        <v>1720</v>
      </c>
      <c r="B250" s="317">
        <f>B249*$C$60</f>
        <v>788515.40999999992</v>
      </c>
      <c r="C250" s="317"/>
      <c r="D250" s="317">
        <f>D249*$C$69</f>
        <v>558451.04</v>
      </c>
      <c r="E250" s="317">
        <f>E249*$C$70</f>
        <v>70002.400000000009</v>
      </c>
    </row>
    <row r="251" spans="1:11" s="95" customFormat="1">
      <c r="A251" s="318" t="s">
        <v>1719</v>
      </c>
      <c r="B251" s="317">
        <f>SUM(B250:E250)</f>
        <v>1416968.8499999999</v>
      </c>
      <c r="C251" s="317"/>
      <c r="D251" s="317"/>
      <c r="E251" s="317"/>
    </row>
    <row r="252" spans="1:11" s="95" customFormat="1"/>
    <row r="253" spans="1:11" s="95" customFormat="1"/>
    <row r="254" spans="1:11" s="95" customFormat="1">
      <c r="A254" s="316" t="s">
        <v>1718</v>
      </c>
      <c r="B254" s="84"/>
    </row>
    <row r="255" spans="1:11" s="95" customFormat="1">
      <c r="A255" s="95" t="s">
        <v>1717</v>
      </c>
    </row>
    <row r="256" spans="1:11" s="95" customFormat="1">
      <c r="A256" s="95" t="s">
        <v>1716</v>
      </c>
    </row>
    <row r="257" spans="1:4" s="95" customFormat="1"/>
    <row r="258" spans="1:4" s="95" customFormat="1">
      <c r="A258" s="95" t="s">
        <v>1715</v>
      </c>
      <c r="B258" s="95">
        <v>719</v>
      </c>
    </row>
    <row r="259" spans="1:4" s="95" customFormat="1">
      <c r="A259" s="95" t="s">
        <v>1714</v>
      </c>
      <c r="B259" s="95">
        <v>11</v>
      </c>
    </row>
    <row r="260" spans="1:4" s="95" customFormat="1">
      <c r="A260" s="95" t="s">
        <v>1713</v>
      </c>
      <c r="B260" s="314">
        <f>B259/B258*10^6</f>
        <v>15299.026425591099</v>
      </c>
    </row>
    <row r="261" spans="1:4" s="95" customFormat="1"/>
    <row r="262" spans="1:4" s="95" customFormat="1"/>
    <row r="263" spans="1:4" s="95" customFormat="1">
      <c r="A263" s="85" t="s">
        <v>1712</v>
      </c>
      <c r="B263" s="84"/>
      <c r="C263" s="84"/>
    </row>
    <row r="264" spans="1:4" s="95" customFormat="1">
      <c r="A264" s="95" t="s">
        <v>1711</v>
      </c>
      <c r="B264" s="314">
        <f>(B149-B251)/(2007-2000)*(2005-2000)+B251+B260</f>
        <v>1749351.5192827338</v>
      </c>
      <c r="C264" s="95" t="s">
        <v>1699</v>
      </c>
    </row>
    <row r="265" spans="1:4" s="95" customFormat="1">
      <c r="A265" s="95" t="s">
        <v>1710</v>
      </c>
      <c r="B265" s="95">
        <f>B264/B266</f>
        <v>0.71977393159643066</v>
      </c>
      <c r="C265" s="95" t="s">
        <v>1709</v>
      </c>
    </row>
    <row r="266" spans="1:4" s="95" customFormat="1">
      <c r="A266" s="95" t="s">
        <v>1708</v>
      </c>
      <c r="B266" s="95">
        <v>2430418</v>
      </c>
      <c r="C266" s="95" t="s">
        <v>1705</v>
      </c>
      <c r="D266" s="95" t="s">
        <v>1707</v>
      </c>
    </row>
    <row r="267" spans="1:4" s="95" customFormat="1">
      <c r="A267" s="95" t="s">
        <v>1706</v>
      </c>
      <c r="B267" s="95">
        <v>11162212</v>
      </c>
      <c r="C267" s="95" t="s">
        <v>1705</v>
      </c>
    </row>
    <row r="268" spans="1:4" s="95" customFormat="1">
      <c r="A268" s="95" t="s">
        <v>1704</v>
      </c>
      <c r="B268" s="315">
        <v>0.33</v>
      </c>
      <c r="C268" s="95" t="s">
        <v>1702</v>
      </c>
    </row>
    <row r="269" spans="1:4" s="95" customFormat="1">
      <c r="A269" s="95" t="s">
        <v>1703</v>
      </c>
      <c r="B269" s="315">
        <v>0.35</v>
      </c>
      <c r="C269" s="95" t="s">
        <v>1702</v>
      </c>
    </row>
    <row r="270" spans="1:4" s="95" customFormat="1"/>
    <row r="271" spans="1:4" s="95" customFormat="1">
      <c r="A271" s="95" t="s">
        <v>1701</v>
      </c>
      <c r="B271" s="95">
        <f>B265*(1-B268)</f>
        <v>0.4822485341696085</v>
      </c>
    </row>
    <row r="272" spans="1:4" s="95" customFormat="1">
      <c r="A272" s="95" t="s">
        <v>1700</v>
      </c>
      <c r="B272" s="95">
        <f>B265*(1-B269)</f>
        <v>0.46785305553767992</v>
      </c>
    </row>
    <row r="273" spans="1:10" s="95" customFormat="1"/>
    <row r="274" spans="1:10" s="95" customFormat="1">
      <c r="A274" s="95" t="s">
        <v>1698</v>
      </c>
      <c r="B274" s="95">
        <f>B267*B271</f>
        <v>5382960.3750904137</v>
      </c>
      <c r="C274" s="95" t="s">
        <v>1699</v>
      </c>
    </row>
    <row r="275" spans="1:10" s="95" customFormat="1">
      <c r="A275" s="95" t="s">
        <v>1697</v>
      </c>
      <c r="B275" s="95">
        <f>B267*B272</f>
        <v>5222274.9907593569</v>
      </c>
      <c r="C275" s="95" t="s">
        <v>1699</v>
      </c>
    </row>
    <row r="276" spans="1:10" s="95" customFormat="1"/>
    <row r="277" spans="1:10" s="95" customFormat="1">
      <c r="A277" s="95" t="s">
        <v>1698</v>
      </c>
      <c r="B277" s="314">
        <f>B274/1000</f>
        <v>5382.9603750904134</v>
      </c>
      <c r="C277" s="95" t="s">
        <v>1696</v>
      </c>
    </row>
    <row r="278" spans="1:10" s="95" customFormat="1">
      <c r="A278" s="95" t="s">
        <v>1697</v>
      </c>
      <c r="B278" s="314">
        <f>B275/1000</f>
        <v>5222.274990759357</v>
      </c>
      <c r="C278" s="95" t="s">
        <v>1696</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398" t="s">
        <v>11</v>
      </c>
      <c r="B1" s="398"/>
      <c r="C1" s="398"/>
      <c r="D1" s="398"/>
      <c r="E1" s="398"/>
    </row>
    <row r="2" spans="1:5">
      <c r="A2" s="402" t="s">
        <v>170</v>
      </c>
      <c r="B2" s="402"/>
      <c r="C2" s="402"/>
      <c r="D2" s="402"/>
      <c r="E2" s="402"/>
    </row>
    <row r="19" spans="1:5">
      <c r="A19" s="9" t="s">
        <v>171</v>
      </c>
    </row>
    <row r="20" spans="1:5">
      <c r="A20" s="9">
        <v>155400</v>
      </c>
      <c r="B20" s="9" t="s">
        <v>172</v>
      </c>
    </row>
    <row r="21" spans="1:5">
      <c r="A21" s="402" t="s">
        <v>173</v>
      </c>
      <c r="B21" s="402"/>
      <c r="C21" s="402"/>
      <c r="D21" s="402"/>
      <c r="E21" s="402"/>
    </row>
    <row r="38" spans="1:5">
      <c r="A38" s="9" t="s">
        <v>171</v>
      </c>
    </row>
    <row r="39" spans="1:5">
      <c r="A39" s="9">
        <v>100800</v>
      </c>
      <c r="B39" s="9" t="s">
        <v>172</v>
      </c>
    </row>
    <row r="40" spans="1:5">
      <c r="A40" s="402" t="s">
        <v>174</v>
      </c>
      <c r="B40" s="402"/>
      <c r="C40" s="402"/>
      <c r="D40" s="402"/>
      <c r="E40" s="402"/>
    </row>
    <row r="57" spans="1:5" ht="14.65" thickBot="1">
      <c r="A57" s="9" t="s">
        <v>171</v>
      </c>
    </row>
    <row r="58" spans="1:5" ht="14.65" thickBot="1">
      <c r="A58" s="11">
        <v>194000</v>
      </c>
      <c r="B58" s="9" t="s">
        <v>175</v>
      </c>
    </row>
    <row r="60" spans="1:5">
      <c r="A60" s="398" t="s">
        <v>176</v>
      </c>
      <c r="B60" s="398"/>
      <c r="C60" s="398"/>
      <c r="D60" s="398"/>
      <c r="E60" s="398"/>
    </row>
    <row r="85" spans="1:39" s="12" customFormat="1">
      <c r="A85" s="9" t="s">
        <v>408</v>
      </c>
      <c r="B85" s="9">
        <v>55.1</v>
      </c>
      <c r="C85" s="9" t="s">
        <v>409</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410</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411</v>
      </c>
      <c r="B88" s="14">
        <f>(B86-B85)/B85</f>
        <v>1.0254083484573502</v>
      </c>
    </row>
    <row r="89" spans="1:39">
      <c r="A89" s="398" t="s">
        <v>177</v>
      </c>
      <c r="B89" s="398"/>
      <c r="C89" s="398"/>
      <c r="D89" s="398"/>
      <c r="E89" s="398"/>
    </row>
    <row r="90" spans="1:39">
      <c r="A90" s="9">
        <v>6.6290250000000004</v>
      </c>
      <c r="B90" s="9" t="s">
        <v>415</v>
      </c>
      <c r="E90" s="9" t="s">
        <v>420</v>
      </c>
    </row>
    <row r="91" spans="1:39">
      <c r="A91" s="9">
        <f>1/A90</f>
        <v>0.15085174667466181</v>
      </c>
      <c r="B91" s="9" t="s">
        <v>416</v>
      </c>
      <c r="E91" s="9" t="s">
        <v>182</v>
      </c>
    </row>
    <row r="92" spans="1:39">
      <c r="A92" s="15">
        <v>0.5</v>
      </c>
      <c r="B92" s="9" t="s">
        <v>417</v>
      </c>
      <c r="E92" s="9" t="s">
        <v>421</v>
      </c>
    </row>
    <row r="93" spans="1:39">
      <c r="A93" s="9">
        <f>A92*A91</f>
        <v>7.5425873337330904E-2</v>
      </c>
      <c r="B93" s="9" t="s">
        <v>418</v>
      </c>
      <c r="E93" s="9" t="s">
        <v>182</v>
      </c>
    </row>
    <row r="94" spans="1:39">
      <c r="A94" s="9">
        <f>1/A93</f>
        <v>13.258050000000001</v>
      </c>
      <c r="B94" s="9" t="s">
        <v>419</v>
      </c>
      <c r="E94" s="9" t="s">
        <v>182</v>
      </c>
      <c r="L94" s="15"/>
    </row>
    <row r="95" spans="1:39" ht="14.65" thickBot="1">
      <c r="A95" s="9">
        <v>8.0274920000000005</v>
      </c>
      <c r="B95" s="9" t="s">
        <v>413</v>
      </c>
      <c r="E95" s="9" t="s">
        <v>422</v>
      </c>
      <c r="L95" s="15"/>
    </row>
    <row r="96" spans="1:39" ht="14.65" thickBot="1">
      <c r="A96" s="16">
        <f>(A94-A95)/A95</f>
        <v>0.65158059329115492</v>
      </c>
      <c r="B96" s="9" t="s">
        <v>414</v>
      </c>
      <c r="C96" s="17"/>
      <c r="E96" s="9" t="s">
        <v>182</v>
      </c>
    </row>
    <row r="98" spans="1:5">
      <c r="A98" s="398" t="s">
        <v>178</v>
      </c>
      <c r="B98" s="398"/>
      <c r="C98" s="398"/>
      <c r="D98" s="398"/>
      <c r="E98" s="398"/>
    </row>
    <row r="99" spans="1:5">
      <c r="A99" s="17">
        <v>0.3</v>
      </c>
      <c r="B99" s="15" t="s">
        <v>425</v>
      </c>
    </row>
    <row r="100" spans="1:5">
      <c r="A100" s="9">
        <v>63.5</v>
      </c>
      <c r="B100" s="9" t="s">
        <v>426</v>
      </c>
    </row>
    <row r="101" spans="1:5">
      <c r="A101" s="9">
        <f>1/A100</f>
        <v>1.5748031496062992E-2</v>
      </c>
      <c r="B101" s="9" t="s">
        <v>424</v>
      </c>
    </row>
    <row r="102" spans="1:5">
      <c r="A102" s="18">
        <f>A101*(1-A99)</f>
        <v>1.1023622047244094E-2</v>
      </c>
      <c r="B102" s="9" t="s">
        <v>427</v>
      </c>
    </row>
    <row r="103" spans="1:5">
      <c r="A103" s="18">
        <f>1/A102</f>
        <v>90.714285714285722</v>
      </c>
      <c r="B103" s="9" t="s">
        <v>431</v>
      </c>
    </row>
    <row r="104" spans="1:5">
      <c r="A104" s="17">
        <v>0.35</v>
      </c>
      <c r="B104" s="9" t="s">
        <v>428</v>
      </c>
    </row>
    <row r="105" spans="1:5">
      <c r="A105" s="9">
        <f>A102*(1-A104)</f>
        <v>7.1653543307086615E-3</v>
      </c>
      <c r="B105" s="9" t="s">
        <v>429</v>
      </c>
    </row>
    <row r="106" spans="1:5" ht="14.65" thickBot="1">
      <c r="A106" s="9">
        <f>1/A105</f>
        <v>139.56043956043956</v>
      </c>
      <c r="B106" s="9" t="s">
        <v>430</v>
      </c>
    </row>
    <row r="107" spans="1:5" ht="14.65" thickBot="1">
      <c r="A107" s="19">
        <f>(A106-A103)/A103</f>
        <v>0.53846153846153832</v>
      </c>
      <c r="B107" s="9" t="s">
        <v>432</v>
      </c>
    </row>
    <row r="108" spans="1:5">
      <c r="A108" s="20"/>
    </row>
    <row r="109" spans="1:5">
      <c r="A109" s="398" t="s">
        <v>180</v>
      </c>
      <c r="B109" s="398"/>
      <c r="C109" s="398"/>
      <c r="D109" s="398"/>
      <c r="E109" s="398"/>
    </row>
    <row r="110" spans="1:5" ht="14.65" thickBot="1"/>
    <row r="111" spans="1:5" ht="14.65" thickBot="1">
      <c r="A111" s="19">
        <f>A122</f>
        <v>0.20481927710843381</v>
      </c>
      <c r="B111" s="9" t="s">
        <v>434</v>
      </c>
    </row>
    <row r="113" spans="1:14">
      <c r="A113" s="398" t="s">
        <v>179</v>
      </c>
      <c r="B113" s="398"/>
      <c r="C113" s="398"/>
      <c r="D113" s="398"/>
      <c r="E113" s="398"/>
    </row>
    <row r="114" spans="1:14">
      <c r="A114" s="17">
        <v>0.2</v>
      </c>
      <c r="B114" s="15" t="s">
        <v>425</v>
      </c>
    </row>
    <row r="115" spans="1:14">
      <c r="A115" s="9">
        <v>1.95</v>
      </c>
      <c r="B115" s="9" t="s">
        <v>433</v>
      </c>
    </row>
    <row r="116" spans="1:14">
      <c r="A116" s="9">
        <f>1/A115</f>
        <v>0.51282051282051289</v>
      </c>
      <c r="B116" s="9" t="s">
        <v>424</v>
      </c>
    </row>
    <row r="117" spans="1:14">
      <c r="A117" s="18">
        <f>A116*(1-A114)</f>
        <v>0.41025641025641035</v>
      </c>
      <c r="B117" s="9" t="s">
        <v>427</v>
      </c>
    </row>
    <row r="118" spans="1:14">
      <c r="A118" s="18">
        <f>1/A117</f>
        <v>2.4374999999999996</v>
      </c>
      <c r="B118" s="9" t="s">
        <v>431</v>
      </c>
    </row>
    <row r="119" spans="1:14">
      <c r="A119" s="17">
        <v>0.17</v>
      </c>
      <c r="B119" s="9" t="s">
        <v>428</v>
      </c>
    </row>
    <row r="120" spans="1:14">
      <c r="A120" s="9">
        <f>A117*(1-A119)</f>
        <v>0.34051282051282056</v>
      </c>
      <c r="B120" s="9" t="s">
        <v>429</v>
      </c>
    </row>
    <row r="121" spans="1:14" ht="14.65" thickBot="1">
      <c r="A121" s="9">
        <f>1/A120</f>
        <v>2.9367469879518069</v>
      </c>
      <c r="B121" s="9" t="s">
        <v>430</v>
      </c>
    </row>
    <row r="122" spans="1:14" ht="14.65" thickBot="1">
      <c r="A122" s="19">
        <f>(A121-A118)/A118</f>
        <v>0.20481927710843381</v>
      </c>
      <c r="B122" s="9" t="s">
        <v>432</v>
      </c>
    </row>
    <row r="124" spans="1:14">
      <c r="A124" s="398" t="s">
        <v>435</v>
      </c>
      <c r="B124" s="398"/>
      <c r="C124" s="398"/>
      <c r="D124" s="398"/>
      <c r="E124" s="398"/>
      <c r="L124" s="21"/>
    </row>
    <row r="125" spans="1:14">
      <c r="A125" s="22">
        <v>4.4824543659231753E-4</v>
      </c>
      <c r="B125" s="9" t="s">
        <v>437</v>
      </c>
      <c r="M125" s="15"/>
      <c r="N125" s="15"/>
    </row>
    <row r="126" spans="1:14">
      <c r="A126" s="9">
        <v>1.27</v>
      </c>
      <c r="B126" s="23" t="s">
        <v>442</v>
      </c>
      <c r="F126" s="24"/>
      <c r="L126" s="4"/>
      <c r="M126" s="22"/>
      <c r="N126" s="22"/>
    </row>
    <row r="127" spans="1:14">
      <c r="A127" s="9">
        <f>(1/CONVERT(A125/A126,"mi","km")*0.00105505585)</f>
        <v>1.857438352962903</v>
      </c>
      <c r="B127" s="23" t="s">
        <v>438</v>
      </c>
      <c r="L127" s="25"/>
      <c r="M127" s="22"/>
      <c r="N127" s="22"/>
    </row>
    <row r="128" spans="1:14">
      <c r="A128" s="9">
        <f>1/A127</f>
        <v>0.53837587578874124</v>
      </c>
      <c r="B128" s="23" t="s">
        <v>439</v>
      </c>
      <c r="F128" s="24"/>
      <c r="M128" s="17"/>
      <c r="N128" s="15"/>
    </row>
    <row r="129" spans="1:14">
      <c r="A129" s="9">
        <v>1.07</v>
      </c>
      <c r="B129" s="9" t="s">
        <v>436</v>
      </c>
      <c r="F129" s="24"/>
      <c r="M129" s="17"/>
      <c r="N129" s="15"/>
    </row>
    <row r="130" spans="1:14" ht="14.65" thickBot="1">
      <c r="A130" s="9">
        <f>1/A129</f>
        <v>0.93457943925233644</v>
      </c>
      <c r="B130" s="9" t="s">
        <v>440</v>
      </c>
      <c r="F130" s="24"/>
      <c r="M130" s="15"/>
      <c r="N130" s="15"/>
    </row>
    <row r="131" spans="1:14" ht="14.65" thickBot="1">
      <c r="A131" s="19">
        <f>(A130-A128)/A128</f>
        <v>0.73592369435785332</v>
      </c>
      <c r="B131" s="9" t="s">
        <v>432</v>
      </c>
      <c r="F131" s="24"/>
    </row>
    <row r="132" spans="1:14">
      <c r="J132" s="26"/>
    </row>
    <row r="133" spans="1:14">
      <c r="A133" s="21"/>
      <c r="B133" s="15"/>
      <c r="C133" s="15"/>
    </row>
    <row r="134" spans="1:14">
      <c r="A134" s="398" t="s">
        <v>110</v>
      </c>
      <c r="B134" s="398"/>
      <c r="C134" s="398"/>
      <c r="D134" s="398"/>
      <c r="E134" s="398"/>
    </row>
    <row r="135" spans="1:14">
      <c r="A135" s="27" t="s">
        <v>451</v>
      </c>
      <c r="B135" s="28"/>
      <c r="C135" s="28"/>
      <c r="D135" s="28"/>
      <c r="E135" s="28"/>
      <c r="F135" s="28"/>
      <c r="G135" s="28"/>
    </row>
    <row r="136" spans="1:14">
      <c r="A136" s="29"/>
      <c r="B136" s="399" t="s">
        <v>452</v>
      </c>
      <c r="C136" s="400"/>
      <c r="D136" s="400"/>
      <c r="E136" s="401"/>
      <c r="F136" s="28"/>
      <c r="G136" s="28"/>
    </row>
    <row r="137" spans="1:14">
      <c r="A137" s="30"/>
      <c r="B137" s="399" t="s">
        <v>453</v>
      </c>
      <c r="C137" s="401"/>
      <c r="D137" s="399" t="s">
        <v>454</v>
      </c>
      <c r="E137" s="401"/>
      <c r="F137" s="28"/>
      <c r="G137" s="28"/>
    </row>
    <row r="138" spans="1:14">
      <c r="A138" s="31" t="s">
        <v>455</v>
      </c>
      <c r="B138" s="32" t="s">
        <v>456</v>
      </c>
      <c r="C138" s="32" t="s">
        <v>457</v>
      </c>
      <c r="D138" s="32" t="s">
        <v>456</v>
      </c>
      <c r="E138" s="32" t="s">
        <v>457</v>
      </c>
      <c r="F138" s="28"/>
      <c r="G138" s="33" t="s">
        <v>458</v>
      </c>
    </row>
    <row r="139" spans="1:14">
      <c r="A139" s="34" t="s">
        <v>459</v>
      </c>
      <c r="B139" s="35">
        <v>95</v>
      </c>
      <c r="C139" s="36">
        <v>95</v>
      </c>
      <c r="D139" s="35">
        <v>50</v>
      </c>
      <c r="E139" s="36">
        <v>50</v>
      </c>
      <c r="F139" s="33" t="s">
        <v>135</v>
      </c>
      <c r="G139" s="28">
        <f>(C139-E139)/C139</f>
        <v>0.47368421052631576</v>
      </c>
    </row>
    <row r="140" spans="1:14">
      <c r="A140" s="37" t="s">
        <v>460</v>
      </c>
      <c r="B140" s="38">
        <v>100</v>
      </c>
      <c r="C140" s="39">
        <v>100</v>
      </c>
      <c r="D140" s="38">
        <v>70</v>
      </c>
      <c r="E140" s="39">
        <v>70</v>
      </c>
      <c r="F140" s="33" t="s">
        <v>135</v>
      </c>
      <c r="G140" s="28">
        <f t="shared" ref="G140:G156" si="0">(C140-E140)/C140</f>
        <v>0.3</v>
      </c>
    </row>
    <row r="141" spans="1:14">
      <c r="A141" s="37" t="s">
        <v>461</v>
      </c>
      <c r="B141" s="38">
        <v>95</v>
      </c>
      <c r="C141" s="39">
        <v>95</v>
      </c>
      <c r="D141" s="38">
        <v>50</v>
      </c>
      <c r="E141" s="39">
        <v>50</v>
      </c>
      <c r="F141" s="33" t="s">
        <v>135</v>
      </c>
      <c r="G141" s="28">
        <f t="shared" si="0"/>
        <v>0.47368421052631576</v>
      </c>
    </row>
    <row r="142" spans="1:14">
      <c r="A142" s="37" t="s">
        <v>462</v>
      </c>
      <c r="B142" s="38">
        <v>105</v>
      </c>
      <c r="C142" s="39">
        <v>105</v>
      </c>
      <c r="D142" s="38">
        <v>110</v>
      </c>
      <c r="E142" s="39">
        <v>110</v>
      </c>
      <c r="F142" s="40" t="s">
        <v>478</v>
      </c>
      <c r="G142" s="28">
        <f t="shared" si="0"/>
        <v>-4.7619047619047616E-2</v>
      </c>
    </row>
    <row r="143" spans="1:14">
      <c r="A143" s="37" t="s">
        <v>463</v>
      </c>
      <c r="B143" s="38">
        <v>80</v>
      </c>
      <c r="C143" s="39">
        <v>80</v>
      </c>
      <c r="D143" s="38">
        <v>35</v>
      </c>
      <c r="E143" s="39">
        <v>35</v>
      </c>
      <c r="F143" s="33" t="s">
        <v>135</v>
      </c>
      <c r="G143" s="28">
        <f t="shared" si="0"/>
        <v>0.5625</v>
      </c>
    </row>
    <row r="144" spans="1:14">
      <c r="A144" s="37" t="s">
        <v>464</v>
      </c>
      <c r="B144" s="38">
        <v>70</v>
      </c>
      <c r="C144" s="39">
        <v>70</v>
      </c>
      <c r="D144" s="38">
        <v>50</v>
      </c>
      <c r="E144" s="39">
        <v>50</v>
      </c>
      <c r="F144" s="33" t="s">
        <v>135</v>
      </c>
      <c r="G144" s="28">
        <f t="shared" si="0"/>
        <v>0.2857142857142857</v>
      </c>
    </row>
    <row r="145" spans="1:9">
      <c r="A145" s="37" t="s">
        <v>465</v>
      </c>
      <c r="B145" s="38">
        <v>90</v>
      </c>
      <c r="C145" s="39">
        <v>90</v>
      </c>
      <c r="D145" s="38">
        <v>80</v>
      </c>
      <c r="E145" s="39">
        <v>80</v>
      </c>
      <c r="F145" s="33" t="s">
        <v>466</v>
      </c>
      <c r="G145" s="28">
        <f t="shared" si="0"/>
        <v>0.1111111111111111</v>
      </c>
    </row>
    <row r="146" spans="1:9">
      <c r="A146" s="37" t="s">
        <v>467</v>
      </c>
      <c r="B146" s="38">
        <v>100</v>
      </c>
      <c r="C146" s="39">
        <v>100</v>
      </c>
      <c r="D146" s="38">
        <v>90</v>
      </c>
      <c r="E146" s="39">
        <v>90</v>
      </c>
      <c r="F146" s="33" t="s">
        <v>135</v>
      </c>
      <c r="G146" s="28">
        <f t="shared" si="0"/>
        <v>0.1</v>
      </c>
    </row>
    <row r="147" spans="1:9">
      <c r="A147" s="37" t="s">
        <v>468</v>
      </c>
      <c r="B147" s="38">
        <v>80</v>
      </c>
      <c r="C147" s="39">
        <v>80</v>
      </c>
      <c r="D147" s="38">
        <v>40</v>
      </c>
      <c r="E147" s="39">
        <v>40</v>
      </c>
      <c r="F147" s="33" t="s">
        <v>135</v>
      </c>
      <c r="G147" s="28">
        <f t="shared" si="0"/>
        <v>0.5</v>
      </c>
    </row>
    <row r="148" spans="1:9">
      <c r="A148" s="37" t="s">
        <v>469</v>
      </c>
      <c r="B148" s="38">
        <v>80</v>
      </c>
      <c r="C148" s="39">
        <v>80</v>
      </c>
      <c r="D148" s="38">
        <v>50</v>
      </c>
      <c r="E148" s="39">
        <v>50</v>
      </c>
      <c r="F148" s="33" t="s">
        <v>135</v>
      </c>
      <c r="G148" s="28">
        <f t="shared" si="0"/>
        <v>0.375</v>
      </c>
    </row>
    <row r="149" spans="1:9">
      <c r="A149" s="37" t="s">
        <v>470</v>
      </c>
      <c r="B149" s="38">
        <v>90</v>
      </c>
      <c r="C149" s="39">
        <v>90</v>
      </c>
      <c r="D149" s="38">
        <v>80</v>
      </c>
      <c r="E149" s="39">
        <v>80</v>
      </c>
      <c r="F149" s="33" t="s">
        <v>466</v>
      </c>
      <c r="G149" s="28">
        <f t="shared" si="0"/>
        <v>0.1111111111111111</v>
      </c>
    </row>
    <row r="150" spans="1:9">
      <c r="A150" s="37" t="s">
        <v>471</v>
      </c>
      <c r="B150" s="38">
        <v>95</v>
      </c>
      <c r="C150" s="39">
        <v>95</v>
      </c>
      <c r="D150" s="38">
        <v>90</v>
      </c>
      <c r="E150" s="39">
        <v>90</v>
      </c>
      <c r="F150" s="40" t="s">
        <v>478</v>
      </c>
      <c r="G150" s="28">
        <f t="shared" si="0"/>
        <v>5.2631578947368418E-2</v>
      </c>
    </row>
    <row r="151" spans="1:9">
      <c r="A151" s="37" t="s">
        <v>472</v>
      </c>
      <c r="B151" s="38">
        <v>95</v>
      </c>
      <c r="C151" s="39">
        <v>95</v>
      </c>
      <c r="D151" s="38">
        <v>90</v>
      </c>
      <c r="E151" s="39">
        <v>90</v>
      </c>
      <c r="F151" s="40" t="s">
        <v>478</v>
      </c>
      <c r="G151" s="28">
        <f t="shared" si="0"/>
        <v>5.2631578947368418E-2</v>
      </c>
    </row>
    <row r="152" spans="1:9">
      <c r="A152" s="37" t="s">
        <v>473</v>
      </c>
      <c r="B152" s="38">
        <v>80</v>
      </c>
      <c r="C152" s="39">
        <v>50</v>
      </c>
      <c r="D152" s="38">
        <v>30</v>
      </c>
      <c r="E152" s="39">
        <v>30</v>
      </c>
      <c r="F152" s="33" t="s">
        <v>134</v>
      </c>
      <c r="G152" s="28">
        <f t="shared" si="0"/>
        <v>0.4</v>
      </c>
    </row>
    <row r="153" spans="1:9">
      <c r="A153" s="37" t="s">
        <v>474</v>
      </c>
      <c r="B153" s="38">
        <v>90</v>
      </c>
      <c r="C153" s="39">
        <v>90</v>
      </c>
      <c r="D153" s="38">
        <v>70</v>
      </c>
      <c r="E153" s="39">
        <v>70</v>
      </c>
      <c r="F153" s="33" t="s">
        <v>131</v>
      </c>
      <c r="G153" s="28">
        <f t="shared" si="0"/>
        <v>0.22222222222222221</v>
      </c>
    </row>
    <row r="154" spans="1:9">
      <c r="A154" s="37" t="s">
        <v>475</v>
      </c>
      <c r="B154" s="38">
        <v>95</v>
      </c>
      <c r="C154" s="39">
        <v>90</v>
      </c>
      <c r="D154" s="38">
        <v>80</v>
      </c>
      <c r="E154" s="39">
        <v>80</v>
      </c>
      <c r="F154" s="40" t="s">
        <v>478</v>
      </c>
      <c r="G154" s="28">
        <f t="shared" si="0"/>
        <v>0.1111111111111111</v>
      </c>
      <c r="I154" s="41"/>
    </row>
    <row r="155" spans="1:9">
      <c r="A155" s="37" t="s">
        <v>476</v>
      </c>
      <c r="B155" s="38">
        <v>80</v>
      </c>
      <c r="C155" s="39">
        <v>65</v>
      </c>
      <c r="D155" s="38">
        <v>60</v>
      </c>
      <c r="E155" s="39">
        <v>30</v>
      </c>
      <c r="F155" s="33" t="s">
        <v>132</v>
      </c>
      <c r="G155" s="28">
        <f t="shared" si="0"/>
        <v>0.53846153846153844</v>
      </c>
    </row>
    <row r="156" spans="1:9">
      <c r="A156" s="42" t="s">
        <v>477</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466</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398" t="s">
        <v>183</v>
      </c>
      <c r="B165" s="398"/>
      <c r="C165" s="398"/>
      <c r="D165" s="398"/>
      <c r="E165" s="398"/>
    </row>
    <row r="166" spans="1:7" ht="14.65" thickBot="1">
      <c r="A166" s="23" t="s">
        <v>184</v>
      </c>
      <c r="B166" s="17">
        <v>0.4</v>
      </c>
    </row>
    <row r="167" spans="1:7" ht="14.65" thickBot="1">
      <c r="A167" s="9" t="s">
        <v>185</v>
      </c>
      <c r="B167" s="45">
        <f>(1+B166)^(1/(2020-2010))-1</f>
        <v>3.4219694129380196E-2</v>
      </c>
    </row>
    <row r="168" spans="1:7">
      <c r="B168" s="46"/>
    </row>
    <row r="169" spans="1:7">
      <c r="A169" s="398" t="s">
        <v>443</v>
      </c>
      <c r="B169" s="398"/>
    </row>
    <row r="170" spans="1:7">
      <c r="A170" s="23" t="s">
        <v>444</v>
      </c>
      <c r="B170" s="47">
        <v>972.7</v>
      </c>
    </row>
    <row r="171" spans="1:7" ht="14.65" thickBot="1">
      <c r="A171" s="23" t="s">
        <v>445</v>
      </c>
      <c r="B171" s="48">
        <f>400.9+53.5+276.5+255.7+63.5+462.5+B170+975.4+227.6+436.5</f>
        <v>4124.8</v>
      </c>
    </row>
    <row r="172" spans="1:7" ht="14.65" thickBot="1">
      <c r="A172" s="23" t="s">
        <v>446</v>
      </c>
      <c r="B172" s="45">
        <f>B170/B171</f>
        <v>0.23581749418153608</v>
      </c>
    </row>
    <row r="173" spans="1:7">
      <c r="B173" s="46"/>
    </row>
    <row r="174" spans="1:7">
      <c r="A174" s="398" t="s">
        <v>192</v>
      </c>
      <c r="B174" s="398"/>
      <c r="C174" s="398"/>
      <c r="D174" s="398"/>
      <c r="E174" s="398"/>
    </row>
    <row r="175" spans="1:7" ht="14.65" thickBot="1">
      <c r="A175" s="23" t="s">
        <v>450</v>
      </c>
      <c r="B175" s="46">
        <v>0.1246</v>
      </c>
    </row>
    <row r="176" spans="1:7" ht="14.65" thickBot="1">
      <c r="A176" s="23" t="s">
        <v>447</v>
      </c>
      <c r="B176" s="45">
        <f>1-B175</f>
        <v>0.87539999999999996</v>
      </c>
    </row>
    <row r="178" spans="1:5">
      <c r="A178" s="398" t="s">
        <v>186</v>
      </c>
      <c r="B178" s="398"/>
      <c r="C178" s="398"/>
      <c r="D178" s="398"/>
      <c r="E178" s="398"/>
    </row>
    <row r="179" spans="1:5">
      <c r="A179" s="25" t="s">
        <v>448</v>
      </c>
      <c r="B179" s="9">
        <v>197000</v>
      </c>
    </row>
    <row r="180" spans="1:5" ht="14.65" thickBot="1">
      <c r="A180" s="9" t="s">
        <v>449</v>
      </c>
      <c r="B180" s="9">
        <v>175000</v>
      </c>
    </row>
    <row r="181" spans="1:5" ht="14.65" thickBot="1">
      <c r="A181" s="9" t="s">
        <v>187</v>
      </c>
      <c r="B181" s="19">
        <f>B179/B180</f>
        <v>1.1257142857142857</v>
      </c>
    </row>
    <row r="183" spans="1:5">
      <c r="A183" s="398" t="s">
        <v>188</v>
      </c>
      <c r="B183" s="398"/>
      <c r="C183" s="398"/>
      <c r="D183" s="398"/>
      <c r="E183" s="398"/>
    </row>
    <row r="184" spans="1:5">
      <c r="A184" s="23" t="s">
        <v>579</v>
      </c>
      <c r="B184" s="87">
        <v>1.2E-2</v>
      </c>
    </row>
    <row r="185" spans="1:5">
      <c r="A185" s="23" t="s">
        <v>580</v>
      </c>
      <c r="B185" s="87">
        <v>2.4E-2</v>
      </c>
    </row>
    <row r="186" spans="1:5">
      <c r="A186" s="23" t="s">
        <v>581</v>
      </c>
      <c r="B186" s="9">
        <f>2050-2018+1</f>
        <v>33</v>
      </c>
    </row>
    <row r="187" spans="1:5">
      <c r="A187" s="23" t="s">
        <v>582</v>
      </c>
      <c r="B187" s="15">
        <f>(1-B184)^B186</f>
        <v>0.67139665221009714</v>
      </c>
    </row>
    <row r="188" spans="1:5" ht="14.65" thickBot="1">
      <c r="A188" s="23" t="s">
        <v>583</v>
      </c>
      <c r="B188" s="15">
        <f>(1-B185)^B186</f>
        <v>0.44858421050781644</v>
      </c>
    </row>
    <row r="189" spans="1:5" ht="14.65" thickBot="1">
      <c r="A189" s="23" t="s">
        <v>584</v>
      </c>
      <c r="B189" s="19">
        <f>(B187-B188)/B187</f>
        <v>0.33186409400289502</v>
      </c>
    </row>
    <row r="191" spans="1:5">
      <c r="A191" s="398" t="s">
        <v>202</v>
      </c>
      <c r="B191" s="398"/>
      <c r="C191" s="398"/>
      <c r="D191" s="398"/>
      <c r="E191" s="398"/>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2020-06-05T15:38:28Z</dcterms:modified>
</cp:coreProperties>
</file>