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autoCompressPictures="0" defaultThemeVersion="124226"/>
  <mc:AlternateContent xmlns:mc="http://schemas.openxmlformats.org/markup-compatibility/2006">
    <mc:Choice Requires="x15">
      <x15ac:absPath xmlns:x15ac="http://schemas.microsoft.com/office/spreadsheetml/2010/11/ac" url="C:\Users\Meghan\Documents\eps-india\InputData\indst\BIFUbC\"/>
    </mc:Choice>
  </mc:AlternateContent>
  <bookViews>
    <workbookView xWindow="-120" yWindow="-120" windowWidth="20730" windowHeight="11160" firstSheet="17" activeTab="17"/>
  </bookViews>
  <sheets>
    <sheet name="About" sheetId="1" r:id="rId1"/>
    <sheet name="Unit Conversions" sheetId="41" r:id="rId2"/>
    <sheet name="Min. of Petr. &amp; NG" sheetId="40" r:id="rId3"/>
    <sheet name="Crude Oil" sheetId="52" r:id="rId4"/>
    <sheet name="Annual Survey of Industries" sheetId="36" r:id="rId5"/>
    <sheet name="IEA 2017 Actual" sheetId="45" r:id="rId6"/>
    <sheet name="India Crop Residue Burning" sheetId="44" r:id="rId7"/>
    <sheet name="GREET1 Fuel_Specs" sheetId="47" r:id="rId8"/>
    <sheet name="Future Year Scaling" sheetId="43" r:id="rId9"/>
    <sheet name="Start Year Fuel Use Adjustments" sheetId="46" r:id="rId10"/>
    <sheet name="Aggregate Calcs" sheetId="42" r:id="rId11"/>
    <sheet name="BIFUbC-electricity" sheetId="15" r:id="rId12"/>
    <sheet name="BIFUbC-coal" sheetId="16" r:id="rId13"/>
    <sheet name="BIFUbC-natural-gas" sheetId="17" r:id="rId14"/>
    <sheet name="BIFUbC-biomass" sheetId="18" r:id="rId15"/>
    <sheet name="BIFUbC-petroleum-diesel" sheetId="19" r:id="rId16"/>
    <sheet name="BIFUbC-heat" sheetId="20" r:id="rId17"/>
    <sheet name="BIFUbC-crude-oil" sheetId="48" r:id="rId18"/>
    <sheet name="BIFUbC-heavy-or-residual-oil" sheetId="49" r:id="rId19"/>
    <sheet name="BIFUbC-LPG-propane-or-butane" sheetId="50" r:id="rId20"/>
    <sheet name="BIFUbC-hydrogen" sheetId="51" r:id="rId21"/>
  </sheets>
  <externalReferences>
    <externalReference r:id="rId22"/>
    <externalReference r:id="rId23"/>
    <externalReference r:id="rId24"/>
    <externalReference r:id="rId25"/>
    <externalReference r:id="rId26"/>
    <externalReference r:id="rId27"/>
  </externalReferences>
  <definedNames>
    <definedName name="BIDR">[1]Conversions!$E$76</definedName>
    <definedName name="BTU_per_kWh">[2]About!$A$164</definedName>
    <definedName name="BTU_per_TJ">[2]About!$A$166</definedName>
    <definedName name="BTU_per_TOE">'Unit Conversions'!$A$25</definedName>
    <definedName name="BTU_per_TWh">#REF!</definedName>
    <definedName name="CAP_Conversion">#REF!</definedName>
    <definedName name="Coal_Multiplier">'IEA 2017 Actual'!$B$28</definedName>
    <definedName name="Constants.GCV.Coal">[1]Constants!$C$8</definedName>
    <definedName name="Constants.GCV.NaturalGasProduced">[1]Constants!$C$21</definedName>
    <definedName name="Conversion">#REF!</definedName>
    <definedName name="Conversion.to.annual.energy">[1]Conversions!$E$59</definedName>
    <definedName name="Conversion.to.average.power">[1]Conversions!$E$58</definedName>
    <definedName name="Conversions.Area.m2">[1]Conversions!$E$48:$E$53</definedName>
    <definedName name="Conversions.Area.Units">[1]Conversions!$B$48:$B$53</definedName>
    <definedName name="Conversions.Energy.Joules">[1]Conversions!$E$5:$E$23</definedName>
    <definedName name="Conversions.Energy.Units">[1]Conversions!$B$5:$B$23</definedName>
    <definedName name="Conversions.Money.GBP">[1]Conversions!$F$71:$F$84</definedName>
    <definedName name="Conversions.Money.Units">[1]Conversions!$B$71:$B$84</definedName>
    <definedName name="Conversions.Power.Units">[1]Conversions!$B$30:$B$35</definedName>
    <definedName name="Conversions.Power.Watts">[1]Conversions!$E$30:$E$35</definedName>
    <definedName name="discount_factors">'[1]Global assumptions'!$D$28:$K$28</definedName>
    <definedName name="Discount_rate">'[1]Global assumptions'!$C$26</definedName>
    <definedName name="EF.BlastFurnaceGas.CO2">[1]Constants!$F$11</definedName>
    <definedName name="EF.Diesel.CH4">[1]Constants!$G$9</definedName>
    <definedName name="EF.Diesel.CO2">[1]Constants!$F$9</definedName>
    <definedName name="EF.Diesel.N2O">[1]Constants!$H$9</definedName>
    <definedName name="EF.IndustrialCoal.CH4">[1]Constants!$G$8</definedName>
    <definedName name="EF.IndustrialCoal.CO2">[1]Constants!$F$8</definedName>
    <definedName name="EF.IndustrialCoal.N2O">[1]Constants!$H$8</definedName>
    <definedName name="EF.NaturalGas.CH4">[1]Constants!$G$10</definedName>
    <definedName name="EF.NaturalGas.CO2">[1]Constants!$F$10</definedName>
    <definedName name="EF.NaturalGas.N2O">[1]Constants!$H$10</definedName>
    <definedName name="Eno_TM">'[3]1997  Table 1a Modified'!#REF!</definedName>
    <definedName name="Eno_Tons">'[3]1997  Table 1a Modified'!#REF!</definedName>
    <definedName name="gal_per_barrel">[4]About!$A$63</definedName>
    <definedName name="GBP">[1]Conversions!$E$84</definedName>
    <definedName name="GBPppyr">#NAME?</definedName>
    <definedName name="GWP.CH4">[1]Constants!$K$9</definedName>
    <definedName name="GWP.N2O">[1]Constants!$K$10</definedName>
    <definedName name="HHV_Adjust">[2]About!$A$161</definedName>
    <definedName name="I.a.Scenario">[1]Control!#REF!</definedName>
    <definedName name="I.a.Technology">[1]Control!#REF!</definedName>
    <definedName name="I.b.Scenario">[1]Control!$E$5</definedName>
    <definedName name="IDR">[1]Conversions!$E$79</definedName>
    <definedName name="II.a.Scenario">[1]Control!$E$9</definedName>
    <definedName name="II.b.Scenario">[1]Control!$E$10</definedName>
    <definedName name="II.c.Scenario">[1]Control!$E$11</definedName>
    <definedName name="II.d.Scenario">[1]Control!$E$12</definedName>
    <definedName name="II.e.Scenario">[1]Control!$E$13</definedName>
    <definedName name="II.f.Scenario">[1]Control!$E$14</definedName>
    <definedName name="III.a.Scenario">[1]Control!$E$15</definedName>
    <definedName name="IV.a.Scenario">[1]Control!$E$19</definedName>
    <definedName name="IV.b.Scenario">[1]Control!$E$20</definedName>
    <definedName name="IV.c.Scenario">[1]Control!$E$21</definedName>
    <definedName name="IV.d.Scenario">[1]Control!$E$22</definedName>
    <definedName name="IV.e.Scenario">[1]Control!$E$23</definedName>
    <definedName name="IX.a.Energy">[1]Control!$E$40</definedName>
    <definedName name="IX.a.Fuel">[1]Control!$E$41</definedName>
    <definedName name="IX.b.1.Mode">[1]Control!$E$43</definedName>
    <definedName name="IX.b.1.Technology">[1]Control!$E$44</definedName>
    <definedName name="IX.b.1.Zero">[1]Control!$E$45</definedName>
    <definedName name="IX.b.2.Scenario">[1]Control!$E$46</definedName>
    <definedName name="IX.c.Energy">[1]Control!$E$48</definedName>
    <definedName name="IX.c.Fuel">[1]Control!$E$49</definedName>
    <definedName name="km_per_mile">#REF!</definedName>
    <definedName name="MGBP">[1]Conversions!$E$73</definedName>
    <definedName name="MIDR">[1]Conversions!$E$77</definedName>
    <definedName name="MoneyUnit">#REF!</definedName>
    <definedName name="Preferences.AreaUnits">[1]Preferences!$C$7</definedName>
    <definedName name="Preferences.EnergyUnits">[1]Preferences!$C$3</definedName>
    <definedName name="Preferences.moneyunits">[1]Preferences!$C$9</definedName>
    <definedName name="Preferences.PowerUnits">[1]Preferences!$C$5</definedName>
    <definedName name="Preferences.Unit.Energy">[1]Preferences!$F$3</definedName>
    <definedName name="Preferences.Unit.Power">[1]Preferences!$F$5</definedName>
    <definedName name="Price2005">[1]Conversions!$D$105</definedName>
    <definedName name="Sum_T2">'[3]1997  Table 1a Modified'!#REF!</definedName>
    <definedName name="Sum_TTM">'[3]1997  Table 1a Modified'!#REF!</definedName>
    <definedName name="ti_tbl_50">#REF!</definedName>
    <definedName name="ti_tbl_69">#REF!</definedName>
    <definedName name="TTJ_GpBTU">[2]About!$A$168</definedName>
    <definedName name="Unit.boe">[5]Conversions!$F$15</definedName>
    <definedName name="Unit.day">[1]Conversions!$F$41</definedName>
    <definedName name="Unit.GJ">[1]Conversions!$F$7</definedName>
    <definedName name="Unit.GW">[1]Conversions!$F$30</definedName>
    <definedName name="Unit.GWh">[1]Conversions!$F$13</definedName>
    <definedName name="Unit.ha">[1]Conversions!$F$48</definedName>
    <definedName name="Unit.hour">[1]Conversions!$F$42</definedName>
    <definedName name="Unit.J">[1]Conversions!$F$8</definedName>
    <definedName name="Unit.kWh">[1]Conversions!$F$10</definedName>
    <definedName name="Unit.m2">[1]Conversions!$F$52</definedName>
    <definedName name="Unit.Mboe">[1]Conversions!$F$16</definedName>
    <definedName name="Unit.minute">[1]Conversions!$F$43</definedName>
    <definedName name="Unit.MJ">[1]Conversions!$F$9</definedName>
    <definedName name="Unit.MW">[1]Conversions!$F$31</definedName>
    <definedName name="Unit.PJ">[1]Conversions!$F$5</definedName>
    <definedName name="Unit.therm">[1]Conversions!$F$20</definedName>
    <definedName name="Unit.TWh">[1]Conversions!$F$12</definedName>
    <definedName name="Unit.W">[1]Conversions!$F$33</definedName>
    <definedName name="Unit.year">[1]Conversions!$F$40</definedName>
    <definedName name="use_lifecycle_biofuel_EIs">[2]About!$A$84</definedName>
    <definedName name="V.a.Scenario">[1]Control!#REF!</definedName>
    <definedName name="V.b.Technology">[1]Control!$E$8</definedName>
    <definedName name="VI.a.EnergyIntensity">[1]Control!$E$27</definedName>
    <definedName name="VI.b.EnergyIntensity">[1]Control!$E$28</definedName>
    <definedName name="VI.c.EnergyIntensity">[1]Control!$E$29</definedName>
    <definedName name="VI.d.EnergyIntensity">[1]Control!$E$30</definedName>
    <definedName name="VII.a.EnergyIntensity">[1]Control!$E$31</definedName>
    <definedName name="VII.b.EnergyIntensity">[1]Control!$E$32</definedName>
    <definedName name="VII.c.EnergyIntensity">[1]Control!$E$33</definedName>
    <definedName name="VII.d.EnergyIntensity">[1]Control!$E$34</definedName>
    <definedName name="VIII.a.Fuel">[1]Control!$E$38</definedName>
    <definedName name="VIII.a.Scenario.Efficiency">[1]Control!$E$37</definedName>
    <definedName name="VIII.a.Scenario.Output">[1]Control!$E$36</definedName>
    <definedName name="VIII.Efficiency">[1]Control!#REF!</definedName>
    <definedName name="X.a.Energy">[1]Control!$E$51</definedName>
    <definedName name="X.a.Fuel">[1]Control!$E$52</definedName>
    <definedName name="X.a.Scenario">[1]Control!$E$50</definedName>
    <definedName name="X.a.Scenario.Demand">#NAME?</definedName>
    <definedName name="X.a.Scenario.Technology">#NAME?</definedName>
    <definedName name="X.b.Scenario.Technology">[1]Control!#REF!</definedName>
    <definedName name="XI.a.Export">[1]Control!#REF!</definedName>
    <definedName name="XI.a.Scenario">[1]Control!$E$16</definedName>
    <definedName name="XI.b.Scenario">[1]Control!$E$17</definedName>
    <definedName name="XI.c.Scenario">[1]Control!$E$18</definedName>
    <definedName name="XI.d.Scenario">[1]Control!#REF!</definedName>
    <definedName name="XII.a.Scenario">[1]Control!$E$24</definedName>
    <definedName name="XII.b.Scenario">[1]Control!$E$25</definedName>
    <definedName name="XIV.a.Scenario">[1]Control!$E$55</definedName>
    <definedName name="XIV.b.Area">[1]Control!$E$58</definedName>
    <definedName name="XIV.b.AreaNonFood">[1]Control!$E$60</definedName>
    <definedName name="XIV.b.Consumptions">[1]Control!$E$56</definedName>
    <definedName name="XIV.b.Productivity">[1]Control!$E$57</definedName>
    <definedName name="XIV.b.ProductivityNonFood">[1]Control!$E$59</definedName>
    <definedName name="XIV.c.Area">[1]Control!$E$62</definedName>
    <definedName name="XIV.c.Productivity">[1]Control!$E$61</definedName>
    <definedName name="XIV.d.AreaRatio">[1]Control!$E$63</definedName>
    <definedName name="XIV.e.Area">[1]Control!$E$64</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94" i="40" l="1"/>
  <c r="A14" i="52"/>
  <c r="C9" i="52"/>
  <c r="C4" i="49" l="1"/>
  <c r="D4" i="49"/>
  <c r="E4" i="49"/>
  <c r="F4" i="49"/>
  <c r="G4" i="49"/>
  <c r="H4" i="49"/>
  <c r="I4" i="49"/>
  <c r="J4" i="49"/>
  <c r="K4" i="49"/>
  <c r="L4" i="49"/>
  <c r="M4" i="49"/>
  <c r="N4" i="49"/>
  <c r="O4" i="49"/>
  <c r="P4" i="49"/>
  <c r="Q4" i="49"/>
  <c r="R4" i="49"/>
  <c r="S4" i="49"/>
  <c r="T4" i="49"/>
  <c r="U4" i="49"/>
  <c r="V4" i="49"/>
  <c r="W4" i="49"/>
  <c r="X4" i="49"/>
  <c r="Y4" i="49"/>
  <c r="Z4" i="49"/>
  <c r="AA4" i="49"/>
  <c r="AB4" i="49"/>
  <c r="AC4" i="49"/>
  <c r="AD4" i="49"/>
  <c r="AE4" i="49"/>
  <c r="AF4" i="49"/>
  <c r="AG4" i="49"/>
  <c r="AH4" i="49"/>
  <c r="AI4" i="49"/>
  <c r="B4" i="49"/>
  <c r="B2" i="20"/>
  <c r="C9" i="20"/>
  <c r="D9" i="20"/>
  <c r="E9" i="20"/>
  <c r="F9" i="20"/>
  <c r="G9" i="20"/>
  <c r="H9" i="20"/>
  <c r="I9" i="20"/>
  <c r="J9" i="20"/>
  <c r="K9" i="20"/>
  <c r="L9" i="20"/>
  <c r="M9" i="20"/>
  <c r="N9" i="20"/>
  <c r="O9" i="20"/>
  <c r="P9" i="20"/>
  <c r="Q9" i="20"/>
  <c r="R9" i="20"/>
  <c r="S9" i="20"/>
  <c r="T9" i="20"/>
  <c r="U9" i="20"/>
  <c r="V9" i="20"/>
  <c r="W9" i="20"/>
  <c r="X9" i="20"/>
  <c r="Y9" i="20"/>
  <c r="Z9" i="20"/>
  <c r="AA9" i="20"/>
  <c r="AB9" i="20"/>
  <c r="AC9" i="20"/>
  <c r="AD9" i="20"/>
  <c r="AE9" i="20"/>
  <c r="AF9" i="20"/>
  <c r="AG9" i="20"/>
  <c r="AH9" i="20"/>
  <c r="AI9" i="20"/>
  <c r="C8" i="20"/>
  <c r="D8" i="20"/>
  <c r="E8" i="20"/>
  <c r="F8" i="20"/>
  <c r="G8" i="20"/>
  <c r="H8" i="20"/>
  <c r="I8" i="20"/>
  <c r="J8" i="20"/>
  <c r="K8" i="20"/>
  <c r="L8" i="20"/>
  <c r="M8" i="20"/>
  <c r="N8" i="20"/>
  <c r="O8" i="20"/>
  <c r="P8" i="20"/>
  <c r="Q8" i="20"/>
  <c r="R8" i="20"/>
  <c r="S8" i="20"/>
  <c r="T8" i="20"/>
  <c r="U8" i="20"/>
  <c r="V8" i="20"/>
  <c r="W8" i="20"/>
  <c r="X8" i="20"/>
  <c r="Y8" i="20"/>
  <c r="Z8" i="20"/>
  <c r="AA8" i="20"/>
  <c r="AB8" i="20"/>
  <c r="AC8" i="20"/>
  <c r="AD8" i="20"/>
  <c r="AE8" i="20"/>
  <c r="AF8" i="20"/>
  <c r="AG8" i="20"/>
  <c r="AH8" i="20"/>
  <c r="AI8" i="20"/>
  <c r="C7" i="20"/>
  <c r="D7" i="20"/>
  <c r="E7" i="20"/>
  <c r="F7" i="20"/>
  <c r="G7" i="20"/>
  <c r="H7" i="20"/>
  <c r="I7" i="20"/>
  <c r="J7" i="20"/>
  <c r="K7" i="20"/>
  <c r="L7" i="20"/>
  <c r="M7" i="20"/>
  <c r="N7" i="20"/>
  <c r="O7" i="20"/>
  <c r="P7" i="20"/>
  <c r="Q7" i="20"/>
  <c r="R7" i="20"/>
  <c r="S7" i="20"/>
  <c r="T7" i="20"/>
  <c r="U7" i="20"/>
  <c r="V7" i="20"/>
  <c r="W7" i="20"/>
  <c r="X7" i="20"/>
  <c r="Y7" i="20"/>
  <c r="Z7" i="20"/>
  <c r="AA7" i="20"/>
  <c r="AB7" i="20"/>
  <c r="AC7" i="20"/>
  <c r="AD7" i="20"/>
  <c r="AE7" i="20"/>
  <c r="AF7" i="20"/>
  <c r="AG7" i="20"/>
  <c r="AH7" i="20"/>
  <c r="AI7" i="20"/>
  <c r="C6" i="20"/>
  <c r="D6" i="20"/>
  <c r="E6" i="20"/>
  <c r="F6" i="20"/>
  <c r="G6" i="20"/>
  <c r="H6" i="20"/>
  <c r="I6" i="20"/>
  <c r="J6" i="20"/>
  <c r="K6" i="20"/>
  <c r="L6" i="20"/>
  <c r="M6" i="20"/>
  <c r="N6" i="20"/>
  <c r="O6" i="20"/>
  <c r="P6" i="20"/>
  <c r="Q6" i="20"/>
  <c r="R6" i="20"/>
  <c r="S6" i="20"/>
  <c r="T6" i="20"/>
  <c r="U6" i="20"/>
  <c r="V6" i="20"/>
  <c r="W6" i="20"/>
  <c r="X6" i="20"/>
  <c r="Y6" i="20"/>
  <c r="Z6" i="20"/>
  <c r="AA6" i="20"/>
  <c r="AB6" i="20"/>
  <c r="AC6" i="20"/>
  <c r="AD6" i="20"/>
  <c r="AE6" i="20"/>
  <c r="AF6" i="20"/>
  <c r="AG6" i="20"/>
  <c r="AH6" i="20"/>
  <c r="AI6"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AE5" i="20"/>
  <c r="AF5" i="20"/>
  <c r="AG5" i="20"/>
  <c r="AH5" i="20"/>
  <c r="AI5" i="20"/>
  <c r="C4" i="20"/>
  <c r="D4" i="20"/>
  <c r="E4" i="20"/>
  <c r="F4" i="20"/>
  <c r="G4" i="20"/>
  <c r="H4" i="20"/>
  <c r="I4" i="20"/>
  <c r="J4" i="20"/>
  <c r="K4" i="20"/>
  <c r="L4" i="20"/>
  <c r="M4" i="20"/>
  <c r="N4" i="20"/>
  <c r="O4" i="20"/>
  <c r="P4" i="20"/>
  <c r="Q4" i="20"/>
  <c r="R4" i="20"/>
  <c r="S4" i="20"/>
  <c r="T4" i="20"/>
  <c r="U4" i="20"/>
  <c r="V4" i="20"/>
  <c r="W4" i="20"/>
  <c r="X4" i="20"/>
  <c r="Y4" i="20"/>
  <c r="Z4" i="20"/>
  <c r="AA4" i="20"/>
  <c r="AB4" i="20"/>
  <c r="AC4" i="20"/>
  <c r="AD4" i="20"/>
  <c r="AE4" i="20"/>
  <c r="AF4" i="20"/>
  <c r="AG4" i="20"/>
  <c r="AH4" i="20"/>
  <c r="AI4" i="20"/>
  <c r="C3" i="20"/>
  <c r="D3" i="20"/>
  <c r="E3" i="20"/>
  <c r="F3" i="20"/>
  <c r="G3" i="20"/>
  <c r="H3" i="20"/>
  <c r="I3" i="20"/>
  <c r="J3" i="20"/>
  <c r="K3" i="20"/>
  <c r="L3" i="20"/>
  <c r="M3" i="20"/>
  <c r="N3" i="20"/>
  <c r="O3" i="20"/>
  <c r="P3" i="20"/>
  <c r="Q3" i="20"/>
  <c r="R3" i="20"/>
  <c r="S3" i="20"/>
  <c r="T3" i="20"/>
  <c r="U3" i="20"/>
  <c r="V3" i="20"/>
  <c r="W3" i="20"/>
  <c r="X3" i="20"/>
  <c r="Y3" i="20"/>
  <c r="Z3" i="20"/>
  <c r="AA3" i="20"/>
  <c r="AB3" i="20"/>
  <c r="AC3" i="20"/>
  <c r="AD3" i="20"/>
  <c r="AE3" i="20"/>
  <c r="AF3" i="20"/>
  <c r="AG3" i="20"/>
  <c r="AH3" i="20"/>
  <c r="AI3" i="20"/>
  <c r="B3" i="20"/>
  <c r="B4" i="20"/>
  <c r="B5" i="20"/>
  <c r="B6" i="20"/>
  <c r="B7" i="20"/>
  <c r="B8" i="20"/>
  <c r="B9" i="20"/>
  <c r="C2" i="20"/>
  <c r="D2" i="20"/>
  <c r="E2" i="20"/>
  <c r="F2" i="20"/>
  <c r="G2" i="20"/>
  <c r="H2" i="20"/>
  <c r="I2" i="20"/>
  <c r="J2" i="20"/>
  <c r="K2" i="20"/>
  <c r="L2" i="20"/>
  <c r="M2" i="20"/>
  <c r="N2" i="20"/>
  <c r="O2" i="20"/>
  <c r="P2" i="20"/>
  <c r="Q2" i="20"/>
  <c r="R2" i="20"/>
  <c r="S2" i="20"/>
  <c r="T2" i="20"/>
  <c r="U2" i="20"/>
  <c r="V2" i="20"/>
  <c r="W2" i="20"/>
  <c r="X2" i="20"/>
  <c r="Y2" i="20"/>
  <c r="Z2" i="20"/>
  <c r="AA2" i="20"/>
  <c r="AB2" i="20"/>
  <c r="AC2" i="20"/>
  <c r="AD2" i="20"/>
  <c r="AE2" i="20"/>
  <c r="AF2" i="20"/>
  <c r="AG2" i="20"/>
  <c r="AH2" i="20"/>
  <c r="AI2" i="20"/>
  <c r="C9" i="18"/>
  <c r="D9" i="18"/>
  <c r="E9" i="18"/>
  <c r="F9" i="18"/>
  <c r="G9" i="18"/>
  <c r="H9" i="18"/>
  <c r="I9" i="18"/>
  <c r="J9" i="18"/>
  <c r="K9" i="18"/>
  <c r="L9" i="18"/>
  <c r="M9" i="18"/>
  <c r="N9" i="18"/>
  <c r="O9" i="18"/>
  <c r="P9" i="18"/>
  <c r="Q9" i="18"/>
  <c r="R9" i="18"/>
  <c r="S9" i="18"/>
  <c r="T9" i="18"/>
  <c r="U9" i="18"/>
  <c r="V9" i="18"/>
  <c r="W9" i="18"/>
  <c r="X9" i="18"/>
  <c r="Y9" i="18"/>
  <c r="Z9" i="18"/>
  <c r="AA9" i="18"/>
  <c r="AB9" i="18"/>
  <c r="AC9" i="18"/>
  <c r="AD9" i="18"/>
  <c r="AE9" i="18"/>
  <c r="AF9" i="18"/>
  <c r="AG9" i="18"/>
  <c r="AH9" i="18"/>
  <c r="AI9" i="18"/>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AH8" i="18"/>
  <c r="AI8" i="18"/>
  <c r="C7" i="18"/>
  <c r="D7" i="18"/>
  <c r="E7" i="18"/>
  <c r="F7" i="18"/>
  <c r="G7" i="18"/>
  <c r="H7" i="18"/>
  <c r="I7" i="18"/>
  <c r="J7" i="18"/>
  <c r="K7" i="18"/>
  <c r="L7" i="18"/>
  <c r="M7" i="18"/>
  <c r="N7" i="18"/>
  <c r="O7" i="18"/>
  <c r="P7" i="18"/>
  <c r="Q7" i="18"/>
  <c r="R7" i="18"/>
  <c r="S7" i="18"/>
  <c r="T7" i="18"/>
  <c r="U7" i="18"/>
  <c r="V7" i="18"/>
  <c r="W7" i="18"/>
  <c r="X7" i="18"/>
  <c r="Y7" i="18"/>
  <c r="Z7" i="18"/>
  <c r="AA7" i="18"/>
  <c r="AB7" i="18"/>
  <c r="AC7" i="18"/>
  <c r="AD7" i="18"/>
  <c r="AE7" i="18"/>
  <c r="AF7" i="18"/>
  <c r="AG7" i="18"/>
  <c r="AH7" i="18"/>
  <c r="AI7" i="18"/>
  <c r="C6" i="18"/>
  <c r="D6" i="18"/>
  <c r="E6" i="18"/>
  <c r="F6" i="18"/>
  <c r="G6" i="18"/>
  <c r="H6" i="18"/>
  <c r="I6" i="18"/>
  <c r="J6" i="18"/>
  <c r="K6" i="18"/>
  <c r="L6" i="18"/>
  <c r="M6" i="18"/>
  <c r="N6" i="18"/>
  <c r="O6" i="18"/>
  <c r="P6" i="18"/>
  <c r="Q6" i="18"/>
  <c r="R6" i="18"/>
  <c r="S6" i="18"/>
  <c r="T6" i="18"/>
  <c r="U6" i="18"/>
  <c r="V6" i="18"/>
  <c r="W6" i="18"/>
  <c r="X6" i="18"/>
  <c r="Y6" i="18"/>
  <c r="Z6" i="18"/>
  <c r="AA6" i="18"/>
  <c r="AB6" i="18"/>
  <c r="AC6" i="18"/>
  <c r="AD6" i="18"/>
  <c r="AE6" i="18"/>
  <c r="AF6" i="18"/>
  <c r="AG6" i="18"/>
  <c r="AH6" i="18"/>
  <c r="AI6" i="18"/>
  <c r="C5" i="18"/>
  <c r="D5" i="18"/>
  <c r="E5" i="18"/>
  <c r="F5" i="18"/>
  <c r="G5" i="18"/>
  <c r="H5" i="18"/>
  <c r="I5" i="18"/>
  <c r="J5" i="18"/>
  <c r="K5" i="18"/>
  <c r="L5" i="18"/>
  <c r="M5" i="18"/>
  <c r="N5" i="18"/>
  <c r="O5" i="18"/>
  <c r="P5" i="18"/>
  <c r="Q5" i="18"/>
  <c r="R5" i="18"/>
  <c r="S5" i="18"/>
  <c r="T5" i="18"/>
  <c r="U5" i="18"/>
  <c r="V5" i="18"/>
  <c r="W5" i="18"/>
  <c r="X5" i="18"/>
  <c r="Y5" i="18"/>
  <c r="Z5" i="18"/>
  <c r="AA5" i="18"/>
  <c r="AB5" i="18"/>
  <c r="AC5" i="18"/>
  <c r="AD5" i="18"/>
  <c r="AE5" i="18"/>
  <c r="AF5" i="18"/>
  <c r="AG5" i="18"/>
  <c r="AH5" i="18"/>
  <c r="AI5"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AH4" i="18"/>
  <c r="AI4"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H3" i="18"/>
  <c r="AI3" i="18"/>
  <c r="C2" i="18"/>
  <c r="D2" i="18"/>
  <c r="E2" i="18"/>
  <c r="F2" i="18"/>
  <c r="G2" i="18"/>
  <c r="H2" i="18"/>
  <c r="I2" i="18"/>
  <c r="J2" i="18"/>
  <c r="K2" i="18"/>
  <c r="L2" i="18"/>
  <c r="M2" i="18"/>
  <c r="N2" i="18"/>
  <c r="O2" i="18"/>
  <c r="P2" i="18"/>
  <c r="Q2" i="18"/>
  <c r="R2" i="18"/>
  <c r="S2" i="18"/>
  <c r="T2" i="18"/>
  <c r="U2" i="18"/>
  <c r="V2" i="18"/>
  <c r="W2" i="18"/>
  <c r="X2" i="18"/>
  <c r="Y2" i="18"/>
  <c r="Z2" i="18"/>
  <c r="AA2" i="18"/>
  <c r="AB2" i="18"/>
  <c r="AC2" i="18"/>
  <c r="AD2" i="18"/>
  <c r="AE2" i="18"/>
  <c r="AF2" i="18"/>
  <c r="AG2" i="18"/>
  <c r="AH2" i="18"/>
  <c r="AI2" i="18"/>
  <c r="B3" i="18"/>
  <c r="B4" i="18"/>
  <c r="B5" i="18"/>
  <c r="B6" i="18"/>
  <c r="B7" i="18"/>
  <c r="B8" i="18"/>
  <c r="B9" i="18"/>
  <c r="B2" i="18"/>
  <c r="C9" i="17"/>
  <c r="D9" i="17"/>
  <c r="E9" i="17"/>
  <c r="F9" i="17"/>
  <c r="G9" i="17"/>
  <c r="H9" i="17"/>
  <c r="I9" i="17"/>
  <c r="J9" i="17"/>
  <c r="K9" i="17"/>
  <c r="L9" i="17"/>
  <c r="M9" i="17"/>
  <c r="N9" i="17"/>
  <c r="O9" i="17"/>
  <c r="P9" i="17"/>
  <c r="Q9" i="17"/>
  <c r="R9" i="17"/>
  <c r="S9" i="17"/>
  <c r="T9" i="17"/>
  <c r="U9" i="17"/>
  <c r="V9" i="17"/>
  <c r="W9" i="17"/>
  <c r="X9" i="17"/>
  <c r="Y9" i="17"/>
  <c r="Z9" i="17"/>
  <c r="AA9" i="17"/>
  <c r="AB9" i="17"/>
  <c r="AC9" i="17"/>
  <c r="AD9" i="17"/>
  <c r="AE9" i="17"/>
  <c r="AF9" i="17"/>
  <c r="AG9" i="17"/>
  <c r="AH9" i="17"/>
  <c r="AI9" i="17"/>
  <c r="C8" i="17"/>
  <c r="D8" i="17"/>
  <c r="E8" i="17"/>
  <c r="F8" i="17"/>
  <c r="G8" i="17"/>
  <c r="H8" i="17"/>
  <c r="I8" i="17"/>
  <c r="J8" i="17"/>
  <c r="K8" i="17"/>
  <c r="L8" i="17"/>
  <c r="M8" i="17"/>
  <c r="N8" i="17"/>
  <c r="O8" i="17"/>
  <c r="P8" i="17"/>
  <c r="Q8" i="17"/>
  <c r="R8" i="17"/>
  <c r="S8" i="17"/>
  <c r="T8" i="17"/>
  <c r="U8" i="17"/>
  <c r="V8" i="17"/>
  <c r="W8" i="17"/>
  <c r="X8" i="17"/>
  <c r="Y8" i="17"/>
  <c r="Z8" i="17"/>
  <c r="AA8" i="17"/>
  <c r="AB8" i="17"/>
  <c r="AC8" i="17"/>
  <c r="AD8" i="17"/>
  <c r="AE8" i="17"/>
  <c r="AF8" i="17"/>
  <c r="AG8" i="17"/>
  <c r="AH8" i="17"/>
  <c r="AI8" i="17"/>
  <c r="C7" i="17"/>
  <c r="D7" i="17"/>
  <c r="E7" i="17"/>
  <c r="F7" i="17"/>
  <c r="G7" i="17"/>
  <c r="H7" i="17"/>
  <c r="I7" i="17"/>
  <c r="J7" i="17"/>
  <c r="K7" i="17"/>
  <c r="L7" i="17"/>
  <c r="M7" i="17"/>
  <c r="N7" i="17"/>
  <c r="O7" i="17"/>
  <c r="P7" i="17"/>
  <c r="Q7" i="17"/>
  <c r="R7" i="17"/>
  <c r="S7" i="17"/>
  <c r="T7" i="17"/>
  <c r="U7" i="17"/>
  <c r="V7" i="17"/>
  <c r="W7" i="17"/>
  <c r="X7" i="17"/>
  <c r="Y7" i="17"/>
  <c r="Z7" i="17"/>
  <c r="AA7" i="17"/>
  <c r="AB7" i="17"/>
  <c r="AC7" i="17"/>
  <c r="AD7" i="17"/>
  <c r="AE7" i="17"/>
  <c r="AF7" i="17"/>
  <c r="AG7" i="17"/>
  <c r="AH7" i="17"/>
  <c r="AI7" i="17"/>
  <c r="C6" i="17"/>
  <c r="D6" i="17"/>
  <c r="E6" i="17"/>
  <c r="F6" i="17"/>
  <c r="G6" i="17"/>
  <c r="H6" i="17"/>
  <c r="I6" i="17"/>
  <c r="J6" i="17"/>
  <c r="K6" i="17"/>
  <c r="L6" i="17"/>
  <c r="M6" i="17"/>
  <c r="N6" i="17"/>
  <c r="O6" i="17"/>
  <c r="P6" i="17"/>
  <c r="Q6" i="17"/>
  <c r="R6" i="17"/>
  <c r="S6" i="17"/>
  <c r="T6" i="17"/>
  <c r="U6" i="17"/>
  <c r="V6" i="17"/>
  <c r="W6" i="17"/>
  <c r="X6" i="17"/>
  <c r="Y6" i="17"/>
  <c r="Z6" i="17"/>
  <c r="AA6" i="17"/>
  <c r="AB6" i="17"/>
  <c r="AC6" i="17"/>
  <c r="AD6" i="17"/>
  <c r="AE6" i="17"/>
  <c r="AF6" i="17"/>
  <c r="AG6" i="17"/>
  <c r="AH6" i="17"/>
  <c r="AI6" i="17"/>
  <c r="C5" i="17"/>
  <c r="D5" i="17"/>
  <c r="E5" i="17"/>
  <c r="F5" i="17"/>
  <c r="G5" i="17"/>
  <c r="H5" i="17"/>
  <c r="I5" i="17"/>
  <c r="J5" i="17"/>
  <c r="K5" i="17"/>
  <c r="L5" i="17"/>
  <c r="M5" i="17"/>
  <c r="N5" i="17"/>
  <c r="O5" i="17"/>
  <c r="P5" i="17"/>
  <c r="Q5" i="17"/>
  <c r="R5" i="17"/>
  <c r="S5" i="17"/>
  <c r="T5" i="17"/>
  <c r="U5" i="17"/>
  <c r="V5" i="17"/>
  <c r="W5" i="17"/>
  <c r="X5" i="17"/>
  <c r="Y5" i="17"/>
  <c r="Z5" i="17"/>
  <c r="AA5" i="17"/>
  <c r="AB5" i="17"/>
  <c r="AC5" i="17"/>
  <c r="AD5" i="17"/>
  <c r="AE5" i="17"/>
  <c r="AF5" i="17"/>
  <c r="AG5" i="17"/>
  <c r="AH5" i="17"/>
  <c r="AI5" i="17"/>
  <c r="C4" i="17"/>
  <c r="D4" i="17"/>
  <c r="E4" i="17"/>
  <c r="F4" i="17"/>
  <c r="G4" i="17"/>
  <c r="H4" i="17"/>
  <c r="I4" i="17"/>
  <c r="J4" i="17"/>
  <c r="K4" i="17"/>
  <c r="L4" i="17"/>
  <c r="M4" i="17"/>
  <c r="N4" i="17"/>
  <c r="O4" i="17"/>
  <c r="P4" i="17"/>
  <c r="Q4" i="17"/>
  <c r="R4" i="17"/>
  <c r="S4" i="17"/>
  <c r="T4" i="17"/>
  <c r="U4" i="17"/>
  <c r="V4" i="17"/>
  <c r="W4" i="17"/>
  <c r="X4" i="17"/>
  <c r="Y4" i="17"/>
  <c r="Z4" i="17"/>
  <c r="AA4" i="17"/>
  <c r="AB4" i="17"/>
  <c r="AC4" i="17"/>
  <c r="AD4" i="17"/>
  <c r="AE4" i="17"/>
  <c r="AF4" i="17"/>
  <c r="AG4" i="17"/>
  <c r="AH4" i="17"/>
  <c r="AI4" i="17"/>
  <c r="C3" i="17"/>
  <c r="D3" i="17"/>
  <c r="E3" i="17"/>
  <c r="F3" i="17"/>
  <c r="G3" i="17"/>
  <c r="H3" i="17"/>
  <c r="I3" i="17"/>
  <c r="J3" i="17"/>
  <c r="K3" i="17"/>
  <c r="L3" i="17"/>
  <c r="M3" i="17"/>
  <c r="N3" i="17"/>
  <c r="O3" i="17"/>
  <c r="P3" i="17"/>
  <c r="Q3" i="17"/>
  <c r="R3" i="17"/>
  <c r="S3" i="17"/>
  <c r="T3" i="17"/>
  <c r="U3" i="17"/>
  <c r="V3" i="17"/>
  <c r="W3" i="17"/>
  <c r="X3" i="17"/>
  <c r="Y3" i="17"/>
  <c r="Z3" i="17"/>
  <c r="AA3" i="17"/>
  <c r="AB3" i="17"/>
  <c r="AC3" i="17"/>
  <c r="AD3" i="17"/>
  <c r="AE3" i="17"/>
  <c r="AF3" i="17"/>
  <c r="AG3" i="17"/>
  <c r="AH3" i="17"/>
  <c r="AI3" i="17"/>
  <c r="C2" i="17"/>
  <c r="D2" i="17"/>
  <c r="E2" i="17"/>
  <c r="F2" i="17"/>
  <c r="G2" i="17"/>
  <c r="H2" i="17"/>
  <c r="I2" i="17"/>
  <c r="J2" i="17"/>
  <c r="K2" i="17"/>
  <c r="L2" i="17"/>
  <c r="M2" i="17"/>
  <c r="N2" i="17"/>
  <c r="O2" i="17"/>
  <c r="P2" i="17"/>
  <c r="Q2" i="17"/>
  <c r="R2" i="17"/>
  <c r="S2" i="17"/>
  <c r="T2" i="17"/>
  <c r="U2" i="17"/>
  <c r="V2" i="17"/>
  <c r="W2" i="17"/>
  <c r="X2" i="17"/>
  <c r="Y2" i="17"/>
  <c r="Z2" i="17"/>
  <c r="AA2" i="17"/>
  <c r="AB2" i="17"/>
  <c r="AC2" i="17"/>
  <c r="AD2" i="17"/>
  <c r="AE2" i="17"/>
  <c r="AF2" i="17"/>
  <c r="AG2" i="17"/>
  <c r="AH2" i="17"/>
  <c r="AI2" i="17"/>
  <c r="B3" i="17"/>
  <c r="B4" i="17"/>
  <c r="B5" i="17"/>
  <c r="B6" i="17"/>
  <c r="B7" i="17"/>
  <c r="B8" i="17"/>
  <c r="B9" i="17"/>
  <c r="B2" i="17"/>
  <c r="C9" i="16"/>
  <c r="D9" i="16"/>
  <c r="E9" i="16"/>
  <c r="F9" i="16"/>
  <c r="G9" i="16"/>
  <c r="H9" i="16"/>
  <c r="I9" i="16"/>
  <c r="J9" i="16"/>
  <c r="K9" i="16"/>
  <c r="L9" i="16"/>
  <c r="M9" i="16"/>
  <c r="N9" i="16"/>
  <c r="O9" i="16"/>
  <c r="P9" i="16"/>
  <c r="Q9" i="16"/>
  <c r="R9" i="16"/>
  <c r="S9" i="16"/>
  <c r="T9" i="16"/>
  <c r="U9" i="16"/>
  <c r="V9" i="16"/>
  <c r="W9" i="16"/>
  <c r="X9" i="16"/>
  <c r="Y9" i="16"/>
  <c r="Z9" i="16"/>
  <c r="AA9" i="16"/>
  <c r="AB9" i="16"/>
  <c r="AC9" i="16"/>
  <c r="AD9" i="16"/>
  <c r="AE9" i="16"/>
  <c r="AF9" i="16"/>
  <c r="AG9" i="16"/>
  <c r="AH9" i="16"/>
  <c r="AI9" i="16"/>
  <c r="C8" i="16"/>
  <c r="D8" i="16"/>
  <c r="E8" i="16"/>
  <c r="F8" i="16"/>
  <c r="G8" i="16"/>
  <c r="H8" i="16"/>
  <c r="I8" i="16"/>
  <c r="J8" i="16"/>
  <c r="K8" i="16"/>
  <c r="L8" i="16"/>
  <c r="M8" i="16"/>
  <c r="N8" i="16"/>
  <c r="O8" i="16"/>
  <c r="P8" i="16"/>
  <c r="Q8" i="16"/>
  <c r="R8" i="16"/>
  <c r="S8" i="16"/>
  <c r="T8" i="16"/>
  <c r="U8" i="16"/>
  <c r="V8" i="16"/>
  <c r="W8" i="16"/>
  <c r="X8" i="16"/>
  <c r="Y8" i="16"/>
  <c r="Z8" i="16"/>
  <c r="AA8" i="16"/>
  <c r="AB8" i="16"/>
  <c r="AC8" i="16"/>
  <c r="AD8" i="16"/>
  <c r="AE8" i="16"/>
  <c r="AF8" i="16"/>
  <c r="AG8" i="16"/>
  <c r="AH8" i="16"/>
  <c r="AI8" i="16"/>
  <c r="C7" i="16"/>
  <c r="D7" i="16"/>
  <c r="E7" i="16"/>
  <c r="F7" i="16"/>
  <c r="G7" i="16"/>
  <c r="H7" i="16"/>
  <c r="I7" i="16"/>
  <c r="J7" i="16"/>
  <c r="K7" i="16"/>
  <c r="L7" i="16"/>
  <c r="M7" i="16"/>
  <c r="N7" i="16"/>
  <c r="O7" i="16"/>
  <c r="P7" i="16"/>
  <c r="Q7" i="16"/>
  <c r="R7" i="16"/>
  <c r="S7" i="16"/>
  <c r="T7" i="16"/>
  <c r="U7" i="16"/>
  <c r="V7" i="16"/>
  <c r="W7" i="16"/>
  <c r="X7" i="16"/>
  <c r="Y7" i="16"/>
  <c r="Z7" i="16"/>
  <c r="AA7" i="16"/>
  <c r="AB7" i="16"/>
  <c r="AC7" i="16"/>
  <c r="AD7" i="16"/>
  <c r="AE7" i="16"/>
  <c r="AF7" i="16"/>
  <c r="AG7" i="16"/>
  <c r="AH7" i="16"/>
  <c r="AI7" i="16"/>
  <c r="C6" i="16"/>
  <c r="D6" i="16"/>
  <c r="E6" i="16"/>
  <c r="F6" i="16"/>
  <c r="G6" i="16"/>
  <c r="H6" i="16"/>
  <c r="I6" i="16"/>
  <c r="J6" i="16"/>
  <c r="K6" i="16"/>
  <c r="L6" i="16"/>
  <c r="M6" i="16"/>
  <c r="N6" i="16"/>
  <c r="O6" i="16"/>
  <c r="P6" i="16"/>
  <c r="Q6" i="16"/>
  <c r="R6" i="16"/>
  <c r="S6" i="16"/>
  <c r="T6" i="16"/>
  <c r="U6" i="16"/>
  <c r="V6" i="16"/>
  <c r="W6" i="16"/>
  <c r="X6" i="16"/>
  <c r="Y6" i="16"/>
  <c r="Z6" i="16"/>
  <c r="AA6" i="16"/>
  <c r="AB6" i="16"/>
  <c r="AC6" i="16"/>
  <c r="AD6" i="16"/>
  <c r="AE6" i="16"/>
  <c r="AF6" i="16"/>
  <c r="AG6" i="16"/>
  <c r="AH6" i="16"/>
  <c r="AI6" i="16"/>
  <c r="C5" i="16"/>
  <c r="D5" i="16"/>
  <c r="E5" i="16"/>
  <c r="F5" i="16"/>
  <c r="G5" i="16"/>
  <c r="H5" i="16"/>
  <c r="I5" i="16"/>
  <c r="J5" i="16"/>
  <c r="K5" i="16"/>
  <c r="L5" i="16"/>
  <c r="M5" i="16"/>
  <c r="N5" i="16"/>
  <c r="O5" i="16"/>
  <c r="P5" i="16"/>
  <c r="Q5" i="16"/>
  <c r="R5" i="16"/>
  <c r="S5" i="16"/>
  <c r="T5" i="16"/>
  <c r="U5" i="16"/>
  <c r="V5" i="16"/>
  <c r="W5" i="16"/>
  <c r="X5" i="16"/>
  <c r="Y5" i="16"/>
  <c r="Z5" i="16"/>
  <c r="AA5" i="16"/>
  <c r="AB5" i="16"/>
  <c r="AC5" i="16"/>
  <c r="AD5" i="16"/>
  <c r="AE5" i="16"/>
  <c r="AF5" i="16"/>
  <c r="AG5" i="16"/>
  <c r="AH5" i="16"/>
  <c r="AI5" i="16"/>
  <c r="C4" i="16"/>
  <c r="D4" i="16"/>
  <c r="E4" i="16"/>
  <c r="F4" i="16"/>
  <c r="G4" i="16"/>
  <c r="H4" i="16"/>
  <c r="I4" i="16"/>
  <c r="J4" i="16"/>
  <c r="K4" i="16"/>
  <c r="L4" i="16"/>
  <c r="M4" i="16"/>
  <c r="N4" i="16"/>
  <c r="O4" i="16"/>
  <c r="P4" i="16"/>
  <c r="Q4" i="16"/>
  <c r="R4" i="16"/>
  <c r="S4" i="16"/>
  <c r="T4" i="16"/>
  <c r="U4" i="16"/>
  <c r="V4" i="16"/>
  <c r="W4" i="16"/>
  <c r="X4" i="16"/>
  <c r="Y4" i="16"/>
  <c r="Z4" i="16"/>
  <c r="AA4" i="16"/>
  <c r="AB4" i="16"/>
  <c r="AC4" i="16"/>
  <c r="AD4" i="16"/>
  <c r="AE4" i="16"/>
  <c r="AF4" i="16"/>
  <c r="AG4" i="16"/>
  <c r="AH4" i="16"/>
  <c r="AI4" i="16"/>
  <c r="C3" i="16"/>
  <c r="D3" i="16"/>
  <c r="E3" i="16"/>
  <c r="F3" i="16"/>
  <c r="G3" i="16"/>
  <c r="H3" i="16"/>
  <c r="I3" i="16"/>
  <c r="J3" i="16"/>
  <c r="K3" i="16"/>
  <c r="L3" i="16"/>
  <c r="M3" i="16"/>
  <c r="N3" i="16"/>
  <c r="O3" i="16"/>
  <c r="P3" i="16"/>
  <c r="Q3" i="16"/>
  <c r="R3" i="16"/>
  <c r="S3" i="16"/>
  <c r="T3" i="16"/>
  <c r="U3" i="16"/>
  <c r="V3" i="16"/>
  <c r="W3" i="16"/>
  <c r="X3" i="16"/>
  <c r="Y3" i="16"/>
  <c r="Z3" i="16"/>
  <c r="AA3" i="16"/>
  <c r="AB3" i="16"/>
  <c r="AC3" i="16"/>
  <c r="AD3" i="16"/>
  <c r="AE3" i="16"/>
  <c r="AF3" i="16"/>
  <c r="AG3" i="16"/>
  <c r="AH3" i="16"/>
  <c r="AI3" i="16"/>
  <c r="C2" i="16"/>
  <c r="D2" i="16"/>
  <c r="E2" i="16"/>
  <c r="F2" i="16"/>
  <c r="G2" i="16"/>
  <c r="H2" i="16"/>
  <c r="I2" i="16"/>
  <c r="J2" i="16"/>
  <c r="K2" i="16"/>
  <c r="L2" i="16"/>
  <c r="M2" i="16"/>
  <c r="N2" i="16"/>
  <c r="O2" i="16"/>
  <c r="P2" i="16"/>
  <c r="Q2" i="16"/>
  <c r="R2" i="16"/>
  <c r="S2" i="16"/>
  <c r="T2" i="16"/>
  <c r="U2" i="16"/>
  <c r="V2" i="16"/>
  <c r="W2" i="16"/>
  <c r="X2" i="16"/>
  <c r="Y2" i="16"/>
  <c r="Z2" i="16"/>
  <c r="AA2" i="16"/>
  <c r="AB2" i="16"/>
  <c r="AC2" i="16"/>
  <c r="AD2" i="16"/>
  <c r="AE2" i="16"/>
  <c r="AF2" i="16"/>
  <c r="AG2" i="16"/>
  <c r="AH2" i="16"/>
  <c r="AI2" i="16"/>
  <c r="B3" i="16"/>
  <c r="B4" i="16"/>
  <c r="B5" i="16"/>
  <c r="B6" i="16"/>
  <c r="B7" i="16"/>
  <c r="B8" i="16"/>
  <c r="B9" i="16"/>
  <c r="B2" i="16"/>
  <c r="C9" i="15"/>
  <c r="D9" i="15"/>
  <c r="E9" i="15"/>
  <c r="F9" i="15"/>
  <c r="G9" i="15"/>
  <c r="H9" i="15"/>
  <c r="I9" i="15"/>
  <c r="J9" i="15"/>
  <c r="K9" i="15"/>
  <c r="L9" i="15"/>
  <c r="M9" i="15"/>
  <c r="N9" i="15"/>
  <c r="O9" i="15"/>
  <c r="P9" i="15"/>
  <c r="Q9" i="15"/>
  <c r="R9" i="15"/>
  <c r="S9" i="15"/>
  <c r="T9" i="15"/>
  <c r="U9" i="15"/>
  <c r="V9" i="15"/>
  <c r="W9" i="15"/>
  <c r="X9" i="15"/>
  <c r="Y9" i="15"/>
  <c r="Z9" i="15"/>
  <c r="AA9" i="15"/>
  <c r="AB9" i="15"/>
  <c r="AC9" i="15"/>
  <c r="AD9" i="15"/>
  <c r="AE9" i="15"/>
  <c r="AF9" i="15"/>
  <c r="AG9" i="15"/>
  <c r="AH9" i="15"/>
  <c r="AI9" i="15"/>
  <c r="C8" i="15"/>
  <c r="D8" i="15"/>
  <c r="E8" i="15"/>
  <c r="F8" i="15"/>
  <c r="G8" i="15"/>
  <c r="H8" i="15"/>
  <c r="I8" i="15"/>
  <c r="J8" i="15"/>
  <c r="K8" i="15"/>
  <c r="L8" i="15"/>
  <c r="M8" i="15"/>
  <c r="N8" i="15"/>
  <c r="O8" i="15"/>
  <c r="P8" i="15"/>
  <c r="Q8" i="15"/>
  <c r="R8" i="15"/>
  <c r="S8" i="15"/>
  <c r="T8" i="15"/>
  <c r="U8" i="15"/>
  <c r="V8" i="15"/>
  <c r="W8" i="15"/>
  <c r="X8" i="15"/>
  <c r="Y8" i="15"/>
  <c r="Z8" i="15"/>
  <c r="AA8" i="15"/>
  <c r="AB8" i="15"/>
  <c r="AC8" i="15"/>
  <c r="AD8" i="15"/>
  <c r="AE8" i="15"/>
  <c r="AF8" i="15"/>
  <c r="AG8" i="15"/>
  <c r="AH8" i="15"/>
  <c r="AI8" i="15"/>
  <c r="C7" i="15"/>
  <c r="D7" i="15"/>
  <c r="E7" i="15"/>
  <c r="F7" i="15"/>
  <c r="G7" i="15"/>
  <c r="H7" i="15"/>
  <c r="I7" i="15"/>
  <c r="J7" i="15"/>
  <c r="K7" i="15"/>
  <c r="L7" i="15"/>
  <c r="M7" i="15"/>
  <c r="N7" i="15"/>
  <c r="O7" i="15"/>
  <c r="P7" i="15"/>
  <c r="Q7" i="15"/>
  <c r="R7" i="15"/>
  <c r="S7" i="15"/>
  <c r="T7" i="15"/>
  <c r="U7" i="15"/>
  <c r="V7" i="15"/>
  <c r="W7" i="15"/>
  <c r="X7" i="15"/>
  <c r="Y7" i="15"/>
  <c r="Z7" i="15"/>
  <c r="AA7" i="15"/>
  <c r="AB7" i="15"/>
  <c r="AC7" i="15"/>
  <c r="AD7" i="15"/>
  <c r="AE7" i="15"/>
  <c r="AF7" i="15"/>
  <c r="AG7" i="15"/>
  <c r="AH7" i="15"/>
  <c r="AI7" i="15"/>
  <c r="C6" i="15"/>
  <c r="D6" i="15"/>
  <c r="E6" i="15"/>
  <c r="F6" i="15"/>
  <c r="G6" i="15"/>
  <c r="H6" i="15"/>
  <c r="I6" i="15"/>
  <c r="J6" i="15"/>
  <c r="K6" i="15"/>
  <c r="L6" i="15"/>
  <c r="M6" i="15"/>
  <c r="N6" i="15"/>
  <c r="O6" i="15"/>
  <c r="P6" i="15"/>
  <c r="Q6" i="15"/>
  <c r="R6" i="15"/>
  <c r="S6" i="15"/>
  <c r="T6" i="15"/>
  <c r="U6" i="15"/>
  <c r="V6" i="15"/>
  <c r="W6" i="15"/>
  <c r="X6" i="15"/>
  <c r="Y6" i="15"/>
  <c r="Z6" i="15"/>
  <c r="AA6" i="15"/>
  <c r="AB6" i="15"/>
  <c r="AC6" i="15"/>
  <c r="AD6" i="15"/>
  <c r="AE6" i="15"/>
  <c r="AF6" i="15"/>
  <c r="AG6" i="15"/>
  <c r="AH6" i="15"/>
  <c r="AI6" i="15"/>
  <c r="C5" i="15"/>
  <c r="D5" i="15"/>
  <c r="E5" i="15"/>
  <c r="F5" i="15"/>
  <c r="G5" i="15"/>
  <c r="H5" i="15"/>
  <c r="I5" i="15"/>
  <c r="J5" i="15"/>
  <c r="K5" i="15"/>
  <c r="L5" i="15"/>
  <c r="M5" i="15"/>
  <c r="N5" i="15"/>
  <c r="O5" i="15"/>
  <c r="P5" i="15"/>
  <c r="Q5" i="15"/>
  <c r="R5" i="15"/>
  <c r="S5" i="15"/>
  <c r="T5" i="15"/>
  <c r="U5" i="15"/>
  <c r="V5" i="15"/>
  <c r="W5" i="15"/>
  <c r="X5" i="15"/>
  <c r="Y5" i="15"/>
  <c r="Z5" i="15"/>
  <c r="AA5" i="15"/>
  <c r="AB5" i="15"/>
  <c r="AC5" i="15"/>
  <c r="AD5" i="15"/>
  <c r="AE5" i="15"/>
  <c r="AF5" i="15"/>
  <c r="AG5" i="15"/>
  <c r="AH5" i="15"/>
  <c r="AI5" i="15"/>
  <c r="C4" i="15"/>
  <c r="D4" i="15"/>
  <c r="E4" i="15"/>
  <c r="F4" i="15"/>
  <c r="G4" i="15"/>
  <c r="H4" i="15"/>
  <c r="I4" i="15"/>
  <c r="J4" i="15"/>
  <c r="K4" i="15"/>
  <c r="L4" i="15"/>
  <c r="M4" i="15"/>
  <c r="N4" i="15"/>
  <c r="O4" i="15"/>
  <c r="P4" i="15"/>
  <c r="Q4" i="15"/>
  <c r="R4" i="15"/>
  <c r="S4" i="15"/>
  <c r="T4" i="15"/>
  <c r="U4" i="15"/>
  <c r="V4" i="15"/>
  <c r="W4" i="15"/>
  <c r="X4" i="15"/>
  <c r="Y4" i="15"/>
  <c r="Z4" i="15"/>
  <c r="AA4" i="15"/>
  <c r="AB4" i="15"/>
  <c r="AC4" i="15"/>
  <c r="AD4" i="15"/>
  <c r="AE4" i="15"/>
  <c r="AF4" i="15"/>
  <c r="AG4" i="15"/>
  <c r="AH4" i="15"/>
  <c r="AI4" i="15"/>
  <c r="C3" i="15"/>
  <c r="D3" i="15"/>
  <c r="E3" i="15"/>
  <c r="F3" i="15"/>
  <c r="G3" i="15"/>
  <c r="H3" i="15"/>
  <c r="I3" i="15"/>
  <c r="J3" i="15"/>
  <c r="K3" i="15"/>
  <c r="L3" i="15"/>
  <c r="M3" i="15"/>
  <c r="N3" i="15"/>
  <c r="O3" i="15"/>
  <c r="P3" i="15"/>
  <c r="Q3" i="15"/>
  <c r="R3" i="15"/>
  <c r="S3" i="15"/>
  <c r="T3" i="15"/>
  <c r="U3" i="15"/>
  <c r="V3" i="15"/>
  <c r="W3" i="15"/>
  <c r="X3" i="15"/>
  <c r="Y3" i="15"/>
  <c r="Z3" i="15"/>
  <c r="AA3" i="15"/>
  <c r="AB3" i="15"/>
  <c r="AC3" i="15"/>
  <c r="AD3" i="15"/>
  <c r="AE3" i="15"/>
  <c r="AF3" i="15"/>
  <c r="AG3" i="15"/>
  <c r="AH3" i="15"/>
  <c r="AI3" i="15"/>
  <c r="C2" i="15"/>
  <c r="D2" i="15"/>
  <c r="E2" i="15"/>
  <c r="F2" i="15"/>
  <c r="G2" i="15"/>
  <c r="H2" i="15"/>
  <c r="I2" i="15"/>
  <c r="J2" i="15"/>
  <c r="K2" i="15"/>
  <c r="L2" i="15"/>
  <c r="M2" i="15"/>
  <c r="N2" i="15"/>
  <c r="O2" i="15"/>
  <c r="P2" i="15"/>
  <c r="Q2" i="15"/>
  <c r="R2" i="15"/>
  <c r="S2" i="15"/>
  <c r="T2" i="15"/>
  <c r="U2" i="15"/>
  <c r="V2" i="15"/>
  <c r="W2" i="15"/>
  <c r="X2" i="15"/>
  <c r="Y2" i="15"/>
  <c r="Z2" i="15"/>
  <c r="AA2" i="15"/>
  <c r="AB2" i="15"/>
  <c r="AC2" i="15"/>
  <c r="AD2" i="15"/>
  <c r="AE2" i="15"/>
  <c r="AF2" i="15"/>
  <c r="AG2" i="15"/>
  <c r="AH2" i="15"/>
  <c r="AI2" i="15"/>
  <c r="B3" i="15"/>
  <c r="B4" i="15"/>
  <c r="B5" i="15"/>
  <c r="B6" i="15"/>
  <c r="B7" i="15"/>
  <c r="B8" i="15"/>
  <c r="B9" i="15"/>
  <c r="B2" i="15"/>
  <c r="F60" i="42"/>
  <c r="G60" i="42" s="1"/>
  <c r="H60" i="42" s="1"/>
  <c r="I60" i="42" s="1"/>
  <c r="J60" i="42" s="1"/>
  <c r="K60" i="42" s="1"/>
  <c r="L60" i="42" s="1"/>
  <c r="M60" i="42" s="1"/>
  <c r="N60" i="42" s="1"/>
  <c r="O60" i="42" s="1"/>
  <c r="P60" i="42" s="1"/>
  <c r="Q60" i="42" s="1"/>
  <c r="R60" i="42" s="1"/>
  <c r="S60" i="42" s="1"/>
  <c r="T60" i="42" s="1"/>
  <c r="U60" i="42" s="1"/>
  <c r="V60" i="42" s="1"/>
  <c r="W60" i="42" s="1"/>
  <c r="X60" i="42" s="1"/>
  <c r="Y60" i="42" s="1"/>
  <c r="Z60" i="42" s="1"/>
  <c r="AA60" i="42" s="1"/>
  <c r="AB60" i="42" s="1"/>
  <c r="AC60" i="42" s="1"/>
  <c r="AD60" i="42" s="1"/>
  <c r="AE60" i="42" s="1"/>
  <c r="AF60" i="42" s="1"/>
  <c r="AG60" i="42" s="1"/>
  <c r="AH60" i="42" s="1"/>
  <c r="AI60" i="42" s="1"/>
  <c r="AJ60" i="42" s="1"/>
  <c r="AK60" i="42" s="1"/>
  <c r="AL60" i="42" s="1"/>
  <c r="AM60" i="42" s="1"/>
  <c r="E60" i="42"/>
  <c r="T143" i="40"/>
  <c r="L39" i="36"/>
  <c r="L35" i="36"/>
  <c r="O35" i="36" s="1"/>
  <c r="O33" i="36"/>
  <c r="O30" i="36"/>
  <c r="M24" i="36"/>
  <c r="M35" i="36" s="1"/>
  <c r="L24" i="36"/>
  <c r="M23" i="36"/>
  <c r="M34" i="36" s="1"/>
  <c r="L23" i="36"/>
  <c r="L34" i="36" s="1"/>
  <c r="O34" i="36" s="1"/>
  <c r="M21" i="36"/>
  <c r="M32" i="36" s="1"/>
  <c r="L21" i="36"/>
  <c r="L32" i="36" s="1"/>
  <c r="O32" i="36" s="1"/>
  <c r="M20" i="36"/>
  <c r="M31" i="36" s="1"/>
  <c r="L20" i="36"/>
  <c r="L31" i="36" s="1"/>
  <c r="O31" i="36" s="1"/>
  <c r="M18" i="36"/>
  <c r="M29" i="36" s="1"/>
  <c r="L18" i="36"/>
  <c r="L25" i="36" s="1"/>
  <c r="L36" i="36" s="1"/>
  <c r="O36" i="36" s="1"/>
  <c r="M25" i="36" l="1"/>
  <c r="M36" i="36" s="1"/>
  <c r="L29" i="36"/>
  <c r="C2" i="46"/>
  <c r="O29" i="36" l="1"/>
  <c r="O38" i="36" s="1"/>
  <c r="L38" i="36"/>
  <c r="AO230" i="43"/>
  <c r="AO231" i="43"/>
  <c r="AO232" i="43"/>
  <c r="AO233" i="43"/>
  <c r="AO234" i="43"/>
  <c r="AO235" i="43"/>
  <c r="AO236" i="43"/>
  <c r="AO237" i="43"/>
  <c r="AO238" i="43"/>
  <c r="AO239" i="43"/>
  <c r="AO240" i="43"/>
  <c r="AO241" i="43"/>
  <c r="AO242" i="43"/>
  <c r="AO243" i="43"/>
  <c r="AO244" i="43"/>
  <c r="AO245" i="43"/>
  <c r="AO246" i="43"/>
  <c r="AO247" i="43"/>
  <c r="AO248" i="43"/>
  <c r="AO249" i="43"/>
  <c r="AO250" i="43"/>
  <c r="AO251" i="43"/>
  <c r="AO252" i="43"/>
  <c r="AO253" i="43"/>
  <c r="AO254" i="43"/>
  <c r="AO255" i="43"/>
  <c r="AO256" i="43"/>
  <c r="AO257" i="43"/>
  <c r="AO258" i="43"/>
  <c r="AO259" i="43"/>
  <c r="AN230" i="43"/>
  <c r="AN231" i="43"/>
  <c r="AN232" i="43"/>
  <c r="AN233" i="43"/>
  <c r="AN234" i="43"/>
  <c r="AN235" i="43"/>
  <c r="AN236" i="43"/>
  <c r="AN237" i="43"/>
  <c r="AN238" i="43"/>
  <c r="AN239" i="43"/>
  <c r="AN240" i="43"/>
  <c r="AN241" i="43"/>
  <c r="AN242" i="43"/>
  <c r="AN243" i="43"/>
  <c r="AN244" i="43"/>
  <c r="AN245" i="43"/>
  <c r="AN246" i="43"/>
  <c r="AN247" i="43"/>
  <c r="AN248" i="43"/>
  <c r="AN249" i="43"/>
  <c r="AN250" i="43"/>
  <c r="AN251" i="43"/>
  <c r="AN252" i="43"/>
  <c r="AN253" i="43"/>
  <c r="AN254" i="43"/>
  <c r="AN255" i="43"/>
  <c r="AN256" i="43"/>
  <c r="AN257" i="43"/>
  <c r="AN258" i="43"/>
  <c r="AN259" i="43"/>
  <c r="AM230" i="43"/>
  <c r="AM231" i="43"/>
  <c r="AM232" i="43"/>
  <c r="AM233" i="43"/>
  <c r="AM234" i="43"/>
  <c r="AM235" i="43"/>
  <c r="AM236" i="43"/>
  <c r="AM237" i="43"/>
  <c r="AM238" i="43"/>
  <c r="AM239" i="43"/>
  <c r="AM240" i="43"/>
  <c r="AM241" i="43"/>
  <c r="AM242" i="43"/>
  <c r="AM243" i="43"/>
  <c r="AM244" i="43"/>
  <c r="AM245" i="43"/>
  <c r="AM246" i="43"/>
  <c r="AM247" i="43"/>
  <c r="AM248" i="43"/>
  <c r="AM249" i="43"/>
  <c r="AM250" i="43"/>
  <c r="AM251" i="43"/>
  <c r="AM252" i="43"/>
  <c r="AM253" i="43"/>
  <c r="AM254" i="43"/>
  <c r="AM255" i="43"/>
  <c r="AM256" i="43"/>
  <c r="AM257" i="43"/>
  <c r="AM258" i="43"/>
  <c r="AM259" i="43"/>
  <c r="AL230" i="43"/>
  <c r="AL231" i="43"/>
  <c r="AL232" i="43"/>
  <c r="AL233" i="43"/>
  <c r="AL234" i="43"/>
  <c r="AL235" i="43"/>
  <c r="AL236" i="43"/>
  <c r="AL237" i="43"/>
  <c r="AL238" i="43"/>
  <c r="AL239" i="43"/>
  <c r="AL240" i="43"/>
  <c r="AL241" i="43"/>
  <c r="AL242" i="43"/>
  <c r="AL243" i="43"/>
  <c r="AL244" i="43"/>
  <c r="AL245" i="43"/>
  <c r="AL246" i="43"/>
  <c r="AL247" i="43"/>
  <c r="AL248" i="43"/>
  <c r="AL249" i="43"/>
  <c r="AL250" i="43"/>
  <c r="AL251" i="43"/>
  <c r="AL252" i="43"/>
  <c r="AL253" i="43"/>
  <c r="AL254" i="43"/>
  <c r="AL255" i="43"/>
  <c r="AL256" i="43"/>
  <c r="AL257" i="43"/>
  <c r="AL258" i="43"/>
  <c r="AL259" i="43"/>
  <c r="AK230" i="43"/>
  <c r="AK231" i="43"/>
  <c r="AK232" i="43"/>
  <c r="AK233" i="43"/>
  <c r="AK234" i="43"/>
  <c r="AK235" i="43"/>
  <c r="AK236" i="43"/>
  <c r="AK237" i="43"/>
  <c r="AK238" i="43"/>
  <c r="AK239" i="43"/>
  <c r="AK240" i="43"/>
  <c r="AK241" i="43"/>
  <c r="AK242" i="43"/>
  <c r="AK243" i="43"/>
  <c r="AK244" i="43"/>
  <c r="AK245" i="43"/>
  <c r="AK246" i="43"/>
  <c r="AK247" i="43"/>
  <c r="AK248" i="43"/>
  <c r="AK249" i="43"/>
  <c r="AK250" i="43"/>
  <c r="AK251" i="43"/>
  <c r="AK252" i="43"/>
  <c r="AK253" i="43"/>
  <c r="AK254" i="43"/>
  <c r="AK255" i="43"/>
  <c r="AK256" i="43"/>
  <c r="AK257" i="43"/>
  <c r="AK258" i="43"/>
  <c r="AK259" i="43"/>
  <c r="AJ230" i="43"/>
  <c r="AJ231" i="43"/>
  <c r="AJ232" i="43"/>
  <c r="AJ233" i="43"/>
  <c r="AJ234" i="43"/>
  <c r="AJ235" i="43"/>
  <c r="AJ236" i="43"/>
  <c r="AJ237" i="43"/>
  <c r="AJ238" i="43"/>
  <c r="AJ239" i="43"/>
  <c r="AJ240" i="43"/>
  <c r="AJ241" i="43"/>
  <c r="AJ242" i="43"/>
  <c r="AJ243" i="43"/>
  <c r="AJ244" i="43"/>
  <c r="AJ245" i="43"/>
  <c r="AJ246" i="43"/>
  <c r="AJ247" i="43"/>
  <c r="AJ248" i="43"/>
  <c r="AJ249" i="43"/>
  <c r="AJ250" i="43"/>
  <c r="AJ251" i="43"/>
  <c r="AJ252" i="43"/>
  <c r="AJ253" i="43"/>
  <c r="AJ254" i="43"/>
  <c r="AJ255" i="43"/>
  <c r="AJ256" i="43"/>
  <c r="AJ257" i="43"/>
  <c r="AJ258" i="43"/>
  <c r="AJ259" i="43"/>
  <c r="AI230" i="43"/>
  <c r="AI231" i="43"/>
  <c r="AI232" i="43"/>
  <c r="AI233" i="43"/>
  <c r="AI234" i="43"/>
  <c r="AI235" i="43"/>
  <c r="AI236" i="43"/>
  <c r="AI237" i="43"/>
  <c r="AI238" i="43"/>
  <c r="AI239" i="43"/>
  <c r="AI240" i="43"/>
  <c r="AI241" i="43"/>
  <c r="AI242" i="43"/>
  <c r="AI243" i="43"/>
  <c r="AI244" i="43"/>
  <c r="AI245" i="43"/>
  <c r="AI246" i="43"/>
  <c r="AI247" i="43"/>
  <c r="AI248" i="43"/>
  <c r="AI249" i="43"/>
  <c r="AI250" i="43"/>
  <c r="AI251" i="43"/>
  <c r="AI252" i="43"/>
  <c r="AI253" i="43"/>
  <c r="AI254" i="43"/>
  <c r="AI255" i="43"/>
  <c r="AI256" i="43"/>
  <c r="AI257" i="43"/>
  <c r="AI258" i="43"/>
  <c r="AI259" i="43"/>
  <c r="AH230" i="43"/>
  <c r="AH231" i="43"/>
  <c r="AH232" i="43"/>
  <c r="AH233" i="43"/>
  <c r="AH234" i="43"/>
  <c r="AH235" i="43"/>
  <c r="AH236" i="43"/>
  <c r="AH237" i="43"/>
  <c r="AH238" i="43"/>
  <c r="AH239" i="43"/>
  <c r="AH240" i="43"/>
  <c r="AH241" i="43"/>
  <c r="AH242" i="43"/>
  <c r="AH243" i="43"/>
  <c r="AH244" i="43"/>
  <c r="AH245" i="43"/>
  <c r="AH246" i="43"/>
  <c r="AH247" i="43"/>
  <c r="AH248" i="43"/>
  <c r="AH249" i="43"/>
  <c r="AH250" i="43"/>
  <c r="AH251" i="43"/>
  <c r="AH252" i="43"/>
  <c r="AH253" i="43"/>
  <c r="AH254" i="43"/>
  <c r="AH255" i="43"/>
  <c r="AH256" i="43"/>
  <c r="AH257" i="43"/>
  <c r="AH258" i="43"/>
  <c r="AH259" i="43"/>
  <c r="AG230" i="43"/>
  <c r="AG231" i="43"/>
  <c r="AG232" i="43"/>
  <c r="AG233" i="43"/>
  <c r="AG234" i="43"/>
  <c r="AG235" i="43"/>
  <c r="AG236" i="43"/>
  <c r="AG237" i="43"/>
  <c r="AG238" i="43"/>
  <c r="AG239" i="43"/>
  <c r="AG240" i="43"/>
  <c r="AG241" i="43"/>
  <c r="AG242" i="43"/>
  <c r="AG243" i="43"/>
  <c r="AG244" i="43"/>
  <c r="AG245" i="43"/>
  <c r="AG246" i="43"/>
  <c r="AG247" i="43"/>
  <c r="AG248" i="43"/>
  <c r="AG249" i="43"/>
  <c r="AG250" i="43"/>
  <c r="AG251" i="43"/>
  <c r="AG252" i="43"/>
  <c r="AG253" i="43"/>
  <c r="AG254" i="43"/>
  <c r="AG255" i="43"/>
  <c r="AG256" i="43"/>
  <c r="AG257" i="43"/>
  <c r="AG258" i="43"/>
  <c r="AG259" i="43"/>
  <c r="AF230" i="43"/>
  <c r="AF231" i="43"/>
  <c r="AF232" i="43"/>
  <c r="AF233" i="43"/>
  <c r="AF234" i="43"/>
  <c r="AF235" i="43"/>
  <c r="AF236" i="43"/>
  <c r="AF237" i="43"/>
  <c r="AF238" i="43"/>
  <c r="AF239" i="43"/>
  <c r="AF240" i="43"/>
  <c r="AF241" i="43"/>
  <c r="AF242" i="43"/>
  <c r="AF243" i="43"/>
  <c r="AF244" i="43"/>
  <c r="AF245" i="43"/>
  <c r="AF246" i="43"/>
  <c r="AF247" i="43"/>
  <c r="AF248" i="43"/>
  <c r="AF249" i="43"/>
  <c r="AF250" i="43"/>
  <c r="AF251" i="43"/>
  <c r="AF252" i="43"/>
  <c r="AF253" i="43"/>
  <c r="AF254" i="43"/>
  <c r="AF255" i="43"/>
  <c r="AF256" i="43"/>
  <c r="AF257" i="43"/>
  <c r="AF258" i="43"/>
  <c r="AF259" i="43"/>
  <c r="AE230" i="43"/>
  <c r="AE231" i="43"/>
  <c r="AE232" i="43"/>
  <c r="AE233" i="43"/>
  <c r="AE234" i="43"/>
  <c r="AE235" i="43"/>
  <c r="AE236" i="43"/>
  <c r="AE237" i="43"/>
  <c r="AE238" i="43"/>
  <c r="AE239" i="43"/>
  <c r="AE240" i="43"/>
  <c r="AE241" i="43"/>
  <c r="AE242" i="43"/>
  <c r="AE243" i="43"/>
  <c r="AE244" i="43"/>
  <c r="AE245" i="43"/>
  <c r="AE246" i="43"/>
  <c r="AE247" i="43"/>
  <c r="AE248" i="43"/>
  <c r="AE249" i="43"/>
  <c r="AE250" i="43"/>
  <c r="AE251" i="43"/>
  <c r="AE252" i="43"/>
  <c r="AE253" i="43"/>
  <c r="AE254" i="43"/>
  <c r="AE255" i="43"/>
  <c r="AE256" i="43"/>
  <c r="AE257" i="43"/>
  <c r="AE258" i="43"/>
  <c r="AE259" i="43"/>
  <c r="AD230" i="43"/>
  <c r="AD231" i="43"/>
  <c r="AD232" i="43"/>
  <c r="AD233" i="43"/>
  <c r="AD234" i="43"/>
  <c r="AD235" i="43"/>
  <c r="AD236" i="43"/>
  <c r="AD237" i="43"/>
  <c r="AD238" i="43"/>
  <c r="AD239" i="43"/>
  <c r="AD240" i="43"/>
  <c r="AD241" i="43"/>
  <c r="AD242" i="43"/>
  <c r="AD243" i="43"/>
  <c r="AD244" i="43"/>
  <c r="AD245" i="43"/>
  <c r="AD246" i="43"/>
  <c r="AD247" i="43"/>
  <c r="AD248" i="43"/>
  <c r="AD249" i="43"/>
  <c r="AD250" i="43"/>
  <c r="AD251" i="43"/>
  <c r="AD252" i="43"/>
  <c r="AD253" i="43"/>
  <c r="AD254" i="43"/>
  <c r="AD255" i="43"/>
  <c r="AD256" i="43"/>
  <c r="AD257" i="43"/>
  <c r="AD258" i="43"/>
  <c r="AD259" i="43"/>
  <c r="AC230" i="43"/>
  <c r="AC231" i="43"/>
  <c r="AC232" i="43"/>
  <c r="AC233" i="43"/>
  <c r="AC234" i="43"/>
  <c r="AC235" i="43"/>
  <c r="AC236" i="43"/>
  <c r="AC237" i="43"/>
  <c r="AC238" i="43"/>
  <c r="AC239" i="43"/>
  <c r="AC240" i="43"/>
  <c r="AC241" i="43"/>
  <c r="AC242" i="43"/>
  <c r="AC243" i="43"/>
  <c r="AC244" i="43"/>
  <c r="AC245" i="43"/>
  <c r="AC246" i="43"/>
  <c r="AC247" i="43"/>
  <c r="AC248" i="43"/>
  <c r="AC249" i="43"/>
  <c r="AC250" i="43"/>
  <c r="AC251" i="43"/>
  <c r="AC252" i="43"/>
  <c r="AC253" i="43"/>
  <c r="AC254" i="43"/>
  <c r="AC255" i="43"/>
  <c r="AC256" i="43"/>
  <c r="AC257" i="43"/>
  <c r="AC258" i="43"/>
  <c r="AC259" i="43"/>
  <c r="AB230" i="43"/>
  <c r="AB231" i="43"/>
  <c r="AB232" i="43"/>
  <c r="AB233" i="43"/>
  <c r="AB234" i="43"/>
  <c r="AB235" i="43"/>
  <c r="AB236" i="43"/>
  <c r="AB237" i="43"/>
  <c r="AB238" i="43"/>
  <c r="AB239" i="43"/>
  <c r="AB240" i="43"/>
  <c r="AB241" i="43"/>
  <c r="AB242" i="43"/>
  <c r="AB243" i="43"/>
  <c r="AB244" i="43"/>
  <c r="AB245" i="43"/>
  <c r="AB246" i="43"/>
  <c r="AB247" i="43"/>
  <c r="AB248" i="43"/>
  <c r="AB249" i="43"/>
  <c r="AB250" i="43"/>
  <c r="AB251" i="43"/>
  <c r="AB252" i="43"/>
  <c r="AB253" i="43"/>
  <c r="AB254" i="43"/>
  <c r="AB255" i="43"/>
  <c r="AB256" i="43"/>
  <c r="AB257" i="43"/>
  <c r="AB258" i="43"/>
  <c r="AB259" i="43"/>
  <c r="AA230" i="43"/>
  <c r="AA231" i="43"/>
  <c r="AA232" i="43"/>
  <c r="AA233" i="43"/>
  <c r="AA234" i="43"/>
  <c r="AA235" i="43"/>
  <c r="AA236" i="43"/>
  <c r="AA237" i="43"/>
  <c r="AA238" i="43"/>
  <c r="AA239" i="43"/>
  <c r="AA240" i="43"/>
  <c r="AA241" i="43"/>
  <c r="AA242" i="43"/>
  <c r="AA243" i="43"/>
  <c r="AA244" i="43"/>
  <c r="AA245" i="43"/>
  <c r="AA246" i="43"/>
  <c r="AA247" i="43"/>
  <c r="AA248" i="43"/>
  <c r="AA249" i="43"/>
  <c r="AA250" i="43"/>
  <c r="AA251" i="43"/>
  <c r="AA252" i="43"/>
  <c r="AA253" i="43"/>
  <c r="AA254" i="43"/>
  <c r="AA255" i="43"/>
  <c r="AA256" i="43"/>
  <c r="AA257" i="43"/>
  <c r="AA258" i="43"/>
  <c r="AA259" i="43"/>
  <c r="Z230" i="43"/>
  <c r="Z231" i="43"/>
  <c r="Z232" i="43"/>
  <c r="Z233" i="43"/>
  <c r="Z234" i="43"/>
  <c r="Z235" i="43"/>
  <c r="Z236" i="43"/>
  <c r="Z237" i="43"/>
  <c r="Z238" i="43"/>
  <c r="Z239" i="43"/>
  <c r="Z240" i="43"/>
  <c r="Z241" i="43"/>
  <c r="Z242" i="43"/>
  <c r="Z243" i="43"/>
  <c r="Z244" i="43"/>
  <c r="Z245" i="43"/>
  <c r="Z246" i="43"/>
  <c r="Z247" i="43"/>
  <c r="Z248" i="43"/>
  <c r="Z249" i="43"/>
  <c r="Z250" i="43"/>
  <c r="Z251" i="43"/>
  <c r="Z252" i="43"/>
  <c r="Z253" i="43"/>
  <c r="Z254" i="43"/>
  <c r="Z255" i="43"/>
  <c r="Z256" i="43"/>
  <c r="Z257" i="43"/>
  <c r="Z258" i="43"/>
  <c r="Z259" i="43"/>
  <c r="Y230" i="43"/>
  <c r="Y231" i="43"/>
  <c r="Y232" i="43"/>
  <c r="Y233" i="43"/>
  <c r="Y234" i="43"/>
  <c r="Y235" i="43"/>
  <c r="Y236" i="43"/>
  <c r="Y237" i="43"/>
  <c r="Y238" i="43"/>
  <c r="Y239" i="43"/>
  <c r="Y240" i="43"/>
  <c r="Y241" i="43"/>
  <c r="Y242" i="43"/>
  <c r="Y243" i="43"/>
  <c r="Y244" i="43"/>
  <c r="Y245" i="43"/>
  <c r="Y246" i="43"/>
  <c r="Y247" i="43"/>
  <c r="Y248" i="43"/>
  <c r="Y249" i="43"/>
  <c r="Y250" i="43"/>
  <c r="Y251" i="43"/>
  <c r="Y252" i="43"/>
  <c r="Y253" i="43"/>
  <c r="Y254" i="43"/>
  <c r="Y255" i="43"/>
  <c r="Y256" i="43"/>
  <c r="Y257" i="43"/>
  <c r="Y258" i="43"/>
  <c r="Y259" i="43"/>
  <c r="X230" i="43"/>
  <c r="X231" i="43"/>
  <c r="X232" i="43"/>
  <c r="X233" i="43"/>
  <c r="X234" i="43"/>
  <c r="X235" i="43"/>
  <c r="X236" i="43"/>
  <c r="X237" i="43"/>
  <c r="X238" i="43"/>
  <c r="X239" i="43"/>
  <c r="X240" i="43"/>
  <c r="X241" i="43"/>
  <c r="X242" i="43"/>
  <c r="X243" i="43"/>
  <c r="X244" i="43"/>
  <c r="X245" i="43"/>
  <c r="X246" i="43"/>
  <c r="X247" i="43"/>
  <c r="X248" i="43"/>
  <c r="X249" i="43"/>
  <c r="X250" i="43"/>
  <c r="X251" i="43"/>
  <c r="X252" i="43"/>
  <c r="X253" i="43"/>
  <c r="X254" i="43"/>
  <c r="X255" i="43"/>
  <c r="X256" i="43"/>
  <c r="X257" i="43"/>
  <c r="X258" i="43"/>
  <c r="X259" i="43"/>
  <c r="W230" i="43"/>
  <c r="W231" i="43"/>
  <c r="W232" i="43"/>
  <c r="W233" i="43"/>
  <c r="W234" i="43"/>
  <c r="W235" i="43"/>
  <c r="W236" i="43"/>
  <c r="W237" i="43"/>
  <c r="W238" i="43"/>
  <c r="W239" i="43"/>
  <c r="W240" i="43"/>
  <c r="W241" i="43"/>
  <c r="W242" i="43"/>
  <c r="W243" i="43"/>
  <c r="W244" i="43"/>
  <c r="W245" i="43"/>
  <c r="W246" i="43"/>
  <c r="W247" i="43"/>
  <c r="W248" i="43"/>
  <c r="W249" i="43"/>
  <c r="W250" i="43"/>
  <c r="W251" i="43"/>
  <c r="W252" i="43"/>
  <c r="W253" i="43"/>
  <c r="W254" i="43"/>
  <c r="W255" i="43"/>
  <c r="W256" i="43"/>
  <c r="W257" i="43"/>
  <c r="W258" i="43"/>
  <c r="W259" i="43"/>
  <c r="V230" i="43"/>
  <c r="V231" i="43"/>
  <c r="V232" i="43"/>
  <c r="V233" i="43"/>
  <c r="V234" i="43"/>
  <c r="V235" i="43"/>
  <c r="V236" i="43"/>
  <c r="V237" i="43"/>
  <c r="V238" i="43"/>
  <c r="V239" i="43"/>
  <c r="V240" i="43"/>
  <c r="V241" i="43"/>
  <c r="V242" i="43"/>
  <c r="V243" i="43"/>
  <c r="V244" i="43"/>
  <c r="V245" i="43"/>
  <c r="V246" i="43"/>
  <c r="V247" i="43"/>
  <c r="V248" i="43"/>
  <c r="V249" i="43"/>
  <c r="V250" i="43"/>
  <c r="V251" i="43"/>
  <c r="V252" i="43"/>
  <c r="V253" i="43"/>
  <c r="V254" i="43"/>
  <c r="V255" i="43"/>
  <c r="V256" i="43"/>
  <c r="V257" i="43"/>
  <c r="V258" i="43"/>
  <c r="V259" i="43"/>
  <c r="U230" i="43"/>
  <c r="U231" i="43"/>
  <c r="U232" i="43"/>
  <c r="U233" i="43"/>
  <c r="U234" i="43"/>
  <c r="U235" i="43"/>
  <c r="U236" i="43"/>
  <c r="U237" i="43"/>
  <c r="U238" i="43"/>
  <c r="U239" i="43"/>
  <c r="U240" i="43"/>
  <c r="U241" i="43"/>
  <c r="U242" i="43"/>
  <c r="U243" i="43"/>
  <c r="U244" i="43"/>
  <c r="U245" i="43"/>
  <c r="U246" i="43"/>
  <c r="U247" i="43"/>
  <c r="U248" i="43"/>
  <c r="U249" i="43"/>
  <c r="U250" i="43"/>
  <c r="U251" i="43"/>
  <c r="U252" i="43"/>
  <c r="U253" i="43"/>
  <c r="U254" i="43"/>
  <c r="U255" i="43"/>
  <c r="U256" i="43"/>
  <c r="U257" i="43"/>
  <c r="U258" i="43"/>
  <c r="U259" i="43"/>
  <c r="T230" i="43"/>
  <c r="T231" i="43"/>
  <c r="T232" i="43"/>
  <c r="T233" i="43"/>
  <c r="T234" i="43"/>
  <c r="T235" i="43"/>
  <c r="T236" i="43"/>
  <c r="T237" i="43"/>
  <c r="T238" i="43"/>
  <c r="T239" i="43"/>
  <c r="T240" i="43"/>
  <c r="T241" i="43"/>
  <c r="T242" i="43"/>
  <c r="T243" i="43"/>
  <c r="T244" i="43"/>
  <c r="T245" i="43"/>
  <c r="T246" i="43"/>
  <c r="T247" i="43"/>
  <c r="T248" i="43"/>
  <c r="T249" i="43"/>
  <c r="T250" i="43"/>
  <c r="T251" i="43"/>
  <c r="T252" i="43"/>
  <c r="T253" i="43"/>
  <c r="T254" i="43"/>
  <c r="T255" i="43"/>
  <c r="T256" i="43"/>
  <c r="T257" i="43"/>
  <c r="T258" i="43"/>
  <c r="T259" i="43"/>
  <c r="S230" i="43"/>
  <c r="S231" i="43"/>
  <c r="S232" i="43"/>
  <c r="S233" i="43"/>
  <c r="S234" i="43"/>
  <c r="S235" i="43"/>
  <c r="S236" i="43"/>
  <c r="S237" i="43"/>
  <c r="S238" i="43"/>
  <c r="S239" i="43"/>
  <c r="S240" i="43"/>
  <c r="S241" i="43"/>
  <c r="S242" i="43"/>
  <c r="S243" i="43"/>
  <c r="S244" i="43"/>
  <c r="S245" i="43"/>
  <c r="S246" i="43"/>
  <c r="S247" i="43"/>
  <c r="S248" i="43"/>
  <c r="S249" i="43"/>
  <c r="S250" i="43"/>
  <c r="S251" i="43"/>
  <c r="S252" i="43"/>
  <c r="S253" i="43"/>
  <c r="S254" i="43"/>
  <c r="S255" i="43"/>
  <c r="S256" i="43"/>
  <c r="S257" i="43"/>
  <c r="S258" i="43"/>
  <c r="S259" i="43"/>
  <c r="R230" i="43"/>
  <c r="R231" i="43"/>
  <c r="R232" i="43"/>
  <c r="R233" i="43"/>
  <c r="R234" i="43"/>
  <c r="R235" i="43"/>
  <c r="R236" i="43"/>
  <c r="R237" i="43"/>
  <c r="R238" i="43"/>
  <c r="R239" i="43"/>
  <c r="R240" i="43"/>
  <c r="R241" i="43"/>
  <c r="R242" i="43"/>
  <c r="R243" i="43"/>
  <c r="R244" i="43"/>
  <c r="R245" i="43"/>
  <c r="R246" i="43"/>
  <c r="R247" i="43"/>
  <c r="R248" i="43"/>
  <c r="R249" i="43"/>
  <c r="R250" i="43"/>
  <c r="R251" i="43"/>
  <c r="R252" i="43"/>
  <c r="R253" i="43"/>
  <c r="R254" i="43"/>
  <c r="R255" i="43"/>
  <c r="R256" i="43"/>
  <c r="R257" i="43"/>
  <c r="R258" i="43"/>
  <c r="R259" i="43"/>
  <c r="Q230" i="43"/>
  <c r="Q231" i="43"/>
  <c r="Q232" i="43"/>
  <c r="Q233" i="43"/>
  <c r="Q234" i="43"/>
  <c r="Q235" i="43"/>
  <c r="Q236" i="43"/>
  <c r="Q237" i="43"/>
  <c r="Q238" i="43"/>
  <c r="Q239" i="43"/>
  <c r="Q240" i="43"/>
  <c r="Q241" i="43"/>
  <c r="Q242" i="43"/>
  <c r="Q243" i="43"/>
  <c r="Q244" i="43"/>
  <c r="Q245" i="43"/>
  <c r="Q246" i="43"/>
  <c r="Q247" i="43"/>
  <c r="Q248" i="43"/>
  <c r="Q249" i="43"/>
  <c r="Q250" i="43"/>
  <c r="Q251" i="43"/>
  <c r="Q252" i="43"/>
  <c r="Q253" i="43"/>
  <c r="Q254" i="43"/>
  <c r="Q255" i="43"/>
  <c r="Q256" i="43"/>
  <c r="Q257" i="43"/>
  <c r="Q258" i="43"/>
  <c r="Q259" i="43"/>
  <c r="P230" i="43"/>
  <c r="P231" i="43"/>
  <c r="P232" i="43"/>
  <c r="P233" i="43"/>
  <c r="P234" i="43"/>
  <c r="P235" i="43"/>
  <c r="P236" i="43"/>
  <c r="P237" i="43"/>
  <c r="P238" i="43"/>
  <c r="P239" i="43"/>
  <c r="P240" i="43"/>
  <c r="P241" i="43"/>
  <c r="P242" i="43"/>
  <c r="P243" i="43"/>
  <c r="P244" i="43"/>
  <c r="P245" i="43"/>
  <c r="P246" i="43"/>
  <c r="P247" i="43"/>
  <c r="P248" i="43"/>
  <c r="P249" i="43"/>
  <c r="P250" i="43"/>
  <c r="P251" i="43"/>
  <c r="P252" i="43"/>
  <c r="P253" i="43"/>
  <c r="P254" i="43"/>
  <c r="P255" i="43"/>
  <c r="P256" i="43"/>
  <c r="P257" i="43"/>
  <c r="P258" i="43"/>
  <c r="P259" i="43"/>
  <c r="O230" i="43"/>
  <c r="O231" i="43"/>
  <c r="O232" i="43"/>
  <c r="O233" i="43"/>
  <c r="O234" i="43"/>
  <c r="O235" i="43"/>
  <c r="O236" i="43"/>
  <c r="O237" i="43"/>
  <c r="O238" i="43"/>
  <c r="O239" i="43"/>
  <c r="O240" i="43"/>
  <c r="O241" i="43"/>
  <c r="O242" i="43"/>
  <c r="O243" i="43"/>
  <c r="O244" i="43"/>
  <c r="O245" i="43"/>
  <c r="O246" i="43"/>
  <c r="O247" i="43"/>
  <c r="O248" i="43"/>
  <c r="O249" i="43"/>
  <c r="O250" i="43"/>
  <c r="O251" i="43"/>
  <c r="O252" i="43"/>
  <c r="O253" i="43"/>
  <c r="O254" i="43"/>
  <c r="O255" i="43"/>
  <c r="O256" i="43"/>
  <c r="O257" i="43"/>
  <c r="O258" i="43"/>
  <c r="O259" i="43"/>
  <c r="N230" i="43"/>
  <c r="N231" i="43"/>
  <c r="N232" i="43"/>
  <c r="N233" i="43"/>
  <c r="N234" i="43"/>
  <c r="N235" i="43"/>
  <c r="N236" i="43"/>
  <c r="N237" i="43"/>
  <c r="N238" i="43"/>
  <c r="N239" i="43"/>
  <c r="N240" i="43"/>
  <c r="N241" i="43"/>
  <c r="N242" i="43"/>
  <c r="N243" i="43"/>
  <c r="N244" i="43"/>
  <c r="N245" i="43"/>
  <c r="N246" i="43"/>
  <c r="N247" i="43"/>
  <c r="N248" i="43"/>
  <c r="N249" i="43"/>
  <c r="N250" i="43"/>
  <c r="N251" i="43"/>
  <c r="N252" i="43"/>
  <c r="N253" i="43"/>
  <c r="N254" i="43"/>
  <c r="N255" i="43"/>
  <c r="N256" i="43"/>
  <c r="N257" i="43"/>
  <c r="N258" i="43"/>
  <c r="N259" i="43"/>
  <c r="M230" i="43"/>
  <c r="M231" i="43"/>
  <c r="M232" i="43"/>
  <c r="M233" i="43"/>
  <c r="M234" i="43"/>
  <c r="M235" i="43"/>
  <c r="M236" i="43"/>
  <c r="M237" i="43"/>
  <c r="M238" i="43"/>
  <c r="M239" i="43"/>
  <c r="M240" i="43"/>
  <c r="M241" i="43"/>
  <c r="M242" i="43"/>
  <c r="M243" i="43"/>
  <c r="M244" i="43"/>
  <c r="M245" i="43"/>
  <c r="M246" i="43"/>
  <c r="M247" i="43"/>
  <c r="M248" i="43"/>
  <c r="M249" i="43"/>
  <c r="M250" i="43"/>
  <c r="M251" i="43"/>
  <c r="M252" i="43"/>
  <c r="M253" i="43"/>
  <c r="M254" i="43"/>
  <c r="M255" i="43"/>
  <c r="M256" i="43"/>
  <c r="M257" i="43"/>
  <c r="M258" i="43"/>
  <c r="M259" i="43"/>
  <c r="L230" i="43"/>
  <c r="L231" i="43"/>
  <c r="L232" i="43"/>
  <c r="L233" i="43"/>
  <c r="L234" i="43"/>
  <c r="L235" i="43"/>
  <c r="L236" i="43"/>
  <c r="L237" i="43"/>
  <c r="L238" i="43"/>
  <c r="L239" i="43"/>
  <c r="L240" i="43"/>
  <c r="L241" i="43"/>
  <c r="L242" i="43"/>
  <c r="L243" i="43"/>
  <c r="L244" i="43"/>
  <c r="L245" i="43"/>
  <c r="L246" i="43"/>
  <c r="L247" i="43"/>
  <c r="L248" i="43"/>
  <c r="L249" i="43"/>
  <c r="L250" i="43"/>
  <c r="L251" i="43"/>
  <c r="L252" i="43"/>
  <c r="L253" i="43"/>
  <c r="L254" i="43"/>
  <c r="L255" i="43"/>
  <c r="L256" i="43"/>
  <c r="L257" i="43"/>
  <c r="L258" i="43"/>
  <c r="L259" i="43"/>
  <c r="K230" i="43"/>
  <c r="K231" i="43"/>
  <c r="K232" i="43"/>
  <c r="K233" i="43"/>
  <c r="K234" i="43"/>
  <c r="K235" i="43"/>
  <c r="K236" i="43"/>
  <c r="K237" i="43"/>
  <c r="K238" i="43"/>
  <c r="K239" i="43"/>
  <c r="K240" i="43"/>
  <c r="K241" i="43"/>
  <c r="K242" i="43"/>
  <c r="K243" i="43"/>
  <c r="K244" i="43"/>
  <c r="K245" i="43"/>
  <c r="K246" i="43"/>
  <c r="K247" i="43"/>
  <c r="K248" i="43"/>
  <c r="K249" i="43"/>
  <c r="K250" i="43"/>
  <c r="K251" i="43"/>
  <c r="K252" i="43"/>
  <c r="K253" i="43"/>
  <c r="K254" i="43"/>
  <c r="K255" i="43"/>
  <c r="K256" i="43"/>
  <c r="K257" i="43"/>
  <c r="K258" i="43"/>
  <c r="K259" i="43"/>
  <c r="J230" i="43"/>
  <c r="J231" i="43"/>
  <c r="J232" i="43"/>
  <c r="J233" i="43"/>
  <c r="J234" i="43"/>
  <c r="J235" i="43"/>
  <c r="J236" i="43"/>
  <c r="J237" i="43"/>
  <c r="J238" i="43"/>
  <c r="J239" i="43"/>
  <c r="J240" i="43"/>
  <c r="J241" i="43"/>
  <c r="J242" i="43"/>
  <c r="J243" i="43"/>
  <c r="J244" i="43"/>
  <c r="J245" i="43"/>
  <c r="J246" i="43"/>
  <c r="J247" i="43"/>
  <c r="J248" i="43"/>
  <c r="J249" i="43"/>
  <c r="J250" i="43"/>
  <c r="J251" i="43"/>
  <c r="J252" i="43"/>
  <c r="J253" i="43"/>
  <c r="J254" i="43"/>
  <c r="J255" i="43"/>
  <c r="J256" i="43"/>
  <c r="J257" i="43"/>
  <c r="J258" i="43"/>
  <c r="J259" i="43"/>
  <c r="I230" i="43"/>
  <c r="I231" i="43"/>
  <c r="I232" i="43"/>
  <c r="I233" i="43"/>
  <c r="I234" i="43"/>
  <c r="I235" i="43"/>
  <c r="I236" i="43"/>
  <c r="I237" i="43"/>
  <c r="I238" i="43"/>
  <c r="I239" i="43"/>
  <c r="I240" i="43"/>
  <c r="I241" i="43"/>
  <c r="I242" i="43"/>
  <c r="I243" i="43"/>
  <c r="I244" i="43"/>
  <c r="I245" i="43"/>
  <c r="I246" i="43"/>
  <c r="I247" i="43"/>
  <c r="I248" i="43"/>
  <c r="I249" i="43"/>
  <c r="I250" i="43"/>
  <c r="I251" i="43"/>
  <c r="I252" i="43"/>
  <c r="I253" i="43"/>
  <c r="I254" i="43"/>
  <c r="I255" i="43"/>
  <c r="I256" i="43"/>
  <c r="I257" i="43"/>
  <c r="I258" i="43"/>
  <c r="I259" i="43"/>
  <c r="H230" i="43"/>
  <c r="H231" i="43"/>
  <c r="H232" i="43"/>
  <c r="H233" i="43"/>
  <c r="H234" i="43"/>
  <c r="H235" i="43"/>
  <c r="H236" i="43"/>
  <c r="H237" i="43"/>
  <c r="H238" i="43"/>
  <c r="H239" i="43"/>
  <c r="H240" i="43"/>
  <c r="H241" i="43"/>
  <c r="H242" i="43"/>
  <c r="H243" i="43"/>
  <c r="H244" i="43"/>
  <c r="H245" i="43"/>
  <c r="H246" i="43"/>
  <c r="H247" i="43"/>
  <c r="H248" i="43"/>
  <c r="H249" i="43"/>
  <c r="H250" i="43"/>
  <c r="H251" i="43"/>
  <c r="H252" i="43"/>
  <c r="H253" i="43"/>
  <c r="H254" i="43"/>
  <c r="H255" i="43"/>
  <c r="H256" i="43"/>
  <c r="H257" i="43"/>
  <c r="H258" i="43"/>
  <c r="H259" i="43"/>
  <c r="G230" i="43"/>
  <c r="G231" i="43"/>
  <c r="G232" i="43"/>
  <c r="G233" i="43"/>
  <c r="G234" i="43"/>
  <c r="G235" i="43"/>
  <c r="G236" i="43"/>
  <c r="G237" i="43"/>
  <c r="G238" i="43"/>
  <c r="G239" i="43"/>
  <c r="G240" i="43"/>
  <c r="G241" i="43"/>
  <c r="G242" i="43"/>
  <c r="G243" i="43"/>
  <c r="G244" i="43"/>
  <c r="G245" i="43"/>
  <c r="G246" i="43"/>
  <c r="G247" i="43"/>
  <c r="G248" i="43"/>
  <c r="G249" i="43"/>
  <c r="G250" i="43"/>
  <c r="G251" i="43"/>
  <c r="G252" i="43"/>
  <c r="G253" i="43"/>
  <c r="G254" i="43"/>
  <c r="G255" i="43"/>
  <c r="G256" i="43"/>
  <c r="G257" i="43"/>
  <c r="G258" i="43"/>
  <c r="G259" i="43"/>
  <c r="G229" i="43"/>
  <c r="H229" i="43"/>
  <c r="I229" i="43"/>
  <c r="J229" i="43"/>
  <c r="K229" i="43"/>
  <c r="L229" i="43"/>
  <c r="M229" i="43"/>
  <c r="N229" i="43"/>
  <c r="O229" i="43"/>
  <c r="P229" i="43"/>
  <c r="Q229" i="43"/>
  <c r="R229" i="43"/>
  <c r="S229" i="43"/>
  <c r="T229" i="43"/>
  <c r="U229" i="43"/>
  <c r="V229" i="43"/>
  <c r="W229" i="43"/>
  <c r="X229" i="43"/>
  <c r="Y229" i="43"/>
  <c r="Z229" i="43"/>
  <c r="AA229" i="43"/>
  <c r="AB229" i="43"/>
  <c r="AC229" i="43"/>
  <c r="AD229" i="43"/>
  <c r="AE229" i="43"/>
  <c r="AF229" i="43"/>
  <c r="AG229" i="43"/>
  <c r="AH229" i="43"/>
  <c r="AI229" i="43"/>
  <c r="AJ229" i="43"/>
  <c r="AK229" i="43"/>
  <c r="AL229" i="43"/>
  <c r="AM229" i="43"/>
  <c r="AN229" i="43"/>
  <c r="AO229" i="43"/>
  <c r="G228" i="43"/>
  <c r="H228" i="43"/>
  <c r="I228" i="43"/>
  <c r="J228" i="43"/>
  <c r="K228" i="43"/>
  <c r="L228" i="43"/>
  <c r="M228" i="43"/>
  <c r="N228" i="43"/>
  <c r="O228" i="43"/>
  <c r="P228" i="43"/>
  <c r="Q228" i="43"/>
  <c r="R228" i="43"/>
  <c r="S228" i="43"/>
  <c r="T228" i="43"/>
  <c r="U228" i="43"/>
  <c r="V228" i="43"/>
  <c r="W228" i="43"/>
  <c r="X228" i="43"/>
  <c r="Y228" i="43"/>
  <c r="Z228" i="43"/>
  <c r="AA228" i="43"/>
  <c r="AB228" i="43"/>
  <c r="AC228" i="43"/>
  <c r="AD228" i="43"/>
  <c r="AE228" i="43"/>
  <c r="AF228" i="43"/>
  <c r="AG228" i="43"/>
  <c r="AH228" i="43"/>
  <c r="AI228" i="43"/>
  <c r="AJ228" i="43"/>
  <c r="AK228" i="43"/>
  <c r="AL228" i="43"/>
  <c r="AM228" i="43"/>
  <c r="AN228" i="43"/>
  <c r="AO228" i="43"/>
  <c r="F229" i="43"/>
  <c r="F230" i="43"/>
  <c r="F231" i="43"/>
  <c r="F232" i="43"/>
  <c r="F233" i="43"/>
  <c r="F234" i="43"/>
  <c r="F235" i="43"/>
  <c r="F236" i="43"/>
  <c r="F237" i="43"/>
  <c r="F238" i="43"/>
  <c r="F239" i="43"/>
  <c r="F240" i="43"/>
  <c r="F241" i="43"/>
  <c r="F242" i="43"/>
  <c r="F243" i="43"/>
  <c r="F244" i="43"/>
  <c r="F245" i="43"/>
  <c r="F246" i="43"/>
  <c r="F247" i="43"/>
  <c r="F248" i="43"/>
  <c r="F249" i="43"/>
  <c r="F250" i="43"/>
  <c r="F251" i="43"/>
  <c r="F252" i="43"/>
  <c r="F253" i="43"/>
  <c r="F254" i="43"/>
  <c r="F255" i="43"/>
  <c r="F256" i="43"/>
  <c r="F257" i="43"/>
  <c r="F258" i="43"/>
  <c r="F259" i="43"/>
  <c r="E229" i="43"/>
  <c r="E230" i="43"/>
  <c r="E231" i="43"/>
  <c r="E232" i="43"/>
  <c r="E233" i="43"/>
  <c r="E234" i="43"/>
  <c r="E235" i="43"/>
  <c r="E236" i="43"/>
  <c r="E237" i="43"/>
  <c r="E238" i="43"/>
  <c r="E239" i="43"/>
  <c r="E240" i="43"/>
  <c r="E241" i="43"/>
  <c r="E242" i="43"/>
  <c r="E243" i="43"/>
  <c r="E244" i="43"/>
  <c r="E245" i="43"/>
  <c r="E246" i="43"/>
  <c r="E247" i="43"/>
  <c r="E248" i="43"/>
  <c r="E249" i="43"/>
  <c r="E250" i="43"/>
  <c r="E251" i="43"/>
  <c r="E252" i="43"/>
  <c r="E253" i="43"/>
  <c r="E254" i="43"/>
  <c r="E255" i="43"/>
  <c r="E256" i="43"/>
  <c r="E257" i="43"/>
  <c r="E258" i="43"/>
  <c r="E259" i="43"/>
  <c r="D229" i="43"/>
  <c r="D230" i="43"/>
  <c r="D231" i="43"/>
  <c r="D232" i="43"/>
  <c r="D233" i="43"/>
  <c r="D234" i="43"/>
  <c r="D235" i="43"/>
  <c r="D236" i="43"/>
  <c r="D237" i="43"/>
  <c r="D238" i="43"/>
  <c r="D239" i="43"/>
  <c r="D240" i="43"/>
  <c r="D241" i="43"/>
  <c r="D242" i="43"/>
  <c r="D243" i="43"/>
  <c r="D244" i="43"/>
  <c r="D245" i="43"/>
  <c r="D246" i="43"/>
  <c r="D247" i="43"/>
  <c r="D248" i="43"/>
  <c r="D249" i="43"/>
  <c r="D250" i="43"/>
  <c r="D251" i="43"/>
  <c r="D252" i="43"/>
  <c r="D253" i="43"/>
  <c r="D254" i="43"/>
  <c r="D255" i="43"/>
  <c r="D256" i="43"/>
  <c r="D257" i="43"/>
  <c r="D258" i="43"/>
  <c r="D259" i="43"/>
  <c r="D228" i="43"/>
  <c r="E228" i="43"/>
  <c r="F228" i="43"/>
  <c r="C228" i="43"/>
  <c r="C229" i="43"/>
  <c r="C230" i="43"/>
  <c r="C231" i="43"/>
  <c r="C232" i="43"/>
  <c r="C233" i="43"/>
  <c r="C234" i="43"/>
  <c r="C235" i="43"/>
  <c r="C236" i="43"/>
  <c r="C237" i="43"/>
  <c r="C238" i="43"/>
  <c r="C239" i="43"/>
  <c r="C240" i="43"/>
  <c r="C241" i="43"/>
  <c r="C242" i="43"/>
  <c r="C243" i="43"/>
  <c r="C244" i="43"/>
  <c r="C245" i="43"/>
  <c r="C246" i="43"/>
  <c r="C247" i="43"/>
  <c r="C248" i="43"/>
  <c r="C249" i="43"/>
  <c r="C250" i="43"/>
  <c r="C251" i="43"/>
  <c r="C252" i="43"/>
  <c r="C253" i="43"/>
  <c r="C254" i="43"/>
  <c r="C255" i="43"/>
  <c r="C256" i="43"/>
  <c r="C257" i="43"/>
  <c r="C258" i="43"/>
  <c r="C259" i="43"/>
  <c r="D176" i="43"/>
  <c r="E176" i="43"/>
  <c r="F176" i="43"/>
  <c r="G176" i="43"/>
  <c r="H176" i="43"/>
  <c r="I176" i="43"/>
  <c r="J176" i="43"/>
  <c r="K176" i="43"/>
  <c r="L176" i="43"/>
  <c r="M176" i="43"/>
  <c r="N176" i="43"/>
  <c r="O176" i="43"/>
  <c r="P176" i="43"/>
  <c r="Q176" i="43"/>
  <c r="R176" i="43"/>
  <c r="S176" i="43"/>
  <c r="T176" i="43"/>
  <c r="U176" i="43"/>
  <c r="V176" i="43"/>
  <c r="W176" i="43"/>
  <c r="X176" i="43"/>
  <c r="Y176" i="43"/>
  <c r="Z176" i="43"/>
  <c r="AA176" i="43"/>
  <c r="AB176" i="43"/>
  <c r="AC176" i="43"/>
  <c r="AD176" i="43"/>
  <c r="AE176" i="43"/>
  <c r="AF176" i="43"/>
  <c r="AG176" i="43"/>
  <c r="AH176" i="43"/>
  <c r="AI176" i="43"/>
  <c r="AJ176" i="43"/>
  <c r="AK176" i="43"/>
  <c r="AL176" i="43"/>
  <c r="AM176" i="43"/>
  <c r="AN176" i="43"/>
  <c r="AO176" i="43"/>
  <c r="D175" i="43"/>
  <c r="E175" i="43"/>
  <c r="F175" i="43"/>
  <c r="G175" i="43"/>
  <c r="H175" i="43"/>
  <c r="I175" i="43"/>
  <c r="J175" i="43"/>
  <c r="K175" i="43"/>
  <c r="L175" i="43"/>
  <c r="M175" i="43"/>
  <c r="N175" i="43"/>
  <c r="O175" i="43"/>
  <c r="P175" i="43"/>
  <c r="Q175" i="43"/>
  <c r="R175" i="43"/>
  <c r="S175" i="43"/>
  <c r="T175" i="43"/>
  <c r="U175" i="43"/>
  <c r="V175" i="43"/>
  <c r="W175" i="43"/>
  <c r="X175" i="43"/>
  <c r="Y175" i="43"/>
  <c r="Z175" i="43"/>
  <c r="AA175" i="43"/>
  <c r="AB175" i="43"/>
  <c r="AC175" i="43"/>
  <c r="AD175" i="43"/>
  <c r="AE175" i="43"/>
  <c r="AF175" i="43"/>
  <c r="AG175" i="43"/>
  <c r="AH175" i="43"/>
  <c r="AI175" i="43"/>
  <c r="AJ175" i="43"/>
  <c r="AK175" i="43"/>
  <c r="AL175" i="43"/>
  <c r="AM175" i="43"/>
  <c r="AN175" i="43"/>
  <c r="AO175" i="43"/>
  <c r="D174" i="43"/>
  <c r="E174" i="43"/>
  <c r="F174" i="43"/>
  <c r="G174" i="43"/>
  <c r="H174" i="43"/>
  <c r="I174" i="43"/>
  <c r="J174" i="43"/>
  <c r="K174" i="43"/>
  <c r="L174" i="43"/>
  <c r="M174" i="43"/>
  <c r="N174" i="43"/>
  <c r="O174" i="43"/>
  <c r="P174" i="43"/>
  <c r="Q174" i="43"/>
  <c r="R174" i="43"/>
  <c r="S174" i="43"/>
  <c r="T174" i="43"/>
  <c r="U174" i="43"/>
  <c r="V174" i="43"/>
  <c r="W174" i="43"/>
  <c r="X174" i="43"/>
  <c r="Y174" i="43"/>
  <c r="Z174" i="43"/>
  <c r="AA174" i="43"/>
  <c r="AB174" i="43"/>
  <c r="AC174" i="43"/>
  <c r="AD174" i="43"/>
  <c r="AE174" i="43"/>
  <c r="AF174" i="43"/>
  <c r="AG174" i="43"/>
  <c r="AH174" i="43"/>
  <c r="AI174" i="43"/>
  <c r="AJ174" i="43"/>
  <c r="AK174" i="43"/>
  <c r="AL174" i="43"/>
  <c r="AM174" i="43"/>
  <c r="AN174" i="43"/>
  <c r="AO174" i="43"/>
  <c r="D173" i="43"/>
  <c r="E173" i="43"/>
  <c r="F173" i="43"/>
  <c r="G173" i="43"/>
  <c r="H173" i="43"/>
  <c r="I173" i="43"/>
  <c r="J173" i="43"/>
  <c r="K173" i="43"/>
  <c r="L173" i="43"/>
  <c r="M173" i="43"/>
  <c r="N173" i="43"/>
  <c r="O173" i="43"/>
  <c r="P173" i="43"/>
  <c r="Q173" i="43"/>
  <c r="R173" i="43"/>
  <c r="S173" i="43"/>
  <c r="T173" i="43"/>
  <c r="U173" i="43"/>
  <c r="V173" i="43"/>
  <c r="W173" i="43"/>
  <c r="X173" i="43"/>
  <c r="Y173" i="43"/>
  <c r="Z173" i="43"/>
  <c r="AA173" i="43"/>
  <c r="AB173" i="43"/>
  <c r="AC173" i="43"/>
  <c r="AD173" i="43"/>
  <c r="AE173" i="43"/>
  <c r="AF173" i="43"/>
  <c r="AG173" i="43"/>
  <c r="AH173" i="43"/>
  <c r="AI173" i="43"/>
  <c r="AJ173" i="43"/>
  <c r="AK173" i="43"/>
  <c r="AL173" i="43"/>
  <c r="AM173" i="43"/>
  <c r="AN173" i="43"/>
  <c r="AO173" i="43"/>
  <c r="D172" i="43"/>
  <c r="E172" i="43"/>
  <c r="F172" i="43"/>
  <c r="G172" i="43"/>
  <c r="H172" i="43"/>
  <c r="I172" i="43"/>
  <c r="J172" i="43"/>
  <c r="K172" i="43"/>
  <c r="L172" i="43"/>
  <c r="M172" i="43"/>
  <c r="N172" i="43"/>
  <c r="O172" i="43"/>
  <c r="P172" i="43"/>
  <c r="Q172" i="43"/>
  <c r="R172" i="43"/>
  <c r="S172" i="43"/>
  <c r="T172" i="43"/>
  <c r="U172" i="43"/>
  <c r="V172" i="43"/>
  <c r="W172" i="43"/>
  <c r="X172" i="43"/>
  <c r="Y172" i="43"/>
  <c r="Z172" i="43"/>
  <c r="AA172" i="43"/>
  <c r="AB172" i="43"/>
  <c r="AC172" i="43"/>
  <c r="AD172" i="43"/>
  <c r="AE172" i="43"/>
  <c r="AF172" i="43"/>
  <c r="AG172" i="43"/>
  <c r="AH172" i="43"/>
  <c r="AI172" i="43"/>
  <c r="AJ172" i="43"/>
  <c r="AK172" i="43"/>
  <c r="AL172" i="43"/>
  <c r="AM172" i="43"/>
  <c r="AN172" i="43"/>
  <c r="AO172" i="43"/>
  <c r="D171" i="43"/>
  <c r="E171" i="43"/>
  <c r="F171" i="43"/>
  <c r="G171" i="43"/>
  <c r="H171" i="43"/>
  <c r="I171" i="43"/>
  <c r="J171" i="43"/>
  <c r="K171" i="43"/>
  <c r="L171" i="43"/>
  <c r="M171" i="43"/>
  <c r="N171" i="43"/>
  <c r="O171" i="43"/>
  <c r="P171" i="43"/>
  <c r="Q171" i="43"/>
  <c r="R171" i="43"/>
  <c r="S171" i="43"/>
  <c r="T171" i="43"/>
  <c r="U171" i="43"/>
  <c r="V171" i="43"/>
  <c r="W171" i="43"/>
  <c r="X171" i="43"/>
  <c r="Y171" i="43"/>
  <c r="Z171" i="43"/>
  <c r="AA171" i="43"/>
  <c r="AB171" i="43"/>
  <c r="AC171" i="43"/>
  <c r="AD171" i="43"/>
  <c r="AE171" i="43"/>
  <c r="AF171" i="43"/>
  <c r="AG171" i="43"/>
  <c r="AH171" i="43"/>
  <c r="AI171" i="43"/>
  <c r="AJ171" i="43"/>
  <c r="AK171" i="43"/>
  <c r="AL171" i="43"/>
  <c r="AM171" i="43"/>
  <c r="AN171" i="43"/>
  <c r="AO171" i="43"/>
  <c r="D170" i="43"/>
  <c r="E170" i="43"/>
  <c r="F170" i="43"/>
  <c r="G170" i="43"/>
  <c r="H170" i="43"/>
  <c r="I170" i="43"/>
  <c r="J170" i="43"/>
  <c r="K170" i="43"/>
  <c r="L170" i="43"/>
  <c r="M170" i="43"/>
  <c r="N170" i="43"/>
  <c r="O170" i="43"/>
  <c r="P170" i="43"/>
  <c r="Q170" i="43"/>
  <c r="R170" i="43"/>
  <c r="S170" i="43"/>
  <c r="T170" i="43"/>
  <c r="U170" i="43"/>
  <c r="V170" i="43"/>
  <c r="W170" i="43"/>
  <c r="X170" i="43"/>
  <c r="Y170" i="43"/>
  <c r="Z170" i="43"/>
  <c r="AA170" i="43"/>
  <c r="AB170" i="43"/>
  <c r="AC170" i="43"/>
  <c r="AD170" i="43"/>
  <c r="AE170" i="43"/>
  <c r="AF170" i="43"/>
  <c r="AG170" i="43"/>
  <c r="AH170" i="43"/>
  <c r="AI170" i="43"/>
  <c r="AJ170" i="43"/>
  <c r="AK170" i="43"/>
  <c r="AL170" i="43"/>
  <c r="AM170" i="43"/>
  <c r="AN170" i="43"/>
  <c r="AO170" i="43"/>
  <c r="D169" i="43"/>
  <c r="E169" i="43"/>
  <c r="F169" i="43"/>
  <c r="G169" i="43"/>
  <c r="H169" i="43"/>
  <c r="I169" i="43"/>
  <c r="J169" i="43"/>
  <c r="K169" i="43"/>
  <c r="L169" i="43"/>
  <c r="M169" i="43"/>
  <c r="N169" i="43"/>
  <c r="O169" i="43"/>
  <c r="P169" i="43"/>
  <c r="Q169" i="43"/>
  <c r="R169" i="43"/>
  <c r="S169" i="43"/>
  <c r="T169" i="43"/>
  <c r="U169" i="43"/>
  <c r="V169" i="43"/>
  <c r="W169" i="43"/>
  <c r="X169" i="43"/>
  <c r="Y169" i="43"/>
  <c r="Z169" i="43"/>
  <c r="AA169" i="43"/>
  <c r="AB169" i="43"/>
  <c r="AC169" i="43"/>
  <c r="AD169" i="43"/>
  <c r="AE169" i="43"/>
  <c r="AF169" i="43"/>
  <c r="AG169" i="43"/>
  <c r="AH169" i="43"/>
  <c r="AI169" i="43"/>
  <c r="AJ169" i="43"/>
  <c r="AK169" i="43"/>
  <c r="AL169" i="43"/>
  <c r="AM169" i="43"/>
  <c r="AN169" i="43"/>
  <c r="AO169" i="43"/>
  <c r="C170" i="43"/>
  <c r="C171" i="43"/>
  <c r="C172" i="43"/>
  <c r="C173" i="43"/>
  <c r="C174" i="43"/>
  <c r="C175" i="43"/>
  <c r="C176" i="43"/>
  <c r="C169" i="43"/>
  <c r="D168" i="43"/>
  <c r="E168" i="43"/>
  <c r="F168" i="43"/>
  <c r="G168" i="43"/>
  <c r="H168" i="43"/>
  <c r="I168" i="43"/>
  <c r="J168" i="43"/>
  <c r="K168" i="43"/>
  <c r="L168" i="43"/>
  <c r="M168" i="43"/>
  <c r="N168" i="43"/>
  <c r="O168" i="43"/>
  <c r="P168" i="43"/>
  <c r="Q168" i="43"/>
  <c r="R168" i="43"/>
  <c r="S168" i="43"/>
  <c r="T168" i="43"/>
  <c r="U168" i="43"/>
  <c r="V168" i="43"/>
  <c r="W168" i="43"/>
  <c r="X168" i="43"/>
  <c r="Y168" i="43"/>
  <c r="Z168" i="43"/>
  <c r="AA168" i="43"/>
  <c r="AB168" i="43"/>
  <c r="AC168" i="43"/>
  <c r="AD168" i="43"/>
  <c r="AE168" i="43"/>
  <c r="AF168" i="43"/>
  <c r="AG168" i="43"/>
  <c r="AH168" i="43"/>
  <c r="AI168" i="43"/>
  <c r="AJ168" i="43"/>
  <c r="AK168" i="43"/>
  <c r="AL168" i="43"/>
  <c r="AM168" i="43"/>
  <c r="AN168" i="43"/>
  <c r="AO168" i="43"/>
  <c r="D167" i="43"/>
  <c r="E167" i="43"/>
  <c r="F167" i="43"/>
  <c r="G167" i="43"/>
  <c r="H167" i="43"/>
  <c r="I167" i="43"/>
  <c r="J167" i="43"/>
  <c r="K167" i="43"/>
  <c r="L167" i="43"/>
  <c r="M167" i="43"/>
  <c r="N167" i="43"/>
  <c r="O167" i="43"/>
  <c r="P167" i="43"/>
  <c r="Q167" i="43"/>
  <c r="R167" i="43"/>
  <c r="S167" i="43"/>
  <c r="T167" i="43"/>
  <c r="U167" i="43"/>
  <c r="V167" i="43"/>
  <c r="W167" i="43"/>
  <c r="X167" i="43"/>
  <c r="Y167" i="43"/>
  <c r="Z167" i="43"/>
  <c r="AA167" i="43"/>
  <c r="AB167" i="43"/>
  <c r="AC167" i="43"/>
  <c r="AD167" i="43"/>
  <c r="AE167" i="43"/>
  <c r="AF167" i="43"/>
  <c r="AG167" i="43"/>
  <c r="AH167" i="43"/>
  <c r="AI167" i="43"/>
  <c r="AJ167" i="43"/>
  <c r="AK167" i="43"/>
  <c r="AL167" i="43"/>
  <c r="AM167" i="43"/>
  <c r="AN167" i="43"/>
  <c r="AO167" i="43"/>
  <c r="D166" i="43"/>
  <c r="E166" i="43"/>
  <c r="F166" i="43"/>
  <c r="G166" i="43"/>
  <c r="H166" i="43"/>
  <c r="I166" i="43"/>
  <c r="J166" i="43"/>
  <c r="K166" i="43"/>
  <c r="L166" i="43"/>
  <c r="M166" i="43"/>
  <c r="N166" i="43"/>
  <c r="O166" i="43"/>
  <c r="P166" i="43"/>
  <c r="Q166" i="43"/>
  <c r="R166" i="43"/>
  <c r="S166" i="43"/>
  <c r="T166" i="43"/>
  <c r="U166" i="43"/>
  <c r="V166" i="43"/>
  <c r="W166" i="43"/>
  <c r="X166" i="43"/>
  <c r="Y166" i="43"/>
  <c r="Z166" i="43"/>
  <c r="AA166" i="43"/>
  <c r="AB166" i="43"/>
  <c r="AC166" i="43"/>
  <c r="AD166" i="43"/>
  <c r="AE166" i="43"/>
  <c r="AF166" i="43"/>
  <c r="AG166" i="43"/>
  <c r="AH166" i="43"/>
  <c r="AI166" i="43"/>
  <c r="AJ166" i="43"/>
  <c r="AK166" i="43"/>
  <c r="AL166" i="43"/>
  <c r="AM166" i="43"/>
  <c r="AN166" i="43"/>
  <c r="AO166" i="43"/>
  <c r="D165" i="43"/>
  <c r="E165" i="43"/>
  <c r="F165" i="43"/>
  <c r="G165" i="43"/>
  <c r="H165" i="43"/>
  <c r="I165" i="43"/>
  <c r="J165" i="43"/>
  <c r="K165" i="43"/>
  <c r="L165" i="43"/>
  <c r="M165" i="43"/>
  <c r="N165" i="43"/>
  <c r="O165" i="43"/>
  <c r="P165" i="43"/>
  <c r="Q165" i="43"/>
  <c r="R165" i="43"/>
  <c r="S165" i="43"/>
  <c r="T165" i="43"/>
  <c r="U165" i="43"/>
  <c r="V165" i="43"/>
  <c r="W165" i="43"/>
  <c r="X165" i="43"/>
  <c r="Y165" i="43"/>
  <c r="Z165" i="43"/>
  <c r="AA165" i="43"/>
  <c r="AB165" i="43"/>
  <c r="AC165" i="43"/>
  <c r="AD165" i="43"/>
  <c r="AE165" i="43"/>
  <c r="AF165" i="43"/>
  <c r="AG165" i="43"/>
  <c r="AH165" i="43"/>
  <c r="AI165" i="43"/>
  <c r="AJ165" i="43"/>
  <c r="AK165" i="43"/>
  <c r="AL165" i="43"/>
  <c r="AM165" i="43"/>
  <c r="AN165" i="43"/>
  <c r="AO165" i="43"/>
  <c r="D164" i="43"/>
  <c r="E164" i="43"/>
  <c r="F164" i="43"/>
  <c r="G164" i="43"/>
  <c r="H164" i="43"/>
  <c r="I164" i="43"/>
  <c r="J164" i="43"/>
  <c r="K164" i="43"/>
  <c r="L164" i="43"/>
  <c r="M164" i="43"/>
  <c r="N164" i="43"/>
  <c r="O164" i="43"/>
  <c r="P164" i="43"/>
  <c r="Q164" i="43"/>
  <c r="R164" i="43"/>
  <c r="S164" i="43"/>
  <c r="T164" i="43"/>
  <c r="U164" i="43"/>
  <c r="V164" i="43"/>
  <c r="W164" i="43"/>
  <c r="X164" i="43"/>
  <c r="Y164" i="43"/>
  <c r="Z164" i="43"/>
  <c r="AA164" i="43"/>
  <c r="AB164" i="43"/>
  <c r="AC164" i="43"/>
  <c r="AD164" i="43"/>
  <c r="AE164" i="43"/>
  <c r="AF164" i="43"/>
  <c r="AG164" i="43"/>
  <c r="AH164" i="43"/>
  <c r="AI164" i="43"/>
  <c r="AJ164" i="43"/>
  <c r="AK164" i="43"/>
  <c r="AL164" i="43"/>
  <c r="AM164" i="43"/>
  <c r="AN164" i="43"/>
  <c r="AO164" i="43"/>
  <c r="D163" i="43"/>
  <c r="E163" i="43"/>
  <c r="F163" i="43"/>
  <c r="G163" i="43"/>
  <c r="H163" i="43"/>
  <c r="I163" i="43"/>
  <c r="J163" i="43"/>
  <c r="K163" i="43"/>
  <c r="L163" i="43"/>
  <c r="M163" i="43"/>
  <c r="N163" i="43"/>
  <c r="O163" i="43"/>
  <c r="P163" i="43"/>
  <c r="Q163" i="43"/>
  <c r="R163" i="43"/>
  <c r="S163" i="43"/>
  <c r="T163" i="43"/>
  <c r="U163" i="43"/>
  <c r="V163" i="43"/>
  <c r="W163" i="43"/>
  <c r="X163" i="43"/>
  <c r="Y163" i="43"/>
  <c r="Z163" i="43"/>
  <c r="AA163" i="43"/>
  <c r="AB163" i="43"/>
  <c r="AC163" i="43"/>
  <c r="AD163" i="43"/>
  <c r="AE163" i="43"/>
  <c r="AF163" i="43"/>
  <c r="AG163" i="43"/>
  <c r="AH163" i="43"/>
  <c r="AI163" i="43"/>
  <c r="AJ163" i="43"/>
  <c r="AK163" i="43"/>
  <c r="AL163" i="43"/>
  <c r="AM163" i="43"/>
  <c r="AN163" i="43"/>
  <c r="AO163" i="43"/>
  <c r="D162" i="43"/>
  <c r="E162" i="43"/>
  <c r="F162" i="43"/>
  <c r="G162" i="43"/>
  <c r="H162" i="43"/>
  <c r="I162" i="43"/>
  <c r="J162" i="43"/>
  <c r="K162" i="43"/>
  <c r="L162" i="43"/>
  <c r="M162" i="43"/>
  <c r="N162" i="43"/>
  <c r="O162" i="43"/>
  <c r="P162" i="43"/>
  <c r="Q162" i="43"/>
  <c r="R162" i="43"/>
  <c r="S162" i="43"/>
  <c r="T162" i="43"/>
  <c r="U162" i="43"/>
  <c r="V162" i="43"/>
  <c r="W162" i="43"/>
  <c r="X162" i="43"/>
  <c r="Y162" i="43"/>
  <c r="Z162" i="43"/>
  <c r="AA162" i="43"/>
  <c r="AB162" i="43"/>
  <c r="AC162" i="43"/>
  <c r="AD162" i="43"/>
  <c r="AE162" i="43"/>
  <c r="AF162" i="43"/>
  <c r="AG162" i="43"/>
  <c r="AH162" i="43"/>
  <c r="AI162" i="43"/>
  <c r="AJ162" i="43"/>
  <c r="AK162" i="43"/>
  <c r="AL162" i="43"/>
  <c r="AM162" i="43"/>
  <c r="AN162" i="43"/>
  <c r="AO162" i="43"/>
  <c r="C162" i="43"/>
  <c r="C163" i="43"/>
  <c r="C164" i="43"/>
  <c r="C165" i="43"/>
  <c r="C166" i="43"/>
  <c r="C167" i="43"/>
  <c r="C168" i="43"/>
  <c r="D161" i="43"/>
  <c r="E161" i="43"/>
  <c r="F161" i="43"/>
  <c r="G161" i="43"/>
  <c r="H161" i="43"/>
  <c r="I161" i="43"/>
  <c r="J161" i="43"/>
  <c r="K161" i="43"/>
  <c r="L161" i="43"/>
  <c r="M161" i="43"/>
  <c r="N161" i="43"/>
  <c r="O161" i="43"/>
  <c r="P161" i="43"/>
  <c r="Q161" i="43"/>
  <c r="R161" i="43"/>
  <c r="S161" i="43"/>
  <c r="T161" i="43"/>
  <c r="U161" i="43"/>
  <c r="V161" i="43"/>
  <c r="W161" i="43"/>
  <c r="X161" i="43"/>
  <c r="Y161" i="43"/>
  <c r="Z161" i="43"/>
  <c r="AA161" i="43"/>
  <c r="AB161" i="43"/>
  <c r="AC161" i="43"/>
  <c r="AD161" i="43"/>
  <c r="AE161" i="43"/>
  <c r="AF161" i="43"/>
  <c r="AG161" i="43"/>
  <c r="AH161" i="43"/>
  <c r="AI161" i="43"/>
  <c r="AJ161" i="43"/>
  <c r="AK161" i="43"/>
  <c r="AL161" i="43"/>
  <c r="AM161" i="43"/>
  <c r="AN161" i="43"/>
  <c r="AO161" i="43"/>
  <c r="C161" i="43"/>
  <c r="D160" i="43"/>
  <c r="E160" i="43"/>
  <c r="F160" i="43"/>
  <c r="G160" i="43"/>
  <c r="H160" i="43"/>
  <c r="I160" i="43"/>
  <c r="J160" i="43"/>
  <c r="K160" i="43"/>
  <c r="L160" i="43"/>
  <c r="M160" i="43"/>
  <c r="N160" i="43"/>
  <c r="O160" i="43"/>
  <c r="P160" i="43"/>
  <c r="Q160" i="43"/>
  <c r="R160" i="43"/>
  <c r="S160" i="43"/>
  <c r="T160" i="43"/>
  <c r="U160" i="43"/>
  <c r="V160" i="43"/>
  <c r="W160" i="43"/>
  <c r="X160" i="43"/>
  <c r="Y160" i="43"/>
  <c r="Z160" i="43"/>
  <c r="AA160" i="43"/>
  <c r="AB160" i="43"/>
  <c r="AC160" i="43"/>
  <c r="AD160" i="43"/>
  <c r="AE160" i="43"/>
  <c r="AF160" i="43"/>
  <c r="AG160" i="43"/>
  <c r="AH160" i="43"/>
  <c r="AI160" i="43"/>
  <c r="AJ160" i="43"/>
  <c r="AK160" i="43"/>
  <c r="AL160" i="43"/>
  <c r="AM160" i="43"/>
  <c r="AN160" i="43"/>
  <c r="AO160" i="43"/>
  <c r="D159" i="43"/>
  <c r="E159" i="43"/>
  <c r="F159" i="43"/>
  <c r="G159" i="43"/>
  <c r="H159" i="43"/>
  <c r="I159" i="43"/>
  <c r="J159" i="43"/>
  <c r="K159" i="43"/>
  <c r="L159" i="43"/>
  <c r="M159" i="43"/>
  <c r="N159" i="43"/>
  <c r="O159" i="43"/>
  <c r="P159" i="43"/>
  <c r="Q159" i="43"/>
  <c r="R159" i="43"/>
  <c r="S159" i="43"/>
  <c r="T159" i="43"/>
  <c r="U159" i="43"/>
  <c r="V159" i="43"/>
  <c r="W159" i="43"/>
  <c r="X159" i="43"/>
  <c r="Y159" i="43"/>
  <c r="Z159" i="43"/>
  <c r="AA159" i="43"/>
  <c r="AB159" i="43"/>
  <c r="AC159" i="43"/>
  <c r="AD159" i="43"/>
  <c r="AE159" i="43"/>
  <c r="AF159" i="43"/>
  <c r="AG159" i="43"/>
  <c r="AH159" i="43"/>
  <c r="AI159" i="43"/>
  <c r="AJ159" i="43"/>
  <c r="AK159" i="43"/>
  <c r="AL159" i="43"/>
  <c r="AM159" i="43"/>
  <c r="AN159" i="43"/>
  <c r="AO159" i="43"/>
  <c r="D158" i="43"/>
  <c r="E158" i="43"/>
  <c r="F158" i="43"/>
  <c r="G158" i="43"/>
  <c r="H158" i="43"/>
  <c r="I158" i="43"/>
  <c r="J158" i="43"/>
  <c r="K158" i="43"/>
  <c r="L158" i="43"/>
  <c r="M158" i="43"/>
  <c r="N158" i="43"/>
  <c r="O158" i="43"/>
  <c r="P158" i="43"/>
  <c r="Q158" i="43"/>
  <c r="R158" i="43"/>
  <c r="S158" i="43"/>
  <c r="T158" i="43"/>
  <c r="U158" i="43"/>
  <c r="V158" i="43"/>
  <c r="W158" i="43"/>
  <c r="X158" i="43"/>
  <c r="Y158" i="43"/>
  <c r="Z158" i="43"/>
  <c r="AA158" i="43"/>
  <c r="AB158" i="43"/>
  <c r="AC158" i="43"/>
  <c r="AD158" i="43"/>
  <c r="AE158" i="43"/>
  <c r="AF158" i="43"/>
  <c r="AG158" i="43"/>
  <c r="AH158" i="43"/>
  <c r="AI158" i="43"/>
  <c r="AJ158" i="43"/>
  <c r="AK158" i="43"/>
  <c r="AL158" i="43"/>
  <c r="AM158" i="43"/>
  <c r="AN158" i="43"/>
  <c r="AO158" i="43"/>
  <c r="D157" i="43"/>
  <c r="E157" i="43"/>
  <c r="F157" i="43"/>
  <c r="G157" i="43"/>
  <c r="H157" i="43"/>
  <c r="I157" i="43"/>
  <c r="J157" i="43"/>
  <c r="K157" i="43"/>
  <c r="L157" i="43"/>
  <c r="M157" i="43"/>
  <c r="N157" i="43"/>
  <c r="O157" i="43"/>
  <c r="P157" i="43"/>
  <c r="Q157" i="43"/>
  <c r="R157" i="43"/>
  <c r="S157" i="43"/>
  <c r="T157" i="43"/>
  <c r="U157" i="43"/>
  <c r="V157" i="43"/>
  <c r="W157" i="43"/>
  <c r="X157" i="43"/>
  <c r="Y157" i="43"/>
  <c r="Z157" i="43"/>
  <c r="AA157" i="43"/>
  <c r="AB157" i="43"/>
  <c r="AC157" i="43"/>
  <c r="AD157" i="43"/>
  <c r="AE157" i="43"/>
  <c r="AF157" i="43"/>
  <c r="AG157" i="43"/>
  <c r="AH157" i="43"/>
  <c r="AI157" i="43"/>
  <c r="AJ157" i="43"/>
  <c r="AK157" i="43"/>
  <c r="AL157" i="43"/>
  <c r="AM157" i="43"/>
  <c r="AN157" i="43"/>
  <c r="AO157" i="43"/>
  <c r="D156" i="43"/>
  <c r="E156" i="43"/>
  <c r="F156" i="43"/>
  <c r="G156" i="43"/>
  <c r="H156" i="43"/>
  <c r="I156" i="43"/>
  <c r="J156" i="43"/>
  <c r="K156" i="43"/>
  <c r="L156" i="43"/>
  <c r="M156" i="43"/>
  <c r="N156" i="43"/>
  <c r="O156" i="43"/>
  <c r="P156" i="43"/>
  <c r="Q156" i="43"/>
  <c r="R156" i="43"/>
  <c r="S156" i="43"/>
  <c r="T156" i="43"/>
  <c r="U156" i="43"/>
  <c r="V156" i="43"/>
  <c r="W156" i="43"/>
  <c r="X156" i="43"/>
  <c r="Y156" i="43"/>
  <c r="Z156" i="43"/>
  <c r="AA156" i="43"/>
  <c r="AB156" i="43"/>
  <c r="AC156" i="43"/>
  <c r="AD156" i="43"/>
  <c r="AE156" i="43"/>
  <c r="AF156" i="43"/>
  <c r="AG156" i="43"/>
  <c r="AH156" i="43"/>
  <c r="AI156" i="43"/>
  <c r="AJ156" i="43"/>
  <c r="AK156" i="43"/>
  <c r="AL156" i="43"/>
  <c r="AM156" i="43"/>
  <c r="AN156" i="43"/>
  <c r="AO156" i="43"/>
  <c r="D155" i="43"/>
  <c r="E155" i="43"/>
  <c r="F155" i="43"/>
  <c r="G155" i="43"/>
  <c r="H155" i="43"/>
  <c r="I155" i="43"/>
  <c r="J155" i="43"/>
  <c r="K155" i="43"/>
  <c r="L155" i="43"/>
  <c r="M155" i="43"/>
  <c r="N155" i="43"/>
  <c r="O155" i="43"/>
  <c r="P155" i="43"/>
  <c r="Q155" i="43"/>
  <c r="R155" i="43"/>
  <c r="S155" i="43"/>
  <c r="T155" i="43"/>
  <c r="U155" i="43"/>
  <c r="V155" i="43"/>
  <c r="W155" i="43"/>
  <c r="X155" i="43"/>
  <c r="Y155" i="43"/>
  <c r="Z155" i="43"/>
  <c r="AA155" i="43"/>
  <c r="AB155" i="43"/>
  <c r="AC155" i="43"/>
  <c r="AD155" i="43"/>
  <c r="AE155" i="43"/>
  <c r="AF155" i="43"/>
  <c r="AG155" i="43"/>
  <c r="AH155" i="43"/>
  <c r="AI155" i="43"/>
  <c r="AJ155" i="43"/>
  <c r="AK155" i="43"/>
  <c r="AL155" i="43"/>
  <c r="AM155" i="43"/>
  <c r="AN155" i="43"/>
  <c r="AO155" i="43"/>
  <c r="D154" i="43"/>
  <c r="E154" i="43"/>
  <c r="F154" i="43"/>
  <c r="G154" i="43"/>
  <c r="H154" i="43"/>
  <c r="I154" i="43"/>
  <c r="J154" i="43"/>
  <c r="K154" i="43"/>
  <c r="L154" i="43"/>
  <c r="M154" i="43"/>
  <c r="N154" i="43"/>
  <c r="O154" i="43"/>
  <c r="P154" i="43"/>
  <c r="Q154" i="43"/>
  <c r="R154" i="43"/>
  <c r="S154" i="43"/>
  <c r="T154" i="43"/>
  <c r="U154" i="43"/>
  <c r="V154" i="43"/>
  <c r="W154" i="43"/>
  <c r="X154" i="43"/>
  <c r="Y154" i="43"/>
  <c r="Z154" i="43"/>
  <c r="AA154" i="43"/>
  <c r="AB154" i="43"/>
  <c r="AC154" i="43"/>
  <c r="AD154" i="43"/>
  <c r="AE154" i="43"/>
  <c r="AF154" i="43"/>
  <c r="AG154" i="43"/>
  <c r="AH154" i="43"/>
  <c r="AI154" i="43"/>
  <c r="AJ154" i="43"/>
  <c r="AK154" i="43"/>
  <c r="AL154" i="43"/>
  <c r="AM154" i="43"/>
  <c r="AN154" i="43"/>
  <c r="AO154" i="43"/>
  <c r="D153" i="43"/>
  <c r="E153" i="43"/>
  <c r="F153" i="43"/>
  <c r="G153" i="43"/>
  <c r="H153" i="43"/>
  <c r="I153" i="43"/>
  <c r="J153" i="43"/>
  <c r="K153" i="43"/>
  <c r="L153" i="43"/>
  <c r="M153" i="43"/>
  <c r="N153" i="43"/>
  <c r="O153" i="43"/>
  <c r="P153" i="43"/>
  <c r="Q153" i="43"/>
  <c r="R153" i="43"/>
  <c r="S153" i="43"/>
  <c r="T153" i="43"/>
  <c r="U153" i="43"/>
  <c r="V153" i="43"/>
  <c r="W153" i="43"/>
  <c r="X153" i="43"/>
  <c r="Y153" i="43"/>
  <c r="Z153" i="43"/>
  <c r="AA153" i="43"/>
  <c r="AB153" i="43"/>
  <c r="AC153" i="43"/>
  <c r="AD153" i="43"/>
  <c r="AE153" i="43"/>
  <c r="AF153" i="43"/>
  <c r="AG153" i="43"/>
  <c r="AH153" i="43"/>
  <c r="AI153" i="43"/>
  <c r="AJ153" i="43"/>
  <c r="AK153" i="43"/>
  <c r="AL153" i="43"/>
  <c r="AM153" i="43"/>
  <c r="AN153" i="43"/>
  <c r="AO153" i="43"/>
  <c r="C154" i="43"/>
  <c r="C155" i="43"/>
  <c r="C156" i="43"/>
  <c r="C157" i="43"/>
  <c r="C158" i="43"/>
  <c r="C159" i="43"/>
  <c r="C160" i="43"/>
  <c r="C153" i="43"/>
  <c r="C145" i="43"/>
  <c r="D196" i="40"/>
  <c r="E52" i="42" s="1"/>
  <c r="F52" i="42" s="1"/>
  <c r="D197" i="40"/>
  <c r="E53" i="42" s="1"/>
  <c r="F53" i="42" s="1"/>
  <c r="D198" i="40"/>
  <c r="E54" i="42" s="1"/>
  <c r="F54" i="42" s="1"/>
  <c r="D199" i="40"/>
  <c r="E55" i="42" s="1"/>
  <c r="F55" i="42" s="1"/>
  <c r="D200" i="40"/>
  <c r="E56" i="42" s="1"/>
  <c r="F56" i="42" s="1"/>
  <c r="D201" i="40"/>
  <c r="E57" i="42" s="1"/>
  <c r="F57" i="42" s="1"/>
  <c r="D194" i="40"/>
  <c r="E50" i="42" s="1"/>
  <c r="F50" i="42" s="1"/>
  <c r="C194" i="40"/>
  <c r="V194" i="40"/>
  <c r="D195" i="40"/>
  <c r="E51" i="42" s="1"/>
  <c r="L194" i="40"/>
  <c r="F195" i="40"/>
  <c r="E67" i="42" s="1"/>
  <c r="F196" i="40"/>
  <c r="F197" i="40"/>
  <c r="E69" i="42" s="1"/>
  <c r="F198" i="40"/>
  <c r="E70" i="42" s="1"/>
  <c r="F199" i="40"/>
  <c r="E71" i="42" s="1"/>
  <c r="F200" i="40"/>
  <c r="F201" i="40"/>
  <c r="F194" i="40"/>
  <c r="E194" i="40"/>
  <c r="E198" i="40"/>
  <c r="E62" i="42" s="1"/>
  <c r="E195" i="40"/>
  <c r="E59" i="42" s="1"/>
  <c r="F59" i="42" s="1"/>
  <c r="E197" i="40"/>
  <c r="E61" i="42" s="1"/>
  <c r="F61" i="42" s="1"/>
  <c r="E199" i="40"/>
  <c r="E63" i="42" s="1"/>
  <c r="F63" i="42" s="1"/>
  <c r="E200" i="40"/>
  <c r="E201" i="40"/>
  <c r="B194" i="40"/>
  <c r="B195" i="40"/>
  <c r="E35" i="42" s="1"/>
  <c r="B196" i="40"/>
  <c r="B197" i="40"/>
  <c r="E37" i="42" s="1"/>
  <c r="B198" i="40"/>
  <c r="E38" i="42" s="1"/>
  <c r="B199" i="40"/>
  <c r="E39" i="42" s="1"/>
  <c r="B200" i="40"/>
  <c r="B201" i="40"/>
  <c r="G56" i="42" l="1"/>
  <c r="B8" i="48"/>
  <c r="B7" i="48"/>
  <c r="G55" i="42"/>
  <c r="P51" i="42"/>
  <c r="L3" i="48" s="1"/>
  <c r="X51" i="42"/>
  <c r="T3" i="48" s="1"/>
  <c r="AF51" i="42"/>
  <c r="AB3" i="48" s="1"/>
  <c r="H51" i="42"/>
  <c r="D3" i="48" s="1"/>
  <c r="AL51" i="42"/>
  <c r="AH3" i="48" s="1"/>
  <c r="Q51" i="42"/>
  <c r="M3" i="48" s="1"/>
  <c r="Y51" i="42"/>
  <c r="U3" i="48" s="1"/>
  <c r="AG51" i="42"/>
  <c r="AC3" i="48" s="1"/>
  <c r="I51" i="42"/>
  <c r="E3" i="48" s="1"/>
  <c r="O51" i="42"/>
  <c r="K3" i="48" s="1"/>
  <c r="J51" i="42"/>
  <c r="F3" i="48" s="1"/>
  <c r="R51" i="42"/>
  <c r="N3" i="48" s="1"/>
  <c r="Z51" i="42"/>
  <c r="V3" i="48" s="1"/>
  <c r="AH51" i="42"/>
  <c r="AD3" i="48" s="1"/>
  <c r="G51" i="42"/>
  <c r="C3" i="48" s="1"/>
  <c r="AD51" i="42"/>
  <c r="Z3" i="48" s="1"/>
  <c r="W51" i="42"/>
  <c r="S3" i="48" s="1"/>
  <c r="K51" i="42"/>
  <c r="G3" i="48" s="1"/>
  <c r="S51" i="42"/>
  <c r="O3" i="48" s="1"/>
  <c r="AA51" i="42"/>
  <c r="W3" i="48" s="1"/>
  <c r="AI51" i="42"/>
  <c r="AE3" i="48" s="1"/>
  <c r="N51" i="42"/>
  <c r="J3" i="48" s="1"/>
  <c r="F51" i="42"/>
  <c r="B3" i="48" s="1"/>
  <c r="L51" i="42"/>
  <c r="H3" i="48" s="1"/>
  <c r="T51" i="42"/>
  <c r="P3" i="48" s="1"/>
  <c r="AB51" i="42"/>
  <c r="X3" i="48" s="1"/>
  <c r="AJ51" i="42"/>
  <c r="AF3" i="48" s="1"/>
  <c r="AE51" i="42"/>
  <c r="AA3" i="48" s="1"/>
  <c r="M51" i="42"/>
  <c r="I3" i="48" s="1"/>
  <c r="U51" i="42"/>
  <c r="Q3" i="48" s="1"/>
  <c r="AC51" i="42"/>
  <c r="Y3" i="48" s="1"/>
  <c r="AK51" i="42"/>
  <c r="AG3" i="48" s="1"/>
  <c r="V51" i="42"/>
  <c r="R3" i="48" s="1"/>
  <c r="AM51" i="42"/>
  <c r="AI3" i="48" s="1"/>
  <c r="G53" i="42"/>
  <c r="B5" i="48"/>
  <c r="G52" i="42"/>
  <c r="B4" i="48"/>
  <c r="B2" i="48"/>
  <c r="G50" i="42"/>
  <c r="G54" i="42"/>
  <c r="B6" i="48"/>
  <c r="G57" i="42"/>
  <c r="B9" i="48"/>
  <c r="G61" i="42"/>
  <c r="B5" i="49"/>
  <c r="G59" i="42"/>
  <c r="B3" i="49"/>
  <c r="G63" i="42"/>
  <c r="B7" i="49"/>
  <c r="F71" i="42"/>
  <c r="B7" i="50" s="1"/>
  <c r="G71" i="42"/>
  <c r="C7" i="50" s="1"/>
  <c r="K71" i="42"/>
  <c r="G7" i="50" s="1"/>
  <c r="O71" i="42"/>
  <c r="K7" i="50" s="1"/>
  <c r="S71" i="42"/>
  <c r="O7" i="50" s="1"/>
  <c r="W71" i="42"/>
  <c r="S7" i="50" s="1"/>
  <c r="AA71" i="42"/>
  <c r="W7" i="50" s="1"/>
  <c r="AE71" i="42"/>
  <c r="AA7" i="50" s="1"/>
  <c r="AI71" i="42"/>
  <c r="AE7" i="50" s="1"/>
  <c r="AM71" i="42"/>
  <c r="AI7" i="50" s="1"/>
  <c r="V71" i="42"/>
  <c r="R7" i="50" s="1"/>
  <c r="AH71" i="42"/>
  <c r="AD7" i="50" s="1"/>
  <c r="H71" i="42"/>
  <c r="D7" i="50" s="1"/>
  <c r="L71" i="42"/>
  <c r="H7" i="50" s="1"/>
  <c r="P71" i="42"/>
  <c r="L7" i="50" s="1"/>
  <c r="T71" i="42"/>
  <c r="P7" i="50" s="1"/>
  <c r="X71" i="42"/>
  <c r="T7" i="50" s="1"/>
  <c r="AB71" i="42"/>
  <c r="X7" i="50" s="1"/>
  <c r="AF71" i="42"/>
  <c r="AB7" i="50" s="1"/>
  <c r="AJ71" i="42"/>
  <c r="AF7" i="50" s="1"/>
  <c r="I71" i="42"/>
  <c r="E7" i="50" s="1"/>
  <c r="M71" i="42"/>
  <c r="I7" i="50" s="1"/>
  <c r="Q71" i="42"/>
  <c r="M7" i="50" s="1"/>
  <c r="U71" i="42"/>
  <c r="Q7" i="50" s="1"/>
  <c r="Y71" i="42"/>
  <c r="U7" i="50" s="1"/>
  <c r="AC71" i="42"/>
  <c r="Y7" i="50" s="1"/>
  <c r="AG71" i="42"/>
  <c r="AC7" i="50" s="1"/>
  <c r="AK71" i="42"/>
  <c r="AG7" i="50" s="1"/>
  <c r="J71" i="42"/>
  <c r="F7" i="50" s="1"/>
  <c r="N71" i="42"/>
  <c r="J7" i="50" s="1"/>
  <c r="R71" i="42"/>
  <c r="N7" i="50" s="1"/>
  <c r="Z71" i="42"/>
  <c r="V7" i="50" s="1"/>
  <c r="AD71" i="42"/>
  <c r="Z7" i="50" s="1"/>
  <c r="AL71" i="42"/>
  <c r="AH7" i="50" s="1"/>
  <c r="F70" i="42"/>
  <c r="B6" i="50" s="1"/>
  <c r="G70" i="42"/>
  <c r="C6" i="50" s="1"/>
  <c r="K70" i="42"/>
  <c r="G6" i="50" s="1"/>
  <c r="O70" i="42"/>
  <c r="K6" i="50" s="1"/>
  <c r="S70" i="42"/>
  <c r="O6" i="50" s="1"/>
  <c r="W70" i="42"/>
  <c r="S6" i="50" s="1"/>
  <c r="AA70" i="42"/>
  <c r="W6" i="50" s="1"/>
  <c r="AE70" i="42"/>
  <c r="AA6" i="50" s="1"/>
  <c r="AI70" i="42"/>
  <c r="AE6" i="50" s="1"/>
  <c r="AM70" i="42"/>
  <c r="AI6" i="50" s="1"/>
  <c r="I70" i="42"/>
  <c r="E6" i="50" s="1"/>
  <c r="Q70" i="42"/>
  <c r="M6" i="50" s="1"/>
  <c r="Y70" i="42"/>
  <c r="U6" i="50" s="1"/>
  <c r="AG70" i="42"/>
  <c r="AC6" i="50" s="1"/>
  <c r="N70" i="42"/>
  <c r="J6" i="50" s="1"/>
  <c r="R70" i="42"/>
  <c r="N6" i="50" s="1"/>
  <c r="Z70" i="42"/>
  <c r="V6" i="50" s="1"/>
  <c r="AH70" i="42"/>
  <c r="AD6" i="50" s="1"/>
  <c r="H70" i="42"/>
  <c r="D6" i="50" s="1"/>
  <c r="L70" i="42"/>
  <c r="H6" i="50" s="1"/>
  <c r="P70" i="42"/>
  <c r="L6" i="50" s="1"/>
  <c r="T70" i="42"/>
  <c r="P6" i="50" s="1"/>
  <c r="X70" i="42"/>
  <c r="T6" i="50" s="1"/>
  <c r="AB70" i="42"/>
  <c r="X6" i="50" s="1"/>
  <c r="AF70" i="42"/>
  <c r="AB6" i="50" s="1"/>
  <c r="AJ70" i="42"/>
  <c r="AF6" i="50" s="1"/>
  <c r="M70" i="42"/>
  <c r="I6" i="50" s="1"/>
  <c r="U70" i="42"/>
  <c r="Q6" i="50" s="1"/>
  <c r="AC70" i="42"/>
  <c r="Y6" i="50" s="1"/>
  <c r="AK70" i="42"/>
  <c r="AG6" i="50" s="1"/>
  <c r="J70" i="42"/>
  <c r="F6" i="50" s="1"/>
  <c r="V70" i="42"/>
  <c r="R6" i="50" s="1"/>
  <c r="AD70" i="42"/>
  <c r="Z6" i="50" s="1"/>
  <c r="AL70" i="42"/>
  <c r="AH6" i="50" s="1"/>
  <c r="F69" i="42"/>
  <c r="B5" i="50" s="1"/>
  <c r="G69" i="42"/>
  <c r="C5" i="50" s="1"/>
  <c r="K69" i="42"/>
  <c r="G5" i="50" s="1"/>
  <c r="O69" i="42"/>
  <c r="K5" i="50" s="1"/>
  <c r="S69" i="42"/>
  <c r="O5" i="50" s="1"/>
  <c r="W69" i="42"/>
  <c r="S5" i="50" s="1"/>
  <c r="AA69" i="42"/>
  <c r="W5" i="50" s="1"/>
  <c r="AE69" i="42"/>
  <c r="AA5" i="50" s="1"/>
  <c r="AI69" i="42"/>
  <c r="AE5" i="50" s="1"/>
  <c r="AM69" i="42"/>
  <c r="AI5" i="50" s="1"/>
  <c r="R69" i="42"/>
  <c r="N5" i="50" s="1"/>
  <c r="H69" i="42"/>
  <c r="D5" i="50" s="1"/>
  <c r="L69" i="42"/>
  <c r="H5" i="50" s="1"/>
  <c r="P69" i="42"/>
  <c r="L5" i="50" s="1"/>
  <c r="T69" i="42"/>
  <c r="P5" i="50" s="1"/>
  <c r="X69" i="42"/>
  <c r="T5" i="50" s="1"/>
  <c r="AB69" i="42"/>
  <c r="X5" i="50" s="1"/>
  <c r="AF69" i="42"/>
  <c r="AB5" i="50" s="1"/>
  <c r="AJ69" i="42"/>
  <c r="AF5" i="50" s="1"/>
  <c r="N69" i="42"/>
  <c r="J5" i="50" s="1"/>
  <c r="V69" i="42"/>
  <c r="R5" i="50" s="1"/>
  <c r="AD69" i="42"/>
  <c r="Z5" i="50" s="1"/>
  <c r="AL69" i="42"/>
  <c r="AH5" i="50" s="1"/>
  <c r="I69" i="42"/>
  <c r="E5" i="50" s="1"/>
  <c r="M69" i="42"/>
  <c r="I5" i="50" s="1"/>
  <c r="Q69" i="42"/>
  <c r="M5" i="50" s="1"/>
  <c r="U69" i="42"/>
  <c r="Q5" i="50" s="1"/>
  <c r="Y69" i="42"/>
  <c r="U5" i="50" s="1"/>
  <c r="AC69" i="42"/>
  <c r="Y5" i="50" s="1"/>
  <c r="AG69" i="42"/>
  <c r="AC5" i="50" s="1"/>
  <c r="AK69" i="42"/>
  <c r="AG5" i="50" s="1"/>
  <c r="J69" i="42"/>
  <c r="F5" i="50" s="1"/>
  <c r="Z69" i="42"/>
  <c r="V5" i="50" s="1"/>
  <c r="AH69" i="42"/>
  <c r="AD5" i="50" s="1"/>
  <c r="F67" i="42"/>
  <c r="B3" i="50" s="1"/>
  <c r="G67" i="42"/>
  <c r="C3" i="50" s="1"/>
  <c r="K67" i="42"/>
  <c r="G3" i="50" s="1"/>
  <c r="O67" i="42"/>
  <c r="K3" i="50" s="1"/>
  <c r="S67" i="42"/>
  <c r="O3" i="50" s="1"/>
  <c r="W67" i="42"/>
  <c r="S3" i="50" s="1"/>
  <c r="AA67" i="42"/>
  <c r="W3" i="50" s="1"/>
  <c r="AE67" i="42"/>
  <c r="AA3" i="50" s="1"/>
  <c r="AI67" i="42"/>
  <c r="AE3" i="50" s="1"/>
  <c r="AM67" i="42"/>
  <c r="AI3" i="50" s="1"/>
  <c r="R67" i="42"/>
  <c r="N3" i="50" s="1"/>
  <c r="AD67" i="42"/>
  <c r="Z3" i="50" s="1"/>
  <c r="AL67" i="42"/>
  <c r="AH3" i="50" s="1"/>
  <c r="H67" i="42"/>
  <c r="D3" i="50" s="1"/>
  <c r="L67" i="42"/>
  <c r="H3" i="50" s="1"/>
  <c r="P67" i="42"/>
  <c r="L3" i="50" s="1"/>
  <c r="T67" i="42"/>
  <c r="P3" i="50" s="1"/>
  <c r="X67" i="42"/>
  <c r="T3" i="50" s="1"/>
  <c r="AB67" i="42"/>
  <c r="X3" i="50" s="1"/>
  <c r="AF67" i="42"/>
  <c r="AB3" i="50" s="1"/>
  <c r="AJ67" i="42"/>
  <c r="AF3" i="50" s="1"/>
  <c r="V67" i="42"/>
  <c r="R3" i="50" s="1"/>
  <c r="I67" i="42"/>
  <c r="E3" i="50" s="1"/>
  <c r="M67" i="42"/>
  <c r="I3" i="50" s="1"/>
  <c r="Q67" i="42"/>
  <c r="M3" i="50" s="1"/>
  <c r="U67" i="42"/>
  <c r="Q3" i="50" s="1"/>
  <c r="Y67" i="42"/>
  <c r="U3" i="50" s="1"/>
  <c r="AC67" i="42"/>
  <c r="Y3" i="50" s="1"/>
  <c r="AG67" i="42"/>
  <c r="AC3" i="50" s="1"/>
  <c r="AK67" i="42"/>
  <c r="AG3" i="50" s="1"/>
  <c r="J67" i="42"/>
  <c r="F3" i="50" s="1"/>
  <c r="N67" i="42"/>
  <c r="J3" i="50" s="1"/>
  <c r="Z67" i="42"/>
  <c r="V3" i="50" s="1"/>
  <c r="AH67" i="42"/>
  <c r="AD3" i="50" s="1"/>
  <c r="E72" i="46"/>
  <c r="E72" i="42" s="1"/>
  <c r="E68" i="46"/>
  <c r="E68" i="42" s="1"/>
  <c r="E58" i="42"/>
  <c r="F58" i="42" s="1"/>
  <c r="B2" i="49" s="1"/>
  <c r="F62" i="42"/>
  <c r="B6" i="49" s="1"/>
  <c r="G62" i="42"/>
  <c r="C6" i="49" s="1"/>
  <c r="K62" i="42"/>
  <c r="G6" i="49" s="1"/>
  <c r="O62" i="42"/>
  <c r="K6" i="49" s="1"/>
  <c r="S62" i="42"/>
  <c r="O6" i="49" s="1"/>
  <c r="W62" i="42"/>
  <c r="S6" i="49" s="1"/>
  <c r="AA62" i="42"/>
  <c r="W6" i="49" s="1"/>
  <c r="AE62" i="42"/>
  <c r="AA6" i="49" s="1"/>
  <c r="AI62" i="42"/>
  <c r="AE6" i="49" s="1"/>
  <c r="AM62" i="42"/>
  <c r="AI6" i="49" s="1"/>
  <c r="R62" i="42"/>
  <c r="N6" i="49" s="1"/>
  <c r="AH62" i="42"/>
  <c r="AD6" i="49" s="1"/>
  <c r="H62" i="42"/>
  <c r="D6" i="49" s="1"/>
  <c r="L62" i="42"/>
  <c r="H6" i="49" s="1"/>
  <c r="P62" i="42"/>
  <c r="L6" i="49" s="1"/>
  <c r="T62" i="42"/>
  <c r="P6" i="49" s="1"/>
  <c r="X62" i="42"/>
  <c r="T6" i="49" s="1"/>
  <c r="AB62" i="42"/>
  <c r="X6" i="49" s="1"/>
  <c r="AF62" i="42"/>
  <c r="AB6" i="49" s="1"/>
  <c r="AJ62" i="42"/>
  <c r="AF6" i="49" s="1"/>
  <c r="N62" i="42"/>
  <c r="J6" i="49" s="1"/>
  <c r="V62" i="42"/>
  <c r="R6" i="49" s="1"/>
  <c r="AD62" i="42"/>
  <c r="Z6" i="49" s="1"/>
  <c r="I62" i="42"/>
  <c r="E6" i="49" s="1"/>
  <c r="M62" i="42"/>
  <c r="I6" i="49" s="1"/>
  <c r="Q62" i="42"/>
  <c r="M6" i="49" s="1"/>
  <c r="U62" i="42"/>
  <c r="Q6" i="49" s="1"/>
  <c r="Y62" i="42"/>
  <c r="U6" i="49" s="1"/>
  <c r="AC62" i="42"/>
  <c r="Y6" i="49" s="1"/>
  <c r="AG62" i="42"/>
  <c r="AC6" i="49" s="1"/>
  <c r="AK62" i="42"/>
  <c r="AG6" i="49" s="1"/>
  <c r="J62" i="42"/>
  <c r="F6" i="49" s="1"/>
  <c r="Z62" i="42"/>
  <c r="V6" i="49" s="1"/>
  <c r="AL62" i="42"/>
  <c r="AH6" i="49" s="1"/>
  <c r="E64" i="46"/>
  <c r="E64" i="42" s="1"/>
  <c r="E40" i="46"/>
  <c r="E40" i="42" s="1"/>
  <c r="E36" i="46"/>
  <c r="E36" i="42" s="1"/>
  <c r="E66" i="46"/>
  <c r="E34" i="46"/>
  <c r="H54" i="42" l="1"/>
  <c r="C6" i="48"/>
  <c r="H50" i="42"/>
  <c r="C2" i="48"/>
  <c r="H55" i="42"/>
  <c r="C7" i="48"/>
  <c r="H57" i="42"/>
  <c r="C9" i="48"/>
  <c r="H53" i="42"/>
  <c r="C5" i="48"/>
  <c r="H52" i="42"/>
  <c r="C4" i="48"/>
  <c r="H56" i="42"/>
  <c r="C8" i="48"/>
  <c r="H63" i="42"/>
  <c r="C7" i="49"/>
  <c r="H61" i="42"/>
  <c r="C5" i="49"/>
  <c r="H59" i="42"/>
  <c r="C3" i="49"/>
  <c r="G58" i="42"/>
  <c r="F72" i="42"/>
  <c r="B8" i="50" s="1"/>
  <c r="G72" i="42"/>
  <c r="C8" i="50" s="1"/>
  <c r="K72" i="42"/>
  <c r="G8" i="50" s="1"/>
  <c r="O72" i="42"/>
  <c r="K8" i="50" s="1"/>
  <c r="S72" i="42"/>
  <c r="O8" i="50" s="1"/>
  <c r="W72" i="42"/>
  <c r="S8" i="50" s="1"/>
  <c r="AA72" i="42"/>
  <c r="W8" i="50" s="1"/>
  <c r="AE72" i="42"/>
  <c r="AA8" i="50" s="1"/>
  <c r="AI72" i="42"/>
  <c r="AE8" i="50" s="1"/>
  <c r="AM72" i="42"/>
  <c r="AI8" i="50" s="1"/>
  <c r="R72" i="42"/>
  <c r="N8" i="50" s="1"/>
  <c r="H72" i="42"/>
  <c r="D8" i="50" s="1"/>
  <c r="L72" i="42"/>
  <c r="H8" i="50" s="1"/>
  <c r="P72" i="42"/>
  <c r="L8" i="50" s="1"/>
  <c r="T72" i="42"/>
  <c r="P8" i="50" s="1"/>
  <c r="X72" i="42"/>
  <c r="T8" i="50" s="1"/>
  <c r="AB72" i="42"/>
  <c r="X8" i="50" s="1"/>
  <c r="AF72" i="42"/>
  <c r="AB8" i="50" s="1"/>
  <c r="AJ72" i="42"/>
  <c r="AF8" i="50" s="1"/>
  <c r="N72" i="42"/>
  <c r="J8" i="50" s="1"/>
  <c r="V72" i="42"/>
  <c r="R8" i="50" s="1"/>
  <c r="AH72" i="42"/>
  <c r="AD8" i="50" s="1"/>
  <c r="I72" i="42"/>
  <c r="E8" i="50" s="1"/>
  <c r="M72" i="42"/>
  <c r="I8" i="50" s="1"/>
  <c r="Q72" i="42"/>
  <c r="M8" i="50" s="1"/>
  <c r="U72" i="42"/>
  <c r="Q8" i="50" s="1"/>
  <c r="Y72" i="42"/>
  <c r="U8" i="50" s="1"/>
  <c r="AC72" i="42"/>
  <c r="Y8" i="50" s="1"/>
  <c r="AG72" i="42"/>
  <c r="AC8" i="50" s="1"/>
  <c r="AK72" i="42"/>
  <c r="AG8" i="50" s="1"/>
  <c r="J72" i="42"/>
  <c r="F8" i="50" s="1"/>
  <c r="Z72" i="42"/>
  <c r="V8" i="50" s="1"/>
  <c r="AD72" i="42"/>
  <c r="Z8" i="50" s="1"/>
  <c r="AL72" i="42"/>
  <c r="AH8" i="50" s="1"/>
  <c r="F68" i="42"/>
  <c r="B4" i="50" s="1"/>
  <c r="G68" i="42"/>
  <c r="C4" i="50" s="1"/>
  <c r="K68" i="42"/>
  <c r="G4" i="50" s="1"/>
  <c r="O68" i="42"/>
  <c r="K4" i="50" s="1"/>
  <c r="S68" i="42"/>
  <c r="O4" i="50" s="1"/>
  <c r="W68" i="42"/>
  <c r="S4" i="50" s="1"/>
  <c r="AA68" i="42"/>
  <c r="W4" i="50" s="1"/>
  <c r="AE68" i="42"/>
  <c r="AA4" i="50" s="1"/>
  <c r="AI68" i="42"/>
  <c r="AE4" i="50" s="1"/>
  <c r="AM68" i="42"/>
  <c r="AI4" i="50" s="1"/>
  <c r="N68" i="42"/>
  <c r="J4" i="50" s="1"/>
  <c r="H68" i="42"/>
  <c r="D4" i="50" s="1"/>
  <c r="L68" i="42"/>
  <c r="H4" i="50" s="1"/>
  <c r="P68" i="42"/>
  <c r="L4" i="50" s="1"/>
  <c r="T68" i="42"/>
  <c r="P4" i="50" s="1"/>
  <c r="X68" i="42"/>
  <c r="T4" i="50" s="1"/>
  <c r="AB68" i="42"/>
  <c r="X4" i="50" s="1"/>
  <c r="AF68" i="42"/>
  <c r="AB4" i="50" s="1"/>
  <c r="AJ68" i="42"/>
  <c r="AF4" i="50" s="1"/>
  <c r="R68" i="42"/>
  <c r="N4" i="50" s="1"/>
  <c r="AD68" i="42"/>
  <c r="Z4" i="50" s="1"/>
  <c r="AL68" i="42"/>
  <c r="AH4" i="50" s="1"/>
  <c r="I68" i="42"/>
  <c r="E4" i="50" s="1"/>
  <c r="M68" i="42"/>
  <c r="I4" i="50" s="1"/>
  <c r="Q68" i="42"/>
  <c r="M4" i="50" s="1"/>
  <c r="U68" i="42"/>
  <c r="Q4" i="50" s="1"/>
  <c r="Y68" i="42"/>
  <c r="U4" i="50" s="1"/>
  <c r="AC68" i="42"/>
  <c r="Y4" i="50" s="1"/>
  <c r="AG68" i="42"/>
  <c r="AC4" i="50" s="1"/>
  <c r="AK68" i="42"/>
  <c r="AG4" i="50" s="1"/>
  <c r="J68" i="42"/>
  <c r="F4" i="50" s="1"/>
  <c r="V68" i="42"/>
  <c r="R4" i="50" s="1"/>
  <c r="Z68" i="42"/>
  <c r="V4" i="50" s="1"/>
  <c r="AH68" i="42"/>
  <c r="AD4" i="50" s="1"/>
  <c r="E73" i="46"/>
  <c r="E73" i="42" s="1"/>
  <c r="E66" i="42"/>
  <c r="F64" i="42"/>
  <c r="B8" i="49" s="1"/>
  <c r="G64" i="42"/>
  <c r="C8" i="49" s="1"/>
  <c r="K64" i="42"/>
  <c r="G8" i="49" s="1"/>
  <c r="O64" i="42"/>
  <c r="K8" i="49" s="1"/>
  <c r="S64" i="42"/>
  <c r="O8" i="49" s="1"/>
  <c r="W64" i="42"/>
  <c r="S8" i="49" s="1"/>
  <c r="AA64" i="42"/>
  <c r="W8" i="49" s="1"/>
  <c r="AE64" i="42"/>
  <c r="AA8" i="49" s="1"/>
  <c r="AI64" i="42"/>
  <c r="AE8" i="49" s="1"/>
  <c r="AM64" i="42"/>
  <c r="AI8" i="49" s="1"/>
  <c r="I64" i="42"/>
  <c r="E8" i="49" s="1"/>
  <c r="Q64" i="42"/>
  <c r="M8" i="49" s="1"/>
  <c r="AG64" i="42"/>
  <c r="AC8" i="49" s="1"/>
  <c r="N64" i="42"/>
  <c r="J8" i="49" s="1"/>
  <c r="Z64" i="42"/>
  <c r="V8" i="49" s="1"/>
  <c r="AD64" i="42"/>
  <c r="Z8" i="49" s="1"/>
  <c r="AL64" i="42"/>
  <c r="AH8" i="49" s="1"/>
  <c r="H64" i="42"/>
  <c r="D8" i="49" s="1"/>
  <c r="L64" i="42"/>
  <c r="H8" i="49" s="1"/>
  <c r="P64" i="42"/>
  <c r="L8" i="49" s="1"/>
  <c r="T64" i="42"/>
  <c r="P8" i="49" s="1"/>
  <c r="X64" i="42"/>
  <c r="T8" i="49" s="1"/>
  <c r="AB64" i="42"/>
  <c r="X8" i="49" s="1"/>
  <c r="AF64" i="42"/>
  <c r="AB8" i="49" s="1"/>
  <c r="AJ64" i="42"/>
  <c r="AF8" i="49" s="1"/>
  <c r="M64" i="42"/>
  <c r="I8" i="49" s="1"/>
  <c r="U64" i="42"/>
  <c r="Q8" i="49" s="1"/>
  <c r="Y64" i="42"/>
  <c r="U8" i="49" s="1"/>
  <c r="AC64" i="42"/>
  <c r="Y8" i="49" s="1"/>
  <c r="AK64" i="42"/>
  <c r="AG8" i="49" s="1"/>
  <c r="J64" i="42"/>
  <c r="F8" i="49" s="1"/>
  <c r="R64" i="42"/>
  <c r="N8" i="49" s="1"/>
  <c r="V64" i="42"/>
  <c r="R8" i="49" s="1"/>
  <c r="AH64" i="42"/>
  <c r="AD8" i="49" s="1"/>
  <c r="E65" i="46"/>
  <c r="E65" i="42" s="1"/>
  <c r="E34" i="42"/>
  <c r="E41" i="46"/>
  <c r="E41" i="42" s="1"/>
  <c r="F41" i="42" s="1"/>
  <c r="B9" i="19" s="1"/>
  <c r="D77" i="45"/>
  <c r="E77" i="45"/>
  <c r="F77" i="45"/>
  <c r="G77" i="45"/>
  <c r="H77" i="45"/>
  <c r="I77" i="45"/>
  <c r="J77" i="45"/>
  <c r="K77" i="45"/>
  <c r="L77" i="45"/>
  <c r="M77" i="45"/>
  <c r="N77" i="45"/>
  <c r="O77" i="45"/>
  <c r="P77" i="45"/>
  <c r="C77" i="45"/>
  <c r="I56" i="42" l="1"/>
  <c r="D8" i="48"/>
  <c r="I55" i="42"/>
  <c r="D7" i="48"/>
  <c r="I57" i="42"/>
  <c r="D9" i="48"/>
  <c r="I52" i="42"/>
  <c r="D4" i="48"/>
  <c r="I50" i="42"/>
  <c r="D2" i="48"/>
  <c r="I53" i="42"/>
  <c r="D5" i="48"/>
  <c r="I54" i="42"/>
  <c r="D6" i="48"/>
  <c r="I63" i="42"/>
  <c r="D7" i="49"/>
  <c r="I61" i="42"/>
  <c r="D5" i="49"/>
  <c r="I59" i="42"/>
  <c r="D3" i="49"/>
  <c r="H58" i="42"/>
  <c r="C2" i="49"/>
  <c r="F73" i="42"/>
  <c r="B9" i="50" s="1"/>
  <c r="I73" i="42"/>
  <c r="E9" i="50" s="1"/>
  <c r="M73" i="42"/>
  <c r="I9" i="50" s="1"/>
  <c r="Q73" i="42"/>
  <c r="M9" i="50" s="1"/>
  <c r="U73" i="42"/>
  <c r="Q9" i="50" s="1"/>
  <c r="Y73" i="42"/>
  <c r="U9" i="50" s="1"/>
  <c r="AC73" i="42"/>
  <c r="Y9" i="50" s="1"/>
  <c r="AG73" i="42"/>
  <c r="AC9" i="50" s="1"/>
  <c r="AK73" i="42"/>
  <c r="AG9" i="50" s="1"/>
  <c r="J73" i="42"/>
  <c r="F9" i="50" s="1"/>
  <c r="N73" i="42"/>
  <c r="J9" i="50" s="1"/>
  <c r="R73" i="42"/>
  <c r="N9" i="50" s="1"/>
  <c r="V73" i="42"/>
  <c r="R9" i="50" s="1"/>
  <c r="Z73" i="42"/>
  <c r="V9" i="50" s="1"/>
  <c r="AD73" i="42"/>
  <c r="Z9" i="50" s="1"/>
  <c r="AH73" i="42"/>
  <c r="AD9" i="50" s="1"/>
  <c r="AL73" i="42"/>
  <c r="AH9" i="50" s="1"/>
  <c r="G73" i="42"/>
  <c r="C9" i="50" s="1"/>
  <c r="K73" i="42"/>
  <c r="G9" i="50" s="1"/>
  <c r="O73" i="42"/>
  <c r="K9" i="50" s="1"/>
  <c r="S73" i="42"/>
  <c r="O9" i="50" s="1"/>
  <c r="W73" i="42"/>
  <c r="S9" i="50" s="1"/>
  <c r="AA73" i="42"/>
  <c r="W9" i="50" s="1"/>
  <c r="AE73" i="42"/>
  <c r="AA9" i="50" s="1"/>
  <c r="AI73" i="42"/>
  <c r="AE9" i="50" s="1"/>
  <c r="AM73" i="42"/>
  <c r="AI9" i="50" s="1"/>
  <c r="H73" i="42"/>
  <c r="D9" i="50" s="1"/>
  <c r="L73" i="42"/>
  <c r="H9" i="50" s="1"/>
  <c r="P73" i="42"/>
  <c r="L9" i="50" s="1"/>
  <c r="T73" i="42"/>
  <c r="P9" i="50" s="1"/>
  <c r="X73" i="42"/>
  <c r="T9" i="50" s="1"/>
  <c r="AB73" i="42"/>
  <c r="X9" i="50" s="1"/>
  <c r="AF73" i="42"/>
  <c r="AB9" i="50" s="1"/>
  <c r="AJ73" i="42"/>
  <c r="AF9" i="50" s="1"/>
  <c r="F66" i="42"/>
  <c r="B2" i="50" s="1"/>
  <c r="G66" i="42"/>
  <c r="C2" i="50" s="1"/>
  <c r="K66" i="42"/>
  <c r="G2" i="50" s="1"/>
  <c r="O66" i="42"/>
  <c r="K2" i="50" s="1"/>
  <c r="S66" i="42"/>
  <c r="O2" i="50" s="1"/>
  <c r="W66" i="42"/>
  <c r="S2" i="50" s="1"/>
  <c r="AA66" i="42"/>
  <c r="W2" i="50" s="1"/>
  <c r="AE66" i="42"/>
  <c r="AA2" i="50" s="1"/>
  <c r="AI66" i="42"/>
  <c r="AE2" i="50" s="1"/>
  <c r="AM66" i="42"/>
  <c r="AI2" i="50" s="1"/>
  <c r="R66" i="42"/>
  <c r="N2" i="50" s="1"/>
  <c r="V66" i="42"/>
  <c r="R2" i="50" s="1"/>
  <c r="AH66" i="42"/>
  <c r="AD2" i="50" s="1"/>
  <c r="H66" i="42"/>
  <c r="D2" i="50" s="1"/>
  <c r="L66" i="42"/>
  <c r="H2" i="50" s="1"/>
  <c r="P66" i="42"/>
  <c r="L2" i="50" s="1"/>
  <c r="T66" i="42"/>
  <c r="P2" i="50" s="1"/>
  <c r="X66" i="42"/>
  <c r="T2" i="50" s="1"/>
  <c r="AB66" i="42"/>
  <c r="X2" i="50" s="1"/>
  <c r="AF66" i="42"/>
  <c r="AB2" i="50" s="1"/>
  <c r="AJ66" i="42"/>
  <c r="AF2" i="50" s="1"/>
  <c r="N66" i="42"/>
  <c r="J2" i="50" s="1"/>
  <c r="Z66" i="42"/>
  <c r="V2" i="50" s="1"/>
  <c r="AL66" i="42"/>
  <c r="AH2" i="50" s="1"/>
  <c r="I66" i="42"/>
  <c r="E2" i="50" s="1"/>
  <c r="M66" i="42"/>
  <c r="I2" i="50" s="1"/>
  <c r="Q66" i="42"/>
  <c r="M2" i="50" s="1"/>
  <c r="U66" i="42"/>
  <c r="Q2" i="50" s="1"/>
  <c r="Y66" i="42"/>
  <c r="U2" i="50" s="1"/>
  <c r="AC66" i="42"/>
  <c r="Y2" i="50" s="1"/>
  <c r="AG66" i="42"/>
  <c r="AC2" i="50" s="1"/>
  <c r="AK66" i="42"/>
  <c r="AG2" i="50" s="1"/>
  <c r="J66" i="42"/>
  <c r="F2" i="50" s="1"/>
  <c r="AD66" i="42"/>
  <c r="Z2" i="50" s="1"/>
  <c r="F65" i="42"/>
  <c r="B9" i="49" s="1"/>
  <c r="G65" i="42"/>
  <c r="C9" i="49" s="1"/>
  <c r="K65" i="42"/>
  <c r="G9" i="49" s="1"/>
  <c r="O65" i="42"/>
  <c r="K9" i="49" s="1"/>
  <c r="S65" i="42"/>
  <c r="O9" i="49" s="1"/>
  <c r="W65" i="42"/>
  <c r="S9" i="49" s="1"/>
  <c r="AA65" i="42"/>
  <c r="W9" i="49" s="1"/>
  <c r="AE65" i="42"/>
  <c r="AA9" i="49" s="1"/>
  <c r="AI65" i="42"/>
  <c r="AE9" i="49" s="1"/>
  <c r="AM65" i="42"/>
  <c r="AI9" i="49" s="1"/>
  <c r="R65" i="42"/>
  <c r="N9" i="49" s="1"/>
  <c r="Z65" i="42"/>
  <c r="V9" i="49" s="1"/>
  <c r="AH65" i="42"/>
  <c r="AD9" i="49" s="1"/>
  <c r="H65" i="42"/>
  <c r="D9" i="49" s="1"/>
  <c r="L65" i="42"/>
  <c r="H9" i="49" s="1"/>
  <c r="P65" i="42"/>
  <c r="L9" i="49" s="1"/>
  <c r="T65" i="42"/>
  <c r="P9" i="49" s="1"/>
  <c r="X65" i="42"/>
  <c r="T9" i="49" s="1"/>
  <c r="AB65" i="42"/>
  <c r="X9" i="49" s="1"/>
  <c r="AF65" i="42"/>
  <c r="AB9" i="49" s="1"/>
  <c r="AJ65" i="42"/>
  <c r="AF9" i="49" s="1"/>
  <c r="N65" i="42"/>
  <c r="J9" i="49" s="1"/>
  <c r="AD65" i="42"/>
  <c r="Z9" i="49" s="1"/>
  <c r="I65" i="42"/>
  <c r="E9" i="49" s="1"/>
  <c r="M65" i="42"/>
  <c r="I9" i="49" s="1"/>
  <c r="Q65" i="42"/>
  <c r="M9" i="49" s="1"/>
  <c r="U65" i="42"/>
  <c r="Q9" i="49" s="1"/>
  <c r="Y65" i="42"/>
  <c r="U9" i="49" s="1"/>
  <c r="AC65" i="42"/>
  <c r="Y9" i="49" s="1"/>
  <c r="AG65" i="42"/>
  <c r="AC9" i="49" s="1"/>
  <c r="AK65" i="42"/>
  <c r="AG9" i="49" s="1"/>
  <c r="J65" i="42"/>
  <c r="F9" i="49" s="1"/>
  <c r="V65" i="42"/>
  <c r="R9" i="49" s="1"/>
  <c r="AL65" i="42"/>
  <c r="AH9" i="49" s="1"/>
  <c r="B98" i="45"/>
  <c r="B40" i="45"/>
  <c r="C8" i="45"/>
  <c r="D8" i="45"/>
  <c r="E8" i="45"/>
  <c r="F8" i="45"/>
  <c r="G8" i="45"/>
  <c r="H8" i="45"/>
  <c r="I8" i="45"/>
  <c r="J8" i="45"/>
  <c r="K8" i="45"/>
  <c r="L8" i="45"/>
  <c r="M8" i="45"/>
  <c r="N8" i="45"/>
  <c r="O8" i="45"/>
  <c r="P8" i="45"/>
  <c r="Q8" i="45"/>
  <c r="R8" i="45"/>
  <c r="B8" i="45"/>
  <c r="J54" i="42" l="1"/>
  <c r="E6" i="48"/>
  <c r="J57" i="42"/>
  <c r="E9" i="48"/>
  <c r="J52" i="42"/>
  <c r="E4" i="48"/>
  <c r="J53" i="42"/>
  <c r="E5" i="48"/>
  <c r="J55" i="42"/>
  <c r="E7" i="48"/>
  <c r="J50" i="42"/>
  <c r="E2" i="48"/>
  <c r="J56" i="42"/>
  <c r="E8" i="48"/>
  <c r="J63" i="42"/>
  <c r="E7" i="49"/>
  <c r="J61" i="42"/>
  <c r="E5" i="49"/>
  <c r="J59" i="42"/>
  <c r="E3" i="49"/>
  <c r="I58" i="42"/>
  <c r="D2" i="49"/>
  <c r="C196" i="40"/>
  <c r="C197" i="40"/>
  <c r="C198" i="40"/>
  <c r="C199" i="40"/>
  <c r="C200" i="40"/>
  <c r="C201" i="40"/>
  <c r="C195" i="40"/>
  <c r="S183" i="40"/>
  <c r="S184" i="40"/>
  <c r="S185" i="40"/>
  <c r="S186" i="40"/>
  <c r="S187" i="40"/>
  <c r="S188" i="40"/>
  <c r="S182" i="40"/>
  <c r="R182" i="40"/>
  <c r="S172" i="40"/>
  <c r="S173" i="40"/>
  <c r="S174" i="40"/>
  <c r="S175" i="40"/>
  <c r="S176" i="40"/>
  <c r="S177" i="40"/>
  <c r="S178" i="40"/>
  <c r="S179" i="40"/>
  <c r="S180" i="40"/>
  <c r="S171" i="40"/>
  <c r="R171" i="40"/>
  <c r="T158" i="40"/>
  <c r="T159" i="40"/>
  <c r="T160" i="40"/>
  <c r="T161" i="40"/>
  <c r="T144" i="40"/>
  <c r="T145" i="40"/>
  <c r="T146" i="40"/>
  <c r="T147" i="40"/>
  <c r="T148" i="40"/>
  <c r="T149" i="40"/>
  <c r="T150" i="40"/>
  <c r="T151" i="40"/>
  <c r="T152" i="40"/>
  <c r="T153" i="40"/>
  <c r="T154" i="40"/>
  <c r="T155" i="40"/>
  <c r="T156" i="40"/>
  <c r="T157" i="40"/>
  <c r="S158" i="40"/>
  <c r="S159" i="40"/>
  <c r="S160" i="40"/>
  <c r="S161" i="40"/>
  <c r="S144" i="40"/>
  <c r="S145" i="40"/>
  <c r="S146" i="40"/>
  <c r="S147" i="40"/>
  <c r="S148" i="40"/>
  <c r="S149" i="40"/>
  <c r="S150" i="40"/>
  <c r="S151" i="40"/>
  <c r="S152" i="40"/>
  <c r="S153" i="40"/>
  <c r="S154" i="40"/>
  <c r="S155" i="40"/>
  <c r="S156" i="40"/>
  <c r="S157" i="40"/>
  <c r="S143" i="40"/>
  <c r="R158" i="40"/>
  <c r="R159" i="40"/>
  <c r="R160" i="40"/>
  <c r="R161" i="40"/>
  <c r="R144" i="40"/>
  <c r="R145" i="40"/>
  <c r="R146" i="40"/>
  <c r="R147" i="40"/>
  <c r="R148" i="40"/>
  <c r="R149" i="40"/>
  <c r="R150" i="40"/>
  <c r="R151" i="40"/>
  <c r="R152" i="40"/>
  <c r="R153" i="40"/>
  <c r="R154" i="40"/>
  <c r="R155" i="40"/>
  <c r="R156" i="40"/>
  <c r="R157" i="40"/>
  <c r="R143" i="40"/>
  <c r="Q158" i="40"/>
  <c r="Q159" i="40"/>
  <c r="Q160" i="40"/>
  <c r="Q161" i="40"/>
  <c r="Q144" i="40"/>
  <c r="Q145" i="40"/>
  <c r="Q146" i="40"/>
  <c r="Q147" i="40"/>
  <c r="Q148" i="40"/>
  <c r="Q149" i="40"/>
  <c r="Q150" i="40"/>
  <c r="Q151" i="40"/>
  <c r="Q152" i="40"/>
  <c r="Q153" i="40"/>
  <c r="Q154" i="40"/>
  <c r="Q155" i="40"/>
  <c r="Q156" i="40"/>
  <c r="Q157" i="40"/>
  <c r="Q143" i="40"/>
  <c r="P158" i="40"/>
  <c r="P159" i="40"/>
  <c r="P160" i="40"/>
  <c r="P161" i="40"/>
  <c r="P144" i="40"/>
  <c r="P145" i="40"/>
  <c r="P146" i="40"/>
  <c r="P147" i="40"/>
  <c r="P148" i="40"/>
  <c r="P149" i="40"/>
  <c r="P150" i="40"/>
  <c r="P151" i="40"/>
  <c r="P152" i="40"/>
  <c r="P153" i="40"/>
  <c r="P154" i="40"/>
  <c r="P155" i="40"/>
  <c r="P156" i="40"/>
  <c r="P157" i="40"/>
  <c r="P143" i="40"/>
  <c r="O158" i="40"/>
  <c r="O159" i="40"/>
  <c r="O160" i="40"/>
  <c r="O161" i="40"/>
  <c r="O144" i="40"/>
  <c r="O145" i="40"/>
  <c r="O146" i="40"/>
  <c r="O147" i="40"/>
  <c r="O148" i="40"/>
  <c r="O149" i="40"/>
  <c r="O150" i="40"/>
  <c r="O151" i="40"/>
  <c r="O152" i="40"/>
  <c r="O153" i="40"/>
  <c r="O154" i="40"/>
  <c r="O155" i="40"/>
  <c r="O156" i="40"/>
  <c r="O157" i="40"/>
  <c r="O143" i="40"/>
  <c r="N144" i="40"/>
  <c r="N145" i="40"/>
  <c r="N146" i="40"/>
  <c r="N147" i="40"/>
  <c r="N148" i="40"/>
  <c r="N149" i="40"/>
  <c r="N150" i="40"/>
  <c r="N151" i="40"/>
  <c r="N152" i="40"/>
  <c r="N153" i="40"/>
  <c r="N154" i="40"/>
  <c r="N155" i="40"/>
  <c r="N156" i="40"/>
  <c r="N157" i="40"/>
  <c r="N158" i="40"/>
  <c r="N159" i="40"/>
  <c r="N160" i="40"/>
  <c r="N161" i="40"/>
  <c r="N143" i="40"/>
  <c r="T112" i="40"/>
  <c r="T113" i="40"/>
  <c r="T114" i="40"/>
  <c r="T115" i="40"/>
  <c r="T116" i="40"/>
  <c r="T117" i="40"/>
  <c r="T118" i="40"/>
  <c r="T119" i="40"/>
  <c r="T120" i="40"/>
  <c r="T121" i="40"/>
  <c r="T122" i="40"/>
  <c r="T123" i="40"/>
  <c r="T124" i="40"/>
  <c r="T125" i="40"/>
  <c r="T126" i="40"/>
  <c r="T127" i="40"/>
  <c r="T128" i="40"/>
  <c r="T129" i="40"/>
  <c r="T130" i="40"/>
  <c r="T131" i="40"/>
  <c r="T132" i="40"/>
  <c r="T133" i="40"/>
  <c r="T134" i="40"/>
  <c r="T135" i="40"/>
  <c r="T111" i="40"/>
  <c r="S112" i="40"/>
  <c r="S113" i="40"/>
  <c r="S114" i="40"/>
  <c r="S115" i="40"/>
  <c r="S116" i="40"/>
  <c r="S117" i="40"/>
  <c r="S118" i="40"/>
  <c r="S119" i="40"/>
  <c r="S120" i="40"/>
  <c r="S121" i="40"/>
  <c r="S122" i="40"/>
  <c r="S123" i="40"/>
  <c r="S124" i="40"/>
  <c r="S125" i="40"/>
  <c r="S126" i="40"/>
  <c r="S127" i="40"/>
  <c r="S128" i="40"/>
  <c r="S129" i="40"/>
  <c r="S130" i="40"/>
  <c r="S131" i="40"/>
  <c r="S132" i="40"/>
  <c r="S133" i="40"/>
  <c r="S134" i="40"/>
  <c r="S135" i="40"/>
  <c r="S111" i="40"/>
  <c r="R112" i="40"/>
  <c r="R113" i="40"/>
  <c r="R114" i="40"/>
  <c r="R115" i="40"/>
  <c r="R116" i="40"/>
  <c r="R117" i="40"/>
  <c r="R118" i="40"/>
  <c r="R119" i="40"/>
  <c r="R120" i="40"/>
  <c r="R121" i="40"/>
  <c r="R122" i="40"/>
  <c r="R123" i="40"/>
  <c r="R124" i="40"/>
  <c r="R125" i="40"/>
  <c r="R126" i="40"/>
  <c r="R127" i="40"/>
  <c r="R128" i="40"/>
  <c r="R129" i="40"/>
  <c r="R130" i="40"/>
  <c r="R131" i="40"/>
  <c r="R132" i="40"/>
  <c r="R133" i="40"/>
  <c r="R134" i="40"/>
  <c r="R135" i="40"/>
  <c r="R111" i="40"/>
  <c r="Q112" i="40"/>
  <c r="Q113" i="40"/>
  <c r="Q114" i="40"/>
  <c r="Q115" i="40"/>
  <c r="Q116" i="40"/>
  <c r="Q117" i="40"/>
  <c r="Q118" i="40"/>
  <c r="Q119" i="40"/>
  <c r="Q120" i="40"/>
  <c r="Q121" i="40"/>
  <c r="Q122" i="40"/>
  <c r="Q123" i="40"/>
  <c r="Q124" i="40"/>
  <c r="Q125" i="40"/>
  <c r="Q126" i="40"/>
  <c r="Q127" i="40"/>
  <c r="Q128" i="40"/>
  <c r="Q129" i="40"/>
  <c r="Q130" i="40"/>
  <c r="Q131" i="40"/>
  <c r="Q132" i="40"/>
  <c r="Q133" i="40"/>
  <c r="Q134" i="40"/>
  <c r="Q135" i="40"/>
  <c r="Q111" i="40"/>
  <c r="P112" i="40"/>
  <c r="P113" i="40"/>
  <c r="P114" i="40"/>
  <c r="P115" i="40"/>
  <c r="P116" i="40"/>
  <c r="P117" i="40"/>
  <c r="P118" i="40"/>
  <c r="P119" i="40"/>
  <c r="P120" i="40"/>
  <c r="P121" i="40"/>
  <c r="P122" i="40"/>
  <c r="P123" i="40"/>
  <c r="P124" i="40"/>
  <c r="P125" i="40"/>
  <c r="P126" i="40"/>
  <c r="P127" i="40"/>
  <c r="P128" i="40"/>
  <c r="P129" i="40"/>
  <c r="P130" i="40"/>
  <c r="P131" i="40"/>
  <c r="P132" i="40"/>
  <c r="P133" i="40"/>
  <c r="P134" i="40"/>
  <c r="P135" i="40"/>
  <c r="P111" i="40"/>
  <c r="O112" i="40"/>
  <c r="O113" i="40"/>
  <c r="O114" i="40"/>
  <c r="O115" i="40"/>
  <c r="O116" i="40"/>
  <c r="O117" i="40"/>
  <c r="O118" i="40"/>
  <c r="O119" i="40"/>
  <c r="O120" i="40"/>
  <c r="O121" i="40"/>
  <c r="O122" i="40"/>
  <c r="O123" i="40"/>
  <c r="O124" i="40"/>
  <c r="O125" i="40"/>
  <c r="O126" i="40"/>
  <c r="O127" i="40"/>
  <c r="O128" i="40"/>
  <c r="O129" i="40"/>
  <c r="O130" i="40"/>
  <c r="O131" i="40"/>
  <c r="O132" i="40"/>
  <c r="O133" i="40"/>
  <c r="O134" i="40"/>
  <c r="O135" i="40"/>
  <c r="O111" i="40"/>
  <c r="N112" i="40"/>
  <c r="N113" i="40"/>
  <c r="N114" i="40"/>
  <c r="N115" i="40"/>
  <c r="N116" i="40"/>
  <c r="N117" i="40"/>
  <c r="N118" i="40"/>
  <c r="N119" i="40"/>
  <c r="N120" i="40"/>
  <c r="N121" i="40"/>
  <c r="N122" i="40"/>
  <c r="N123" i="40"/>
  <c r="N124" i="40"/>
  <c r="N125" i="40"/>
  <c r="N126" i="40"/>
  <c r="N127" i="40"/>
  <c r="N128" i="40"/>
  <c r="N129" i="40"/>
  <c r="N130" i="40"/>
  <c r="N132" i="40"/>
  <c r="N133" i="40"/>
  <c r="N134" i="40"/>
  <c r="N135" i="40"/>
  <c r="N111" i="40"/>
  <c r="T82" i="40"/>
  <c r="T83" i="40"/>
  <c r="T84" i="40"/>
  <c r="T85" i="40"/>
  <c r="T86" i="40"/>
  <c r="T87" i="40"/>
  <c r="T88" i="40"/>
  <c r="T89" i="40"/>
  <c r="T90" i="40"/>
  <c r="T91" i="40"/>
  <c r="T92" i="40"/>
  <c r="T93" i="40"/>
  <c r="T94" i="40"/>
  <c r="T95" i="40"/>
  <c r="T96" i="40"/>
  <c r="T97" i="40"/>
  <c r="T98" i="40"/>
  <c r="T99" i="40"/>
  <c r="T100" i="40"/>
  <c r="T101" i="40"/>
  <c r="T102" i="40"/>
  <c r="T103" i="40"/>
  <c r="T81" i="40"/>
  <c r="S82" i="40"/>
  <c r="S83" i="40"/>
  <c r="S84" i="40"/>
  <c r="S85" i="40"/>
  <c r="S86" i="40"/>
  <c r="S87" i="40"/>
  <c r="S88" i="40"/>
  <c r="S89" i="40"/>
  <c r="S90" i="40"/>
  <c r="S91" i="40"/>
  <c r="S92" i="40"/>
  <c r="S93" i="40"/>
  <c r="S94" i="40"/>
  <c r="S95" i="40"/>
  <c r="S96" i="40"/>
  <c r="S97" i="40"/>
  <c r="S98" i="40"/>
  <c r="S99" i="40"/>
  <c r="S100" i="40"/>
  <c r="S101" i="40"/>
  <c r="S102" i="40"/>
  <c r="S103" i="40"/>
  <c r="S81" i="40"/>
  <c r="R82" i="40"/>
  <c r="R83" i="40"/>
  <c r="R84" i="40"/>
  <c r="R85" i="40"/>
  <c r="R86" i="40"/>
  <c r="R87" i="40"/>
  <c r="R88" i="40"/>
  <c r="R89" i="40"/>
  <c r="R90" i="40"/>
  <c r="R91" i="40"/>
  <c r="R92" i="40"/>
  <c r="R93" i="40"/>
  <c r="R94" i="40"/>
  <c r="R95" i="40"/>
  <c r="R96" i="40"/>
  <c r="R97" i="40"/>
  <c r="R98" i="40"/>
  <c r="R99" i="40"/>
  <c r="R100" i="40"/>
  <c r="R101" i="40"/>
  <c r="R102" i="40"/>
  <c r="R103" i="40"/>
  <c r="R81" i="40"/>
  <c r="Q82" i="40"/>
  <c r="Q83" i="40"/>
  <c r="Q84" i="40"/>
  <c r="Q85" i="40"/>
  <c r="Q86" i="40"/>
  <c r="Q87" i="40"/>
  <c r="Q88" i="40"/>
  <c r="Q89" i="40"/>
  <c r="Q90" i="40"/>
  <c r="Q91" i="40"/>
  <c r="Q92" i="40"/>
  <c r="Q93" i="40"/>
  <c r="Q94" i="40"/>
  <c r="Q95" i="40"/>
  <c r="Q96" i="40"/>
  <c r="Q97" i="40"/>
  <c r="Q98" i="40"/>
  <c r="Q99" i="40"/>
  <c r="Q100" i="40"/>
  <c r="Q101" i="40"/>
  <c r="Q102" i="40"/>
  <c r="Q103" i="40"/>
  <c r="Q81" i="40"/>
  <c r="P82" i="40"/>
  <c r="P83" i="40"/>
  <c r="P84" i="40"/>
  <c r="P85" i="40"/>
  <c r="P86" i="40"/>
  <c r="P87" i="40"/>
  <c r="P88" i="40"/>
  <c r="P89" i="40"/>
  <c r="P90" i="40"/>
  <c r="P91" i="40"/>
  <c r="P92" i="40"/>
  <c r="P93" i="40"/>
  <c r="P94" i="40"/>
  <c r="P95" i="40"/>
  <c r="P96" i="40"/>
  <c r="P97" i="40"/>
  <c r="P98" i="40"/>
  <c r="P99" i="40"/>
  <c r="P100" i="40"/>
  <c r="P101" i="40"/>
  <c r="P102" i="40"/>
  <c r="P103" i="40"/>
  <c r="P81" i="40"/>
  <c r="O82" i="40"/>
  <c r="O83" i="40"/>
  <c r="O84" i="40"/>
  <c r="O85" i="40"/>
  <c r="O86" i="40"/>
  <c r="O87" i="40"/>
  <c r="O88" i="40"/>
  <c r="O89" i="40"/>
  <c r="O90" i="40"/>
  <c r="O91" i="40"/>
  <c r="O92" i="40"/>
  <c r="O93" i="40"/>
  <c r="O94" i="40"/>
  <c r="O95" i="40"/>
  <c r="O96" i="40"/>
  <c r="O97" i="40"/>
  <c r="O98" i="40"/>
  <c r="O99" i="40"/>
  <c r="O100" i="40"/>
  <c r="O101" i="40"/>
  <c r="O102" i="40"/>
  <c r="O103" i="40"/>
  <c r="O81" i="40"/>
  <c r="N82" i="40"/>
  <c r="N83" i="40"/>
  <c r="N84" i="40"/>
  <c r="N85" i="40"/>
  <c r="N86" i="40"/>
  <c r="N87" i="40"/>
  <c r="N88" i="40"/>
  <c r="N89" i="40"/>
  <c r="N90" i="40"/>
  <c r="N91" i="40"/>
  <c r="N92" i="40"/>
  <c r="N93" i="40"/>
  <c r="N94" i="40"/>
  <c r="N95" i="40"/>
  <c r="N96" i="40"/>
  <c r="N97" i="40"/>
  <c r="N98" i="40"/>
  <c r="N100" i="40"/>
  <c r="N101" i="40"/>
  <c r="N102" i="40"/>
  <c r="N103" i="40"/>
  <c r="N81" i="40"/>
  <c r="T49" i="40"/>
  <c r="T50" i="40"/>
  <c r="T51" i="40"/>
  <c r="T52" i="40"/>
  <c r="T53" i="40"/>
  <c r="T54" i="40"/>
  <c r="T55" i="40"/>
  <c r="T56" i="40"/>
  <c r="T57" i="40"/>
  <c r="T58" i="40"/>
  <c r="T59" i="40"/>
  <c r="T60" i="40"/>
  <c r="T61" i="40"/>
  <c r="T62" i="40"/>
  <c r="T63" i="40"/>
  <c r="T64" i="40"/>
  <c r="T65" i="40"/>
  <c r="T66" i="40"/>
  <c r="T67" i="40"/>
  <c r="T68" i="40"/>
  <c r="T69" i="40"/>
  <c r="T70" i="40"/>
  <c r="T71" i="40"/>
  <c r="T72" i="40"/>
  <c r="T48" i="40"/>
  <c r="S49" i="40"/>
  <c r="S50" i="40"/>
  <c r="S51" i="40"/>
  <c r="S52" i="40"/>
  <c r="S53" i="40"/>
  <c r="S54" i="40"/>
  <c r="S55" i="40"/>
  <c r="S56" i="40"/>
  <c r="S57" i="40"/>
  <c r="S58" i="40"/>
  <c r="S59" i="40"/>
  <c r="S60" i="40"/>
  <c r="S61" i="40"/>
  <c r="S62" i="40"/>
  <c r="S63" i="40"/>
  <c r="S64" i="40"/>
  <c r="S65" i="40"/>
  <c r="S66" i="40"/>
  <c r="S67" i="40"/>
  <c r="S68" i="40"/>
  <c r="S69" i="40"/>
  <c r="S70" i="40"/>
  <c r="S71" i="40"/>
  <c r="S72" i="40"/>
  <c r="S48" i="40"/>
  <c r="R49" i="40"/>
  <c r="R50" i="40"/>
  <c r="R51" i="40"/>
  <c r="R52" i="40"/>
  <c r="R53" i="40"/>
  <c r="R54" i="40"/>
  <c r="R55" i="40"/>
  <c r="R56" i="40"/>
  <c r="R57" i="40"/>
  <c r="R58" i="40"/>
  <c r="R59" i="40"/>
  <c r="R60" i="40"/>
  <c r="R61" i="40"/>
  <c r="R62" i="40"/>
  <c r="R63" i="40"/>
  <c r="R64" i="40"/>
  <c r="R65" i="40"/>
  <c r="R66" i="40"/>
  <c r="R67" i="40"/>
  <c r="R68" i="40"/>
  <c r="R69" i="40"/>
  <c r="R70" i="40"/>
  <c r="R71" i="40"/>
  <c r="R72" i="40"/>
  <c r="R48" i="40"/>
  <c r="Q49" i="40"/>
  <c r="Q50" i="40"/>
  <c r="Q51" i="40"/>
  <c r="Q52" i="40"/>
  <c r="Q53" i="40"/>
  <c r="Q54" i="40"/>
  <c r="Q55" i="40"/>
  <c r="Q56" i="40"/>
  <c r="Q57" i="40"/>
  <c r="Q58" i="40"/>
  <c r="Q59" i="40"/>
  <c r="Q60" i="40"/>
  <c r="Q61" i="40"/>
  <c r="Q62" i="40"/>
  <c r="Q63" i="40"/>
  <c r="Q64" i="40"/>
  <c r="Q65" i="40"/>
  <c r="Q66" i="40"/>
  <c r="Q67" i="40"/>
  <c r="Q68" i="40"/>
  <c r="Q69" i="40"/>
  <c r="Q70" i="40"/>
  <c r="Q71" i="40"/>
  <c r="Q72" i="40"/>
  <c r="Q48" i="40"/>
  <c r="P49" i="40"/>
  <c r="P50" i="40"/>
  <c r="P51" i="40"/>
  <c r="P52" i="40"/>
  <c r="P53" i="40"/>
  <c r="P54" i="40"/>
  <c r="P55" i="40"/>
  <c r="P56" i="40"/>
  <c r="P57" i="40"/>
  <c r="P58" i="40"/>
  <c r="P59" i="40"/>
  <c r="P60" i="40"/>
  <c r="P61" i="40"/>
  <c r="P62" i="40"/>
  <c r="P63" i="40"/>
  <c r="P64" i="40"/>
  <c r="P65" i="40"/>
  <c r="P66" i="40"/>
  <c r="P67" i="40"/>
  <c r="P68" i="40"/>
  <c r="P69" i="40"/>
  <c r="P70" i="40"/>
  <c r="P71" i="40"/>
  <c r="P72" i="40"/>
  <c r="P48" i="40"/>
  <c r="O49" i="40"/>
  <c r="O50" i="40"/>
  <c r="O51" i="40"/>
  <c r="O52" i="40"/>
  <c r="O53" i="40"/>
  <c r="O54" i="40"/>
  <c r="O55" i="40"/>
  <c r="O56" i="40"/>
  <c r="O57" i="40"/>
  <c r="O58" i="40"/>
  <c r="O59" i="40"/>
  <c r="O60" i="40"/>
  <c r="O61" i="40"/>
  <c r="O62" i="40"/>
  <c r="O63" i="40"/>
  <c r="O64" i="40"/>
  <c r="O65" i="40"/>
  <c r="O66" i="40"/>
  <c r="O67" i="40"/>
  <c r="O68" i="40"/>
  <c r="O69" i="40"/>
  <c r="O70" i="40"/>
  <c r="O71" i="40"/>
  <c r="O72" i="40"/>
  <c r="O48" i="40"/>
  <c r="N49" i="40"/>
  <c r="N50" i="40"/>
  <c r="N51" i="40"/>
  <c r="N52" i="40"/>
  <c r="N53" i="40"/>
  <c r="N54" i="40"/>
  <c r="N55" i="40"/>
  <c r="N56" i="40"/>
  <c r="N57" i="40"/>
  <c r="N58" i="40"/>
  <c r="N59" i="40"/>
  <c r="N60" i="40"/>
  <c r="N61" i="40"/>
  <c r="N62" i="40"/>
  <c r="N63" i="40"/>
  <c r="N64" i="40"/>
  <c r="N65" i="40"/>
  <c r="N66" i="40"/>
  <c r="N67" i="40"/>
  <c r="N68" i="40"/>
  <c r="N69" i="40"/>
  <c r="N70" i="40"/>
  <c r="N71" i="40"/>
  <c r="N72" i="40"/>
  <c r="N48" i="40"/>
  <c r="T34" i="40"/>
  <c r="T35" i="40"/>
  <c r="T36" i="40"/>
  <c r="T37" i="40"/>
  <c r="T38" i="40"/>
  <c r="T39" i="40"/>
  <c r="T40" i="40"/>
  <c r="T33" i="40"/>
  <c r="S34" i="40"/>
  <c r="S35" i="40"/>
  <c r="S36" i="40"/>
  <c r="S37" i="40"/>
  <c r="S38" i="40"/>
  <c r="S39" i="40"/>
  <c r="S40" i="40"/>
  <c r="S33" i="40"/>
  <c r="R34" i="40"/>
  <c r="R35" i="40"/>
  <c r="R36" i="40"/>
  <c r="R37" i="40"/>
  <c r="R38" i="40"/>
  <c r="R39" i="40"/>
  <c r="R40" i="40"/>
  <c r="R33" i="40"/>
  <c r="Q34" i="40"/>
  <c r="Q35" i="40"/>
  <c r="Q36" i="40"/>
  <c r="Q37" i="40"/>
  <c r="Q38" i="40"/>
  <c r="Q39" i="40"/>
  <c r="Q40" i="40"/>
  <c r="Q33" i="40"/>
  <c r="P34" i="40"/>
  <c r="P35" i="40"/>
  <c r="P36" i="40"/>
  <c r="P37" i="40"/>
  <c r="P38" i="40"/>
  <c r="P39" i="40"/>
  <c r="P40" i="40"/>
  <c r="P33" i="40"/>
  <c r="O34" i="40"/>
  <c r="O35" i="40"/>
  <c r="O36" i="40"/>
  <c r="O37" i="40"/>
  <c r="O38" i="40"/>
  <c r="O39" i="40"/>
  <c r="O40" i="40"/>
  <c r="O33" i="40"/>
  <c r="N40" i="40"/>
  <c r="N34" i="40"/>
  <c r="N35" i="40"/>
  <c r="N36" i="40"/>
  <c r="N37" i="40"/>
  <c r="N38" i="40"/>
  <c r="N39" i="40"/>
  <c r="N33" i="40"/>
  <c r="T6" i="40"/>
  <c r="T7" i="40"/>
  <c r="T8" i="40"/>
  <c r="T9" i="40"/>
  <c r="T10" i="40"/>
  <c r="T11" i="40"/>
  <c r="T12" i="40"/>
  <c r="T13" i="40"/>
  <c r="T14" i="40"/>
  <c r="T15" i="40"/>
  <c r="T16" i="40"/>
  <c r="T17" i="40"/>
  <c r="T18" i="40"/>
  <c r="T19" i="40"/>
  <c r="T20" i="40"/>
  <c r="T21" i="40"/>
  <c r="T22" i="40"/>
  <c r="T23" i="40"/>
  <c r="T24" i="40"/>
  <c r="T5" i="40"/>
  <c r="S6" i="40"/>
  <c r="S7" i="40"/>
  <c r="S8" i="40"/>
  <c r="S9" i="40"/>
  <c r="S10" i="40"/>
  <c r="S11" i="40"/>
  <c r="S12" i="40"/>
  <c r="S13" i="40"/>
  <c r="S14" i="40"/>
  <c r="S15" i="40"/>
  <c r="S16" i="40"/>
  <c r="S17" i="40"/>
  <c r="S18" i="40"/>
  <c r="S19" i="40"/>
  <c r="S20" i="40"/>
  <c r="S21" i="40"/>
  <c r="S22" i="40"/>
  <c r="S23" i="40"/>
  <c r="S24" i="40"/>
  <c r="S5" i="40"/>
  <c r="R6" i="40"/>
  <c r="R7" i="40"/>
  <c r="R8" i="40"/>
  <c r="R9" i="40"/>
  <c r="R10" i="40"/>
  <c r="R11" i="40"/>
  <c r="R12" i="40"/>
  <c r="R13" i="40"/>
  <c r="R14" i="40"/>
  <c r="R15" i="40"/>
  <c r="R16" i="40"/>
  <c r="R17" i="40"/>
  <c r="R18" i="40"/>
  <c r="R19" i="40"/>
  <c r="R20" i="40"/>
  <c r="R21" i="40"/>
  <c r="R22" i="40"/>
  <c r="R23" i="40"/>
  <c r="R24" i="40"/>
  <c r="R5" i="40"/>
  <c r="Q6" i="40"/>
  <c r="Q7" i="40"/>
  <c r="Q8" i="40"/>
  <c r="Q9" i="40"/>
  <c r="Q10" i="40"/>
  <c r="Q11" i="40"/>
  <c r="Q12" i="40"/>
  <c r="Q13" i="40"/>
  <c r="Q14" i="40"/>
  <c r="Q15" i="40"/>
  <c r="Q16" i="40"/>
  <c r="Q17" i="40"/>
  <c r="Q18" i="40"/>
  <c r="Q19" i="40"/>
  <c r="Q20" i="40"/>
  <c r="Q21" i="40"/>
  <c r="Q22" i="40"/>
  <c r="Q23" i="40"/>
  <c r="Q24" i="40"/>
  <c r="Q5" i="40"/>
  <c r="P6" i="40"/>
  <c r="P7" i="40"/>
  <c r="P8" i="40"/>
  <c r="P9" i="40"/>
  <c r="P10" i="40"/>
  <c r="P11" i="40"/>
  <c r="P12" i="40"/>
  <c r="P13" i="40"/>
  <c r="P14" i="40"/>
  <c r="P15" i="40"/>
  <c r="P16" i="40"/>
  <c r="P17" i="40"/>
  <c r="P18" i="40"/>
  <c r="P19" i="40"/>
  <c r="P20" i="40"/>
  <c r="P21" i="40"/>
  <c r="P22" i="40"/>
  <c r="P23" i="40"/>
  <c r="P24" i="40"/>
  <c r="P5" i="40"/>
  <c r="O6" i="40"/>
  <c r="O7" i="40"/>
  <c r="O8" i="40"/>
  <c r="O9" i="40"/>
  <c r="O10" i="40"/>
  <c r="O11" i="40"/>
  <c r="O12" i="40"/>
  <c r="O13" i="40"/>
  <c r="O14" i="40"/>
  <c r="O15" i="40"/>
  <c r="O16" i="40"/>
  <c r="O17" i="40"/>
  <c r="O18" i="40"/>
  <c r="O19" i="40"/>
  <c r="O20" i="40"/>
  <c r="O21" i="40"/>
  <c r="O22" i="40"/>
  <c r="O23" i="40"/>
  <c r="O24" i="40"/>
  <c r="O25" i="40"/>
  <c r="O5" i="40"/>
  <c r="N6" i="40"/>
  <c r="N7" i="40"/>
  <c r="N8" i="40"/>
  <c r="N9" i="40"/>
  <c r="N10" i="40"/>
  <c r="N11" i="40"/>
  <c r="N12" i="40"/>
  <c r="N13" i="40"/>
  <c r="N14" i="40"/>
  <c r="N15" i="40"/>
  <c r="N16" i="40"/>
  <c r="N17" i="40"/>
  <c r="N18" i="40"/>
  <c r="N19" i="40"/>
  <c r="N20" i="40"/>
  <c r="N22" i="40"/>
  <c r="N23" i="40"/>
  <c r="N24" i="40"/>
  <c r="N25" i="40"/>
  <c r="N5" i="40"/>
  <c r="K53" i="42" l="1"/>
  <c r="F5" i="48"/>
  <c r="K56" i="42"/>
  <c r="F8" i="48"/>
  <c r="K52" i="42"/>
  <c r="F4" i="48"/>
  <c r="K50" i="42"/>
  <c r="F2" i="48"/>
  <c r="K57" i="42"/>
  <c r="F9" i="48"/>
  <c r="K55" i="42"/>
  <c r="F7" i="48"/>
  <c r="K54" i="42"/>
  <c r="F6" i="48"/>
  <c r="K63" i="42"/>
  <c r="F7" i="49"/>
  <c r="K61" i="42"/>
  <c r="F5" i="49"/>
  <c r="K59" i="42"/>
  <c r="F3" i="49"/>
  <c r="J58" i="42"/>
  <c r="E2" i="49"/>
  <c r="B4" i="44"/>
  <c r="B5" i="44" s="1"/>
  <c r="C33" i="42"/>
  <c r="D33" i="42" s="1"/>
  <c r="E33" i="42" s="1"/>
  <c r="F33" i="42" s="1"/>
  <c r="G33" i="42" s="1"/>
  <c r="H33" i="42" s="1"/>
  <c r="I33" i="42" s="1"/>
  <c r="J33" i="42" s="1"/>
  <c r="K33" i="42" s="1"/>
  <c r="L33" i="42" s="1"/>
  <c r="C31" i="42"/>
  <c r="D31" i="42" s="1"/>
  <c r="C30" i="42"/>
  <c r="D30" i="42" s="1"/>
  <c r="C29" i="42"/>
  <c r="D29" i="42" s="1"/>
  <c r="C28" i="42"/>
  <c r="C27" i="42"/>
  <c r="D27" i="42" s="1"/>
  <c r="C26" i="42"/>
  <c r="D26" i="42" s="1"/>
  <c r="D28" i="42"/>
  <c r="L52" i="42" l="1"/>
  <c r="G4" i="48"/>
  <c r="L55" i="42"/>
  <c r="G7" i="48"/>
  <c r="L56" i="42"/>
  <c r="G8" i="48"/>
  <c r="L50" i="42"/>
  <c r="G2" i="48"/>
  <c r="L54" i="42"/>
  <c r="G6" i="48"/>
  <c r="L57" i="42"/>
  <c r="G9" i="48"/>
  <c r="L53" i="42"/>
  <c r="G5" i="48"/>
  <c r="L63" i="42"/>
  <c r="G7" i="49"/>
  <c r="L61" i="42"/>
  <c r="G5" i="49"/>
  <c r="L59" i="42"/>
  <c r="G3" i="49"/>
  <c r="K58" i="42"/>
  <c r="F2" i="49"/>
  <c r="M33" i="42"/>
  <c r="N33" i="42" s="1"/>
  <c r="O33" i="42" s="1"/>
  <c r="P33" i="42" s="1"/>
  <c r="Q33" i="42" s="1"/>
  <c r="R33" i="42" s="1"/>
  <c r="S33" i="42" s="1"/>
  <c r="T33" i="42" s="1"/>
  <c r="U33" i="42" s="1"/>
  <c r="V33" i="42" s="1"/>
  <c r="W33" i="42" s="1"/>
  <c r="X33" i="42" s="1"/>
  <c r="Y33" i="42" s="1"/>
  <c r="Z33" i="42" s="1"/>
  <c r="AA33" i="42" s="1"/>
  <c r="AB33" i="42" s="1"/>
  <c r="AC33" i="42" s="1"/>
  <c r="AD33" i="42" s="1"/>
  <c r="AE33" i="42" s="1"/>
  <c r="AF33" i="42" s="1"/>
  <c r="AG33" i="42" s="1"/>
  <c r="AH33" i="42" s="1"/>
  <c r="AI33" i="42" s="1"/>
  <c r="AJ33" i="42" s="1"/>
  <c r="AK33" i="42" s="1"/>
  <c r="AL33" i="42" s="1"/>
  <c r="AM33" i="42" s="1"/>
  <c r="B6" i="44"/>
  <c r="E49" i="42"/>
  <c r="E48" i="42"/>
  <c r="E47" i="42"/>
  <c r="E46" i="42"/>
  <c r="E45" i="42"/>
  <c r="E44" i="42"/>
  <c r="E43" i="42"/>
  <c r="E42" i="42"/>
  <c r="F49" i="42"/>
  <c r="G49" i="42" s="1"/>
  <c r="F46" i="42"/>
  <c r="G46" i="42" s="1"/>
  <c r="F45" i="42"/>
  <c r="F43" i="42"/>
  <c r="F42" i="42"/>
  <c r="G42" i="42" s="1"/>
  <c r="E31" i="42"/>
  <c r="E30" i="42"/>
  <c r="E29" i="42"/>
  <c r="F29" i="42" s="1"/>
  <c r="E28" i="42"/>
  <c r="F28" i="42" s="1"/>
  <c r="E27" i="42"/>
  <c r="F27" i="42" s="1"/>
  <c r="E26" i="42"/>
  <c r="AO219" i="43"/>
  <c r="AN219" i="43"/>
  <c r="AM219" i="43"/>
  <c r="AL219" i="43"/>
  <c r="AK219" i="43"/>
  <c r="AJ219" i="43"/>
  <c r="AI219" i="43"/>
  <c r="AH219" i="43"/>
  <c r="AG219" i="43"/>
  <c r="AF219" i="43"/>
  <c r="AE219" i="43"/>
  <c r="AD219" i="43"/>
  <c r="AC219" i="43"/>
  <c r="AB219" i="43"/>
  <c r="AA219" i="43"/>
  <c r="Z219" i="43"/>
  <c r="Y219" i="43"/>
  <c r="X219" i="43"/>
  <c r="W219" i="43"/>
  <c r="V219" i="43"/>
  <c r="U219" i="43"/>
  <c r="T219" i="43"/>
  <c r="S219" i="43"/>
  <c r="R219" i="43"/>
  <c r="Q219" i="43"/>
  <c r="P219" i="43"/>
  <c r="O219" i="43"/>
  <c r="N219" i="43"/>
  <c r="M219" i="43"/>
  <c r="L219" i="43"/>
  <c r="K219" i="43"/>
  <c r="J219" i="43"/>
  <c r="I219" i="43"/>
  <c r="H219" i="43"/>
  <c r="G219" i="43"/>
  <c r="F219" i="43"/>
  <c r="E219" i="43"/>
  <c r="D219" i="43"/>
  <c r="C219" i="43"/>
  <c r="AO217" i="43"/>
  <c r="AN217" i="43"/>
  <c r="AM217" i="43"/>
  <c r="AL217" i="43"/>
  <c r="AK217" i="43"/>
  <c r="AJ217" i="43"/>
  <c r="AI217" i="43"/>
  <c r="AH217" i="43"/>
  <c r="AG217" i="43"/>
  <c r="AF217" i="43"/>
  <c r="AE217" i="43"/>
  <c r="AD217" i="43"/>
  <c r="AC217" i="43"/>
  <c r="AB217" i="43"/>
  <c r="AA217" i="43"/>
  <c r="Z217" i="43"/>
  <c r="Y217" i="43"/>
  <c r="X217" i="43"/>
  <c r="W217" i="43"/>
  <c r="V217" i="43"/>
  <c r="U217" i="43"/>
  <c r="T217" i="43"/>
  <c r="S217" i="43"/>
  <c r="R217" i="43"/>
  <c r="Q217" i="43"/>
  <c r="P217" i="43"/>
  <c r="O217" i="43"/>
  <c r="N217" i="43"/>
  <c r="M217" i="43"/>
  <c r="L217" i="43"/>
  <c r="K217" i="43"/>
  <c r="J217" i="43"/>
  <c r="I217" i="43"/>
  <c r="H217" i="43"/>
  <c r="G217" i="43"/>
  <c r="F217" i="43"/>
  <c r="E217" i="43"/>
  <c r="D217" i="43"/>
  <c r="C217" i="43"/>
  <c r="AO216" i="43"/>
  <c r="AN216" i="43"/>
  <c r="AM216" i="43"/>
  <c r="AL216" i="43"/>
  <c r="AK216" i="43"/>
  <c r="AJ216" i="43"/>
  <c r="AI216" i="43"/>
  <c r="AH216" i="43"/>
  <c r="AG216" i="43"/>
  <c r="AF216" i="43"/>
  <c r="AE216" i="43"/>
  <c r="AD216" i="43"/>
  <c r="AC216" i="43"/>
  <c r="AB216" i="43"/>
  <c r="AA216" i="43"/>
  <c r="Z216" i="43"/>
  <c r="Y216" i="43"/>
  <c r="X216" i="43"/>
  <c r="W216" i="43"/>
  <c r="V216" i="43"/>
  <c r="U216" i="43"/>
  <c r="T216" i="43"/>
  <c r="S216" i="43"/>
  <c r="R216" i="43"/>
  <c r="Q216" i="43"/>
  <c r="P216" i="43"/>
  <c r="O216" i="43"/>
  <c r="N216" i="43"/>
  <c r="M216" i="43"/>
  <c r="L216" i="43"/>
  <c r="K216" i="43"/>
  <c r="J216" i="43"/>
  <c r="I216" i="43"/>
  <c r="H216" i="43"/>
  <c r="G216" i="43"/>
  <c r="F216" i="43"/>
  <c r="E216" i="43"/>
  <c r="D216" i="43"/>
  <c r="C216" i="43"/>
  <c r="AO215" i="43"/>
  <c r="AN215" i="43"/>
  <c r="AM215" i="43"/>
  <c r="AL215" i="43"/>
  <c r="AK215" i="43"/>
  <c r="AJ215" i="43"/>
  <c r="AI215" i="43"/>
  <c r="AH215" i="43"/>
  <c r="AG215" i="43"/>
  <c r="AF215" i="43"/>
  <c r="AE215" i="43"/>
  <c r="AD215" i="43"/>
  <c r="AC215" i="43"/>
  <c r="AB215" i="43"/>
  <c r="AA215" i="43"/>
  <c r="Z215" i="43"/>
  <c r="Y215" i="43"/>
  <c r="X215" i="43"/>
  <c r="W215" i="43"/>
  <c r="V215" i="43"/>
  <c r="U215" i="43"/>
  <c r="T215" i="43"/>
  <c r="S215" i="43"/>
  <c r="R215" i="43"/>
  <c r="Q215" i="43"/>
  <c r="P215" i="43"/>
  <c r="O215" i="43"/>
  <c r="N215" i="43"/>
  <c r="M215" i="43"/>
  <c r="L215" i="43"/>
  <c r="K215" i="43"/>
  <c r="J215" i="43"/>
  <c r="I215" i="43"/>
  <c r="H215" i="43"/>
  <c r="G215" i="43"/>
  <c r="F215" i="43"/>
  <c r="E215" i="43"/>
  <c r="D215" i="43"/>
  <c r="C215" i="43"/>
  <c r="AO214" i="43"/>
  <c r="AN214" i="43"/>
  <c r="AM214" i="43"/>
  <c r="AL214" i="43"/>
  <c r="AK214" i="43"/>
  <c r="AJ214" i="43"/>
  <c r="AI214" i="43"/>
  <c r="AH214" i="43"/>
  <c r="AG214" i="43"/>
  <c r="AF214" i="43"/>
  <c r="AE214" i="43"/>
  <c r="AD214" i="43"/>
  <c r="AC214" i="43"/>
  <c r="AB214" i="43"/>
  <c r="AA214" i="43"/>
  <c r="Z214" i="43"/>
  <c r="Y214" i="43"/>
  <c r="X214" i="43"/>
  <c r="W214" i="43"/>
  <c r="V214" i="43"/>
  <c r="U214" i="43"/>
  <c r="T214" i="43"/>
  <c r="S214" i="43"/>
  <c r="R214" i="43"/>
  <c r="Q214" i="43"/>
  <c r="P214" i="43"/>
  <c r="O214" i="43"/>
  <c r="N214" i="43"/>
  <c r="M214" i="43"/>
  <c r="L214" i="43"/>
  <c r="K214" i="43"/>
  <c r="J214" i="43"/>
  <c r="I214" i="43"/>
  <c r="H214" i="43"/>
  <c r="G214" i="43"/>
  <c r="F214" i="43"/>
  <c r="E214" i="43"/>
  <c r="D214" i="43"/>
  <c r="C214" i="43"/>
  <c r="AO213" i="43"/>
  <c r="AN213" i="43"/>
  <c r="AM213" i="43"/>
  <c r="AL213" i="43"/>
  <c r="AK213" i="43"/>
  <c r="AJ213" i="43"/>
  <c r="AI213" i="43"/>
  <c r="AH213" i="43"/>
  <c r="AG213" i="43"/>
  <c r="AF213" i="43"/>
  <c r="AE213" i="43"/>
  <c r="AD213" i="43"/>
  <c r="AC213" i="43"/>
  <c r="AB213" i="43"/>
  <c r="AA213" i="43"/>
  <c r="Z213" i="43"/>
  <c r="Y213" i="43"/>
  <c r="X213" i="43"/>
  <c r="W213" i="43"/>
  <c r="V213" i="43"/>
  <c r="U213" i="43"/>
  <c r="T213" i="43"/>
  <c r="S213" i="43"/>
  <c r="R213" i="43"/>
  <c r="Q213" i="43"/>
  <c r="P213" i="43"/>
  <c r="O213" i="43"/>
  <c r="N213" i="43"/>
  <c r="M213" i="43"/>
  <c r="L213" i="43"/>
  <c r="K213" i="43"/>
  <c r="J213" i="43"/>
  <c r="I213" i="43"/>
  <c r="H213" i="43"/>
  <c r="G213" i="43"/>
  <c r="F213" i="43"/>
  <c r="E213" i="43"/>
  <c r="D213" i="43"/>
  <c r="C213" i="43"/>
  <c r="AO212" i="43"/>
  <c r="AN212" i="43"/>
  <c r="AM212" i="43"/>
  <c r="AL212" i="43"/>
  <c r="AK212" i="43"/>
  <c r="AJ212" i="43"/>
  <c r="AI212" i="43"/>
  <c r="AH212" i="43"/>
  <c r="AG212" i="43"/>
  <c r="AF212" i="43"/>
  <c r="AE212" i="43"/>
  <c r="AD212" i="43"/>
  <c r="AC212" i="43"/>
  <c r="AB212" i="43"/>
  <c r="AA212" i="43"/>
  <c r="Z212" i="43"/>
  <c r="Y212" i="43"/>
  <c r="X212" i="43"/>
  <c r="W212" i="43"/>
  <c r="V212" i="43"/>
  <c r="U212" i="43"/>
  <c r="T212" i="43"/>
  <c r="S212" i="43"/>
  <c r="R212" i="43"/>
  <c r="Q212" i="43"/>
  <c r="P212" i="43"/>
  <c r="O212" i="43"/>
  <c r="N212" i="43"/>
  <c r="M212" i="43"/>
  <c r="L212" i="43"/>
  <c r="K212" i="43"/>
  <c r="J212" i="43"/>
  <c r="I212" i="43"/>
  <c r="H212" i="43"/>
  <c r="G212" i="43"/>
  <c r="F212" i="43"/>
  <c r="E212" i="43"/>
  <c r="D212" i="43"/>
  <c r="C212" i="43"/>
  <c r="AO204" i="43"/>
  <c r="AN204" i="43"/>
  <c r="AM204" i="43"/>
  <c r="AL204" i="43"/>
  <c r="AK204" i="43"/>
  <c r="AJ204" i="43"/>
  <c r="AI204" i="43"/>
  <c r="AH204" i="43"/>
  <c r="AG204" i="43"/>
  <c r="AF204" i="43"/>
  <c r="AE204" i="43"/>
  <c r="AD204" i="43"/>
  <c r="AC204" i="43"/>
  <c r="AB204" i="43"/>
  <c r="AA204" i="43"/>
  <c r="Z204" i="43"/>
  <c r="Y204" i="43"/>
  <c r="X204" i="43"/>
  <c r="W204" i="43"/>
  <c r="V204" i="43"/>
  <c r="U204" i="43"/>
  <c r="T204" i="43"/>
  <c r="S204" i="43"/>
  <c r="R204" i="43"/>
  <c r="Q204" i="43"/>
  <c r="P204" i="43"/>
  <c r="O204" i="43"/>
  <c r="N204" i="43"/>
  <c r="M204" i="43"/>
  <c r="L204" i="43"/>
  <c r="K204" i="43"/>
  <c r="J204" i="43"/>
  <c r="I204" i="43"/>
  <c r="H204" i="43"/>
  <c r="G204" i="43"/>
  <c r="F204" i="43"/>
  <c r="E204" i="43"/>
  <c r="D204" i="43"/>
  <c r="C204" i="43"/>
  <c r="AL152" i="43"/>
  <c r="AG152" i="43"/>
  <c r="AH152" i="43" s="1"/>
  <c r="AC152" i="43"/>
  <c r="AC227" i="43" s="1"/>
  <c r="AB152" i="43"/>
  <c r="X152" i="43" s="1"/>
  <c r="X227" i="43" s="1"/>
  <c r="W152" i="43"/>
  <c r="V152" i="43" s="1"/>
  <c r="T152" i="43"/>
  <c r="T227" i="43" s="1"/>
  <c r="R152" i="43"/>
  <c r="N152" i="43" s="1"/>
  <c r="N227" i="43" s="1"/>
  <c r="M152" i="43"/>
  <c r="L152" i="43" s="1"/>
  <c r="I152" i="43"/>
  <c r="I227" i="43" s="1"/>
  <c r="H152" i="43"/>
  <c r="D152" i="43" s="1"/>
  <c r="D227" i="43" s="1"/>
  <c r="C152" i="43"/>
  <c r="C227" i="43" s="1"/>
  <c r="AM151" i="43"/>
  <c r="AL151" i="43"/>
  <c r="AI151" i="43" s="1"/>
  <c r="AI226" i="43" s="1"/>
  <c r="AG151" i="43"/>
  <c r="AF151" i="43" s="1"/>
  <c r="AC151" i="43"/>
  <c r="AB151" i="43"/>
  <c r="X151" i="43" s="1"/>
  <c r="X226" i="43" s="1"/>
  <c r="W151" i="43"/>
  <c r="U151" i="43" s="1"/>
  <c r="S151" i="43"/>
  <c r="R151" i="43"/>
  <c r="O151" i="43" s="1"/>
  <c r="O226" i="43" s="1"/>
  <c r="M151" i="43"/>
  <c r="L151" i="43" s="1"/>
  <c r="L226" i="43" s="1"/>
  <c r="H151" i="43"/>
  <c r="D151" i="43" s="1"/>
  <c r="D226" i="43" s="1"/>
  <c r="C151" i="43"/>
  <c r="C226" i="43" s="1"/>
  <c r="AO150" i="43"/>
  <c r="AN150" i="43"/>
  <c r="AM150" i="43"/>
  <c r="AL150" i="43"/>
  <c r="AK150" i="43"/>
  <c r="AJ150" i="43"/>
  <c r="AI150" i="43"/>
  <c r="AH150" i="43"/>
  <c r="AG150" i="43"/>
  <c r="AF150" i="43"/>
  <c r="AE150" i="43"/>
  <c r="AD150" i="43"/>
  <c r="AC150" i="43"/>
  <c r="AB150" i="43"/>
  <c r="AA150" i="43"/>
  <c r="Z150" i="43"/>
  <c r="Y150" i="43"/>
  <c r="X150" i="43"/>
  <c r="W150" i="43"/>
  <c r="V150" i="43"/>
  <c r="U150" i="43"/>
  <c r="T150" i="43"/>
  <c r="S150" i="43"/>
  <c r="R150" i="43"/>
  <c r="Q150" i="43"/>
  <c r="P150" i="43"/>
  <c r="O150" i="43"/>
  <c r="N150" i="43"/>
  <c r="M150" i="43"/>
  <c r="L150" i="43"/>
  <c r="K150" i="43"/>
  <c r="J150" i="43"/>
  <c r="I150" i="43"/>
  <c r="H150" i="43"/>
  <c r="G150" i="43"/>
  <c r="F150" i="43"/>
  <c r="E150" i="43"/>
  <c r="D150" i="43"/>
  <c r="C150" i="43"/>
  <c r="AL149" i="43"/>
  <c r="AG149" i="43"/>
  <c r="AB149" i="43"/>
  <c r="W149" i="43"/>
  <c r="R149" i="43"/>
  <c r="Q149" i="43" s="1"/>
  <c r="M149" i="43"/>
  <c r="K149" i="43" s="1"/>
  <c r="K224" i="43" s="1"/>
  <c r="H149" i="43"/>
  <c r="C149" i="43"/>
  <c r="AL148" i="43"/>
  <c r="AG148" i="43"/>
  <c r="AB148" i="43"/>
  <c r="W148" i="43"/>
  <c r="R148" i="43"/>
  <c r="M148" i="43"/>
  <c r="H148" i="43"/>
  <c r="C148" i="43"/>
  <c r="C223" i="43" s="1"/>
  <c r="AL147" i="43"/>
  <c r="AJ147" i="43" s="1"/>
  <c r="AG147" i="43"/>
  <c r="AB147" i="43"/>
  <c r="W147" i="43"/>
  <c r="U147" i="43" s="1"/>
  <c r="R147" i="43"/>
  <c r="M147" i="43"/>
  <c r="H147" i="43"/>
  <c r="C147" i="43"/>
  <c r="AL145" i="43"/>
  <c r="AG145" i="43"/>
  <c r="AB145" i="43"/>
  <c r="AE145" i="43" s="1"/>
  <c r="W145" i="43"/>
  <c r="R145" i="43"/>
  <c r="M145" i="43"/>
  <c r="H145" i="43"/>
  <c r="AL136" i="43"/>
  <c r="AG136" i="43"/>
  <c r="AB136" i="43"/>
  <c r="W136" i="43"/>
  <c r="R136" i="43"/>
  <c r="M136" i="43"/>
  <c r="H136" i="43"/>
  <c r="C136" i="43"/>
  <c r="C211" i="43" s="1"/>
  <c r="AL135" i="43"/>
  <c r="AG135" i="43"/>
  <c r="AB135" i="43"/>
  <c r="W135" i="43"/>
  <c r="R135" i="43"/>
  <c r="M135" i="43"/>
  <c r="H135" i="43"/>
  <c r="C135" i="43"/>
  <c r="AO134" i="43"/>
  <c r="AN134" i="43"/>
  <c r="AM134" i="43"/>
  <c r="AL134" i="43"/>
  <c r="AK134" i="43"/>
  <c r="AJ134" i="43"/>
  <c r="AI134" i="43"/>
  <c r="AH134" i="43"/>
  <c r="AG134" i="43"/>
  <c r="AF134" i="43"/>
  <c r="AE134" i="43"/>
  <c r="AD134" i="43"/>
  <c r="AC134" i="43"/>
  <c r="AB134" i="43"/>
  <c r="AA134" i="43"/>
  <c r="Z134" i="43"/>
  <c r="Y134" i="43"/>
  <c r="X134" i="43"/>
  <c r="W134" i="43"/>
  <c r="V134" i="43"/>
  <c r="U134" i="43"/>
  <c r="T134" i="43"/>
  <c r="S134" i="43"/>
  <c r="R134" i="43"/>
  <c r="Q134" i="43"/>
  <c r="P134" i="43"/>
  <c r="O134" i="43"/>
  <c r="N134" i="43"/>
  <c r="M134" i="43"/>
  <c r="L134" i="43"/>
  <c r="K134" i="43"/>
  <c r="J134" i="43"/>
  <c r="I134" i="43"/>
  <c r="H134" i="43"/>
  <c r="G134" i="43"/>
  <c r="F134" i="43"/>
  <c r="E134" i="43"/>
  <c r="D134" i="43"/>
  <c r="C134" i="43"/>
  <c r="C209" i="43" s="1"/>
  <c r="AL133" i="43"/>
  <c r="AH133" i="43" s="1"/>
  <c r="AG133" i="43"/>
  <c r="AB133" i="43"/>
  <c r="W133" i="43"/>
  <c r="R133" i="43"/>
  <c r="N133" i="43" s="1"/>
  <c r="M133" i="43"/>
  <c r="H133" i="43"/>
  <c r="D133" i="43"/>
  <c r="D208" i="43" s="1"/>
  <c r="C133" i="43"/>
  <c r="C208" i="43" s="1"/>
  <c r="AL132" i="43"/>
  <c r="AG132" i="43"/>
  <c r="AB132" i="43"/>
  <c r="X132" i="43" s="1"/>
  <c r="X207" i="43" s="1"/>
  <c r="W132" i="43"/>
  <c r="R132" i="43"/>
  <c r="M132" i="43"/>
  <c r="H132" i="43"/>
  <c r="D132" i="43" s="1"/>
  <c r="D207" i="43" s="1"/>
  <c r="C132" i="43"/>
  <c r="C207" i="43" s="1"/>
  <c r="AL131" i="43"/>
  <c r="AG131" i="43"/>
  <c r="AB131" i="43"/>
  <c r="W131" i="43"/>
  <c r="R131" i="43"/>
  <c r="M131" i="43"/>
  <c r="H131" i="43"/>
  <c r="C131" i="43"/>
  <c r="AL128" i="43"/>
  <c r="AG128" i="43"/>
  <c r="AB128" i="43"/>
  <c r="W128" i="43"/>
  <c r="R128" i="43"/>
  <c r="M128" i="43"/>
  <c r="H128" i="43"/>
  <c r="C128" i="43"/>
  <c r="C203" i="43" s="1"/>
  <c r="AL127" i="43"/>
  <c r="AG127" i="43"/>
  <c r="AB127" i="43"/>
  <c r="W127" i="43"/>
  <c r="R127" i="43"/>
  <c r="M127" i="43"/>
  <c r="H127" i="43"/>
  <c r="C127" i="43"/>
  <c r="C202" i="43" s="1"/>
  <c r="AO126" i="43"/>
  <c r="AN126" i="43"/>
  <c r="AM126" i="43"/>
  <c r="AL126" i="43"/>
  <c r="AK126" i="43"/>
  <c r="AJ126" i="43"/>
  <c r="AI126" i="43"/>
  <c r="AH126" i="43"/>
  <c r="AG126" i="43"/>
  <c r="AF126" i="43"/>
  <c r="AE126" i="43"/>
  <c r="AD126" i="43"/>
  <c r="AC126" i="43"/>
  <c r="AB126" i="43"/>
  <c r="AA126" i="43"/>
  <c r="Z126" i="43"/>
  <c r="Y126" i="43"/>
  <c r="X126" i="43"/>
  <c r="W126" i="43"/>
  <c r="V126" i="43"/>
  <c r="U126" i="43"/>
  <c r="T126" i="43"/>
  <c r="S126" i="43"/>
  <c r="R126" i="43"/>
  <c r="Q126" i="43"/>
  <c r="P126" i="43"/>
  <c r="O126" i="43"/>
  <c r="N126" i="43"/>
  <c r="M126" i="43"/>
  <c r="L126" i="43"/>
  <c r="K126" i="43"/>
  <c r="J126" i="43"/>
  <c r="I126" i="43"/>
  <c r="H126" i="43"/>
  <c r="G126" i="43"/>
  <c r="F126" i="43"/>
  <c r="E126" i="43"/>
  <c r="D126" i="43"/>
  <c r="C126" i="43"/>
  <c r="AL125" i="43"/>
  <c r="AG125" i="43"/>
  <c r="AO125" i="43" s="1"/>
  <c r="AO200" i="43" s="1"/>
  <c r="AB125" i="43"/>
  <c r="Z125" i="43" s="1"/>
  <c r="W125" i="43"/>
  <c r="R125" i="43"/>
  <c r="U125" i="43" s="1"/>
  <c r="M125" i="43"/>
  <c r="H125" i="43"/>
  <c r="C125" i="43"/>
  <c r="AL124" i="43"/>
  <c r="AJ124" i="43" s="1"/>
  <c r="AG124" i="43"/>
  <c r="AD124" i="43" s="1"/>
  <c r="AD199" i="43" s="1"/>
  <c r="AC124" i="43"/>
  <c r="AB124" i="43"/>
  <c r="Y124" i="43" s="1"/>
  <c r="W124" i="43"/>
  <c r="R124" i="43"/>
  <c r="N124" i="43" s="1"/>
  <c r="P124" i="43"/>
  <c r="M124" i="43"/>
  <c r="H124" i="43"/>
  <c r="E124" i="43" s="1"/>
  <c r="E199" i="43" s="1"/>
  <c r="C124" i="43"/>
  <c r="C199" i="43" s="1"/>
  <c r="AL123" i="43"/>
  <c r="AG123" i="43"/>
  <c r="AB123" i="43"/>
  <c r="W123" i="43"/>
  <c r="R123" i="43"/>
  <c r="M123" i="43"/>
  <c r="H123" i="43"/>
  <c r="C123" i="43"/>
  <c r="AL121" i="43"/>
  <c r="AG121" i="43"/>
  <c r="AC121" i="43" s="1"/>
  <c r="AD121" i="43"/>
  <c r="AD196" i="43" s="1"/>
  <c r="AB121" i="43"/>
  <c r="W121" i="43"/>
  <c r="R121" i="43"/>
  <c r="Q121" i="43" s="1"/>
  <c r="Q196" i="43" s="1"/>
  <c r="M121" i="43"/>
  <c r="H121" i="43"/>
  <c r="C121" i="43"/>
  <c r="C196" i="43" s="1"/>
  <c r="AL120" i="43"/>
  <c r="AG120" i="43"/>
  <c r="AO120" i="43" s="1"/>
  <c r="AB120" i="43"/>
  <c r="W120" i="43"/>
  <c r="R120" i="43"/>
  <c r="M120" i="43"/>
  <c r="H120" i="43"/>
  <c r="C120" i="43"/>
  <c r="C195" i="43" s="1"/>
  <c r="AL119" i="43"/>
  <c r="AJ119" i="43"/>
  <c r="AI119" i="43"/>
  <c r="AG119" i="43"/>
  <c r="AM119" i="43" s="1"/>
  <c r="AB119" i="43"/>
  <c r="W119" i="43"/>
  <c r="R119" i="43"/>
  <c r="M119" i="43"/>
  <c r="H119" i="43"/>
  <c r="C119" i="43"/>
  <c r="C194" i="43" s="1"/>
  <c r="AO118" i="43"/>
  <c r="AN118" i="43"/>
  <c r="AM118" i="43"/>
  <c r="AL118" i="43"/>
  <c r="AK118" i="43"/>
  <c r="AJ118" i="43"/>
  <c r="AI118" i="43"/>
  <c r="AH118" i="43"/>
  <c r="AG118" i="43"/>
  <c r="AF118" i="43"/>
  <c r="AE118" i="43"/>
  <c r="AD118" i="43"/>
  <c r="AC118" i="43"/>
  <c r="AB118" i="43"/>
  <c r="AA118" i="43"/>
  <c r="Z118" i="43"/>
  <c r="Y118" i="43"/>
  <c r="X118" i="43"/>
  <c r="W118" i="43"/>
  <c r="V118" i="43"/>
  <c r="U118" i="43"/>
  <c r="T118" i="43"/>
  <c r="S118" i="43"/>
  <c r="R118" i="43"/>
  <c r="Q118" i="43"/>
  <c r="P118" i="43"/>
  <c r="O118" i="43"/>
  <c r="N118" i="43"/>
  <c r="M118" i="43"/>
  <c r="L118" i="43"/>
  <c r="K118" i="43"/>
  <c r="J118" i="43"/>
  <c r="I118" i="43"/>
  <c r="H118" i="43"/>
  <c r="G118" i="43"/>
  <c r="F118" i="43"/>
  <c r="E118" i="43"/>
  <c r="D118" i="43"/>
  <c r="C118" i="43"/>
  <c r="C193" i="43" s="1"/>
  <c r="AL117" i="43"/>
  <c r="AG117" i="43"/>
  <c r="AD117" i="43" s="1"/>
  <c r="AD192" i="43" s="1"/>
  <c r="AB117" i="43"/>
  <c r="W117" i="43"/>
  <c r="R117" i="43"/>
  <c r="M117" i="43"/>
  <c r="H117" i="43"/>
  <c r="C117" i="43"/>
  <c r="C192" i="43" s="1"/>
  <c r="AL116" i="43"/>
  <c r="AG116" i="43"/>
  <c r="AF116" i="43" s="1"/>
  <c r="AF191" i="43" s="1"/>
  <c r="AB116" i="43"/>
  <c r="Y116" i="43" s="1"/>
  <c r="Y191" i="43" s="1"/>
  <c r="W116" i="43"/>
  <c r="R116" i="43"/>
  <c r="M116" i="43"/>
  <c r="H116" i="43"/>
  <c r="C116" i="43"/>
  <c r="C191" i="43" s="1"/>
  <c r="AL115" i="43"/>
  <c r="AJ115" i="43" s="1"/>
  <c r="AJ190" i="43" s="1"/>
  <c r="AG115" i="43"/>
  <c r="AB115" i="43"/>
  <c r="W115" i="43"/>
  <c r="S115" i="43" s="1"/>
  <c r="S190" i="43" s="1"/>
  <c r="T115" i="43"/>
  <c r="T190" i="43" s="1"/>
  <c r="R115" i="43"/>
  <c r="M115" i="43"/>
  <c r="H115" i="43"/>
  <c r="G115" i="43" s="1"/>
  <c r="G190" i="43" s="1"/>
  <c r="C115" i="43"/>
  <c r="C190" i="43" s="1"/>
  <c r="AL113" i="43"/>
  <c r="AG113" i="43"/>
  <c r="AB113" i="43"/>
  <c r="Y113" i="43" s="1"/>
  <c r="W113" i="43"/>
  <c r="R113" i="43"/>
  <c r="M113" i="43"/>
  <c r="H113" i="43"/>
  <c r="F113" i="43" s="1"/>
  <c r="F188" i="43" s="1"/>
  <c r="C113" i="43"/>
  <c r="L90" i="43"/>
  <c r="AL146" i="43" s="1"/>
  <c r="K90" i="43"/>
  <c r="J90" i="43"/>
  <c r="I90" i="43"/>
  <c r="W146" i="43" s="1"/>
  <c r="H90" i="43"/>
  <c r="R122" i="43" s="1"/>
  <c r="G90" i="43"/>
  <c r="F90" i="43"/>
  <c r="E90" i="43"/>
  <c r="C146" i="43" s="1"/>
  <c r="C221" i="43" s="1"/>
  <c r="R188" i="40"/>
  <c r="O187" i="40"/>
  <c r="N186" i="40"/>
  <c r="Q184" i="40"/>
  <c r="P183" i="40"/>
  <c r="N182" i="40"/>
  <c r="M182" i="40"/>
  <c r="Q179" i="40"/>
  <c r="M179" i="40"/>
  <c r="Q177" i="40"/>
  <c r="N177" i="40"/>
  <c r="O175" i="40"/>
  <c r="Q174" i="40"/>
  <c r="O173" i="40"/>
  <c r="R172" i="40"/>
  <c r="P171" i="40"/>
  <c r="O171" i="40"/>
  <c r="T25" i="40"/>
  <c r="S25" i="40"/>
  <c r="R25" i="40"/>
  <c r="Q25" i="40"/>
  <c r="P25" i="40"/>
  <c r="I28" i="41"/>
  <c r="P187" i="40" s="1"/>
  <c r="M50" i="42" l="1"/>
  <c r="H2" i="48"/>
  <c r="M57" i="42"/>
  <c r="H9" i="48"/>
  <c r="M55" i="42"/>
  <c r="H7" i="48"/>
  <c r="M56" i="42"/>
  <c r="H8" i="48"/>
  <c r="M53" i="42"/>
  <c r="H5" i="48"/>
  <c r="M54" i="42"/>
  <c r="H6" i="48"/>
  <c r="M52" i="42"/>
  <c r="H4" i="48"/>
  <c r="M63" i="42"/>
  <c r="H7" i="49"/>
  <c r="M61" i="42"/>
  <c r="H5" i="49"/>
  <c r="M59" i="42"/>
  <c r="H3" i="49"/>
  <c r="L58" i="42"/>
  <c r="G2" i="49"/>
  <c r="U222" i="43"/>
  <c r="AK147" i="43"/>
  <c r="Q148" i="43"/>
  <c r="Q223" i="43" s="1"/>
  <c r="I151" i="43"/>
  <c r="I226" i="43" s="1"/>
  <c r="S226" i="43"/>
  <c r="AC226" i="43"/>
  <c r="AM226" i="43"/>
  <c r="M227" i="43"/>
  <c r="X133" i="43"/>
  <c r="X208" i="43" s="1"/>
  <c r="K145" i="43"/>
  <c r="U226" i="43"/>
  <c r="AF226" i="43"/>
  <c r="L227" i="43"/>
  <c r="V227" i="43"/>
  <c r="U116" i="43"/>
  <c r="U191" i="43" s="1"/>
  <c r="E121" i="43"/>
  <c r="E196" i="43" s="1"/>
  <c r="AO124" i="43"/>
  <c r="I132" i="43"/>
  <c r="P115" i="43"/>
  <c r="P190" i="43" s="1"/>
  <c r="X115" i="43"/>
  <c r="X190" i="43" s="1"/>
  <c r="H191" i="43"/>
  <c r="Q120" i="43"/>
  <c r="AJ120" i="43"/>
  <c r="O123" i="43"/>
  <c r="J124" i="43"/>
  <c r="J199" i="43" s="1"/>
  <c r="V124" i="43"/>
  <c r="AH124" i="43"/>
  <c r="S127" i="43"/>
  <c r="S202" i="43" s="1"/>
  <c r="O132" i="43"/>
  <c r="O207" i="43" s="1"/>
  <c r="AI132" i="43"/>
  <c r="AI207" i="43" s="1"/>
  <c r="I133" i="43"/>
  <c r="AC133" i="43"/>
  <c r="AC208" i="43" s="1"/>
  <c r="AO147" i="43"/>
  <c r="V148" i="43"/>
  <c r="V223" i="43" s="1"/>
  <c r="AJ152" i="43"/>
  <c r="AJ227" i="43" s="1"/>
  <c r="J113" i="43"/>
  <c r="J188" i="43" s="1"/>
  <c r="AL191" i="43"/>
  <c r="T119" i="43"/>
  <c r="I124" i="43"/>
  <c r="AM127" i="43"/>
  <c r="AM202" i="43" s="1"/>
  <c r="AC132" i="43"/>
  <c r="AC207" i="43" s="1"/>
  <c r="AN209" i="43"/>
  <c r="AM115" i="43"/>
  <c r="AM190" i="43" s="1"/>
  <c r="AK120" i="43"/>
  <c r="Y199" i="43"/>
  <c r="V125" i="43"/>
  <c r="V200" i="43" s="1"/>
  <c r="N208" i="43"/>
  <c r="AH208" i="43"/>
  <c r="G151" i="43"/>
  <c r="G226" i="43" s="1"/>
  <c r="Q151" i="43"/>
  <c r="Q226" i="43" s="1"/>
  <c r="AA151" i="43"/>
  <c r="AA226" i="43" s="1"/>
  <c r="AO151" i="43"/>
  <c r="AO226" i="43" s="1"/>
  <c r="F152" i="43"/>
  <c r="F227" i="43" s="1"/>
  <c r="Q152" i="43"/>
  <c r="Q227" i="43" s="1"/>
  <c r="Z152" i="43"/>
  <c r="Z227" i="43" s="1"/>
  <c r="AK152" i="43"/>
  <c r="AK227" i="43" s="1"/>
  <c r="L115" i="43"/>
  <c r="L190" i="43" s="1"/>
  <c r="AI115" i="43"/>
  <c r="AI190" i="43" s="1"/>
  <c r="T116" i="43"/>
  <c r="T191" i="43" s="1"/>
  <c r="X116" i="43"/>
  <c r="X191" i="43" s="1"/>
  <c r="F117" i="43"/>
  <c r="F192" i="43" s="1"/>
  <c r="Z117" i="43"/>
  <c r="Z192" i="43" s="1"/>
  <c r="M195" i="43"/>
  <c r="U120" i="43"/>
  <c r="U195" i="43" s="1"/>
  <c r="F121" i="43"/>
  <c r="F196" i="43" s="1"/>
  <c r="V121" i="43"/>
  <c r="V196" i="43" s="1"/>
  <c r="D124" i="43"/>
  <c r="D199" i="43" s="1"/>
  <c r="Q124" i="43"/>
  <c r="Q199" i="43" s="1"/>
  <c r="X124" i="43"/>
  <c r="X199" i="43" s="1"/>
  <c r="AL199" i="43"/>
  <c r="F125" i="43"/>
  <c r="F200" i="43" s="1"/>
  <c r="N131" i="43"/>
  <c r="AG206" i="43"/>
  <c r="S132" i="43"/>
  <c r="S207" i="43" s="1"/>
  <c r="T133" i="43"/>
  <c r="T208" i="43" s="1"/>
  <c r="E209" i="43"/>
  <c r="I209" i="43"/>
  <c r="M209" i="43"/>
  <c r="Q209" i="43"/>
  <c r="U209" i="43"/>
  <c r="Y209" i="43"/>
  <c r="AC209" i="43"/>
  <c r="AG209" i="43"/>
  <c r="AK209" i="43"/>
  <c r="AO209" i="43"/>
  <c r="AD145" i="43"/>
  <c r="AD220" i="43" s="1"/>
  <c r="P147" i="43"/>
  <c r="D225" i="43"/>
  <c r="H225" i="43"/>
  <c r="L225" i="43"/>
  <c r="P225" i="43"/>
  <c r="T225" i="43"/>
  <c r="X225" i="43"/>
  <c r="AB225" i="43"/>
  <c r="AF225" i="43"/>
  <c r="AJ225" i="43"/>
  <c r="AN225" i="43"/>
  <c r="E151" i="43"/>
  <c r="E226" i="43" s="1"/>
  <c r="K151" i="43"/>
  <c r="K226" i="43" s="1"/>
  <c r="P151" i="43"/>
  <c r="P226" i="43" s="1"/>
  <c r="T151" i="43"/>
  <c r="T226" i="43" s="1"/>
  <c r="Y151" i="43"/>
  <c r="Y226" i="43" s="1"/>
  <c r="AE151" i="43"/>
  <c r="AE226" i="43" s="1"/>
  <c r="AJ151" i="43"/>
  <c r="AJ226" i="43" s="1"/>
  <c r="AN151" i="43"/>
  <c r="AN226" i="43" s="1"/>
  <c r="E152" i="43"/>
  <c r="E227" i="43" s="1"/>
  <c r="J152" i="43"/>
  <c r="J227" i="43" s="1"/>
  <c r="P152" i="43"/>
  <c r="P227" i="43" s="1"/>
  <c r="U152" i="43"/>
  <c r="U227" i="43" s="1"/>
  <c r="Y152" i="43"/>
  <c r="Y227" i="43" s="1"/>
  <c r="AD152" i="43"/>
  <c r="AD227" i="43" s="1"/>
  <c r="E113" i="43"/>
  <c r="E188" i="43" s="1"/>
  <c r="AD113" i="43"/>
  <c r="AD188" i="43" s="1"/>
  <c r="D115" i="43"/>
  <c r="D190" i="43" s="1"/>
  <c r="AA115" i="43"/>
  <c r="AA190" i="43" s="1"/>
  <c r="O119" i="43"/>
  <c r="O194" i="43" s="1"/>
  <c r="AN119" i="43"/>
  <c r="P120" i="43"/>
  <c r="AG198" i="43"/>
  <c r="L124" i="43"/>
  <c r="L199" i="43" s="1"/>
  <c r="T124" i="43"/>
  <c r="T199" i="43" s="1"/>
  <c r="AF124" i="43"/>
  <c r="AF199" i="43" s="1"/>
  <c r="AN124" i="43"/>
  <c r="AN199" i="43" s="1"/>
  <c r="F201" i="43"/>
  <c r="J201" i="43"/>
  <c r="N201" i="43"/>
  <c r="R201" i="43"/>
  <c r="V201" i="43"/>
  <c r="Z201" i="43"/>
  <c r="AD201" i="43"/>
  <c r="AH201" i="43"/>
  <c r="AL201" i="43"/>
  <c r="I207" i="43"/>
  <c r="I208" i="43"/>
  <c r="AL209" i="43"/>
  <c r="AO222" i="43"/>
  <c r="P148" i="43"/>
  <c r="I149" i="43"/>
  <c r="E225" i="43"/>
  <c r="I225" i="43"/>
  <c r="Q225" i="43"/>
  <c r="Y225" i="43"/>
  <c r="AG225" i="43"/>
  <c r="AK225" i="43"/>
  <c r="AK151" i="43"/>
  <c r="AK226" i="43" s="1"/>
  <c r="AF152" i="43"/>
  <c r="AF227" i="43" s="1"/>
  <c r="AN152" i="43"/>
  <c r="AN227" i="43" s="1"/>
  <c r="Y188" i="43"/>
  <c r="W114" i="43"/>
  <c r="AN115" i="43"/>
  <c r="AN190" i="43" s="1"/>
  <c r="I199" i="43"/>
  <c r="P199" i="43"/>
  <c r="V199" i="43"/>
  <c r="AC199" i="43"/>
  <c r="AJ199" i="43"/>
  <c r="U200" i="43"/>
  <c r="Z113" i="43"/>
  <c r="Z188" i="43" s="1"/>
  <c r="C114" i="43"/>
  <c r="AO195" i="43"/>
  <c r="N121" i="43"/>
  <c r="N196" i="43" s="1"/>
  <c r="AC196" i="43"/>
  <c r="C122" i="43"/>
  <c r="O198" i="43"/>
  <c r="F124" i="43"/>
  <c r="F199" i="43" s="1"/>
  <c r="N199" i="43"/>
  <c r="U124" i="43"/>
  <c r="U199" i="43" s="1"/>
  <c r="Z124" i="43"/>
  <c r="Z199" i="43" s="1"/>
  <c r="AH199" i="43"/>
  <c r="AO199" i="43"/>
  <c r="Z200" i="43"/>
  <c r="L201" i="43"/>
  <c r="J145" i="43"/>
  <c r="J220" i="43" s="1"/>
  <c r="M226" i="43"/>
  <c r="AH227" i="43"/>
  <c r="AO152" i="43"/>
  <c r="AO227" i="43" s="1"/>
  <c r="X117" i="43"/>
  <c r="X192" i="43" s="1"/>
  <c r="W192" i="43"/>
  <c r="Q195" i="43"/>
  <c r="AJ123" i="43"/>
  <c r="AJ198" i="43" s="1"/>
  <c r="AN123" i="43"/>
  <c r="AN198" i="43" s="1"/>
  <c r="AI123" i="43"/>
  <c r="AI198" i="43" s="1"/>
  <c r="Q135" i="43"/>
  <c r="Q210" i="43" s="1"/>
  <c r="P135" i="43"/>
  <c r="O135" i="43"/>
  <c r="Q136" i="43"/>
  <c r="Q211" i="43" s="1"/>
  <c r="P136" i="43"/>
  <c r="P211" i="43" s="1"/>
  <c r="N136" i="43"/>
  <c r="N211" i="43" s="1"/>
  <c r="AK136" i="43"/>
  <c r="AK211" i="43" s="1"/>
  <c r="AO136" i="43"/>
  <c r="AO211" i="43" s="1"/>
  <c r="AJ136" i="43"/>
  <c r="AJ211" i="43" s="1"/>
  <c r="AN136" i="43"/>
  <c r="AN211" i="43" s="1"/>
  <c r="AH136" i="43"/>
  <c r="AH211" i="43" s="1"/>
  <c r="H130" i="43"/>
  <c r="H146" i="43"/>
  <c r="H122" i="43"/>
  <c r="D122" i="43" s="1"/>
  <c r="D197" i="43" s="1"/>
  <c r="AB130" i="43"/>
  <c r="AB122" i="43"/>
  <c r="AB146" i="43"/>
  <c r="Z146" i="43" s="1"/>
  <c r="Z221" i="43" s="1"/>
  <c r="AK195" i="43"/>
  <c r="AL196" i="43"/>
  <c r="AH121" i="43"/>
  <c r="AH196" i="43" s="1"/>
  <c r="M198" i="43"/>
  <c r="C198" i="43"/>
  <c r="AO135" i="43"/>
  <c r="AO210" i="43" s="1"/>
  <c r="AK135" i="43"/>
  <c r="AK210" i="43" s="1"/>
  <c r="AN135" i="43"/>
  <c r="AJ135" i="43"/>
  <c r="AJ210" i="43" s="1"/>
  <c r="AM135" i="43"/>
  <c r="AI135" i="43"/>
  <c r="AB114" i="43"/>
  <c r="AB189" i="43" s="1"/>
  <c r="O115" i="43"/>
  <c r="O190" i="43" s="1"/>
  <c r="L116" i="43"/>
  <c r="L191" i="43" s="1"/>
  <c r="J117" i="43"/>
  <c r="J192" i="43" s="1"/>
  <c r="K125" i="43"/>
  <c r="K200" i="43" s="1"/>
  <c r="J125" i="43"/>
  <c r="J200" i="43" s="1"/>
  <c r="AE125" i="43"/>
  <c r="AE200" i="43" s="1"/>
  <c r="AD125" i="43"/>
  <c r="AD200" i="43" s="1"/>
  <c r="W201" i="43"/>
  <c r="G132" i="43"/>
  <c r="G207" i="43" s="1"/>
  <c r="E132" i="43"/>
  <c r="E207" i="43" s="1"/>
  <c r="Q132" i="43"/>
  <c r="Q207" i="43" s="1"/>
  <c r="P132" i="43"/>
  <c r="P207" i="43" s="1"/>
  <c r="AA132" i="43"/>
  <c r="AA207" i="43" s="1"/>
  <c r="Y132" i="43"/>
  <c r="Y207" i="43" s="1"/>
  <c r="AO132" i="43"/>
  <c r="AO207" i="43" s="1"/>
  <c r="AK132" i="43"/>
  <c r="AK207" i="43" s="1"/>
  <c r="AN132" i="43"/>
  <c r="AN207" i="43" s="1"/>
  <c r="AJ132" i="43"/>
  <c r="AJ207" i="43" s="1"/>
  <c r="F133" i="43"/>
  <c r="F208" i="43" s="1"/>
  <c r="E133" i="43"/>
  <c r="E208" i="43" s="1"/>
  <c r="Q133" i="43"/>
  <c r="Q208" i="43" s="1"/>
  <c r="P133" i="43"/>
  <c r="P208" i="43" s="1"/>
  <c r="Z133" i="43"/>
  <c r="Z208" i="43" s="1"/>
  <c r="Y133" i="43"/>
  <c r="Y208" i="43" s="1"/>
  <c r="AK133" i="43"/>
  <c r="AK208" i="43" s="1"/>
  <c r="AO133" i="43"/>
  <c r="AO208" i="43" s="1"/>
  <c r="AJ133" i="43"/>
  <c r="AJ208" i="43" s="1"/>
  <c r="AN133" i="43"/>
  <c r="AN208" i="43" s="1"/>
  <c r="U135" i="43"/>
  <c r="U210" i="43" s="1"/>
  <c r="T135" i="43"/>
  <c r="S135" i="43"/>
  <c r="W211" i="43"/>
  <c r="V136" i="43"/>
  <c r="V211" i="43" s="1"/>
  <c r="U136" i="43"/>
  <c r="U211" i="43" s="1"/>
  <c r="T136" i="43"/>
  <c r="T211" i="43" s="1"/>
  <c r="X113" i="43"/>
  <c r="X188" i="43" s="1"/>
  <c r="AL114" i="43"/>
  <c r="AL189" i="43" s="1"/>
  <c r="AF115" i="43"/>
  <c r="AF190" i="43" s="1"/>
  <c r="D116" i="43"/>
  <c r="D191" i="43" s="1"/>
  <c r="E117" i="43"/>
  <c r="E192" i="43" s="1"/>
  <c r="F193" i="43"/>
  <c r="J193" i="43"/>
  <c r="N193" i="43"/>
  <c r="R193" i="43"/>
  <c r="V193" i="43"/>
  <c r="Z193" i="43"/>
  <c r="P119" i="43"/>
  <c r="T120" i="43"/>
  <c r="T195" i="43" s="1"/>
  <c r="I121" i="43"/>
  <c r="I196" i="43" s="1"/>
  <c r="Z121" i="43"/>
  <c r="Z196" i="43" s="1"/>
  <c r="W122" i="43"/>
  <c r="O125" i="43"/>
  <c r="O200" i="43" s="1"/>
  <c r="AI125" i="43"/>
  <c r="AI200" i="43" s="1"/>
  <c r="AH131" i="43"/>
  <c r="AM132" i="43"/>
  <c r="AM207" i="43" s="1"/>
  <c r="AA135" i="43"/>
  <c r="AA210" i="43" s="1"/>
  <c r="Y135" i="43"/>
  <c r="Y210" i="43" s="1"/>
  <c r="X135" i="43"/>
  <c r="G136" i="43"/>
  <c r="G211" i="43" s="1"/>
  <c r="F136" i="43"/>
  <c r="F211" i="43" s="1"/>
  <c r="E136" i="43"/>
  <c r="E211" i="43" s="1"/>
  <c r="D136" i="43"/>
  <c r="D211" i="43" s="1"/>
  <c r="Z136" i="43"/>
  <c r="Z211" i="43" s="1"/>
  <c r="Y136" i="43"/>
  <c r="Y211" i="43" s="1"/>
  <c r="X136" i="43"/>
  <c r="X211" i="43" s="1"/>
  <c r="Q147" i="43"/>
  <c r="P223" i="43"/>
  <c r="AK148" i="43"/>
  <c r="AK223" i="43" s="1"/>
  <c r="AJ148" i="43"/>
  <c r="AJ223" i="43" s="1"/>
  <c r="AE149" i="43"/>
  <c r="AE224" i="43" s="1"/>
  <c r="AC149" i="43"/>
  <c r="AK149" i="43"/>
  <c r="Y117" i="43"/>
  <c r="Y192" i="43" s="1"/>
  <c r="Y121" i="43"/>
  <c r="Y196" i="43" s="1"/>
  <c r="T123" i="43"/>
  <c r="T198" i="43" s="1"/>
  <c r="AM123" i="43"/>
  <c r="D113" i="43"/>
  <c r="D188" i="43" s="1"/>
  <c r="C188" i="43"/>
  <c r="H114" i="43"/>
  <c r="G114" i="43" s="1"/>
  <c r="G189" i="43" s="1"/>
  <c r="E116" i="43"/>
  <c r="E191" i="43" s="1"/>
  <c r="S116" i="43"/>
  <c r="S191" i="43" s="1"/>
  <c r="R191" i="43"/>
  <c r="O193" i="43"/>
  <c r="AA193" i="43"/>
  <c r="P195" i="43"/>
  <c r="AJ195" i="43"/>
  <c r="J121" i="43"/>
  <c r="J196" i="43" s="1"/>
  <c r="AK121" i="43"/>
  <c r="AK196" i="43" s="1"/>
  <c r="P123" i="43"/>
  <c r="AH123" i="43"/>
  <c r="G125" i="43"/>
  <c r="G200" i="43" s="1"/>
  <c r="Q125" i="43"/>
  <c r="Q200" i="43" s="1"/>
  <c r="AA125" i="43"/>
  <c r="AA200" i="43" s="1"/>
  <c r="AK125" i="43"/>
  <c r="AK200" i="43" s="1"/>
  <c r="L132" i="43"/>
  <c r="L207" i="43" s="1"/>
  <c r="K132" i="43"/>
  <c r="K207" i="43" s="1"/>
  <c r="U132" i="43"/>
  <c r="U207" i="43" s="1"/>
  <c r="T132" i="43"/>
  <c r="T207" i="43" s="1"/>
  <c r="AF132" i="43"/>
  <c r="AF207" i="43" s="1"/>
  <c r="AE132" i="43"/>
  <c r="AE207" i="43" s="1"/>
  <c r="L133" i="43"/>
  <c r="L208" i="43" s="1"/>
  <c r="M208" i="43"/>
  <c r="J133" i="43"/>
  <c r="J208" i="43" s="1"/>
  <c r="V133" i="43"/>
  <c r="V208" i="43" s="1"/>
  <c r="U133" i="43"/>
  <c r="U208" i="43" s="1"/>
  <c r="AF133" i="43"/>
  <c r="AF208" i="43" s="1"/>
  <c r="AD133" i="43"/>
  <c r="AD208" i="43" s="1"/>
  <c r="AF135" i="43"/>
  <c r="AF210" i="43" s="1"/>
  <c r="AE135" i="43"/>
  <c r="AE210" i="43" s="1"/>
  <c r="AC135" i="43"/>
  <c r="L136" i="43"/>
  <c r="L211" i="43" s="1"/>
  <c r="J136" i="43"/>
  <c r="J211" i="43" s="1"/>
  <c r="I136" i="43"/>
  <c r="I211" i="43" s="1"/>
  <c r="AF136" i="43"/>
  <c r="AF211" i="43" s="1"/>
  <c r="AD136" i="43"/>
  <c r="AD211" i="43" s="1"/>
  <c r="AC136" i="43"/>
  <c r="AC211" i="43" s="1"/>
  <c r="AO225" i="43"/>
  <c r="AB199" i="43"/>
  <c r="AD193" i="43"/>
  <c r="AH193" i="43"/>
  <c r="AL193" i="43"/>
  <c r="R195" i="43"/>
  <c r="AM120" i="43"/>
  <c r="AM195" i="43" s="1"/>
  <c r="N123" i="43"/>
  <c r="AK124" i="43"/>
  <c r="AK199" i="43" s="1"/>
  <c r="D125" i="43"/>
  <c r="D200" i="43" s="1"/>
  <c r="H201" i="43"/>
  <c r="AB201" i="43"/>
  <c r="AN201" i="43"/>
  <c r="F209" i="43"/>
  <c r="J209" i="43"/>
  <c r="N209" i="43"/>
  <c r="R209" i="43"/>
  <c r="V209" i="43"/>
  <c r="Z209" i="43"/>
  <c r="AD209" i="43"/>
  <c r="AH209" i="43"/>
  <c r="AA124" i="43"/>
  <c r="AA199" i="43" s="1"/>
  <c r="W223" i="43"/>
  <c r="U225" i="43"/>
  <c r="C12" i="46"/>
  <c r="R192" i="43"/>
  <c r="P117" i="43"/>
  <c r="P192" i="43" s="1"/>
  <c r="S117" i="43"/>
  <c r="S192" i="43" s="1"/>
  <c r="O117" i="43"/>
  <c r="O192" i="43" s="1"/>
  <c r="Q117" i="43"/>
  <c r="Q192" i="43" s="1"/>
  <c r="V117" i="43"/>
  <c r="V192" i="43" s="1"/>
  <c r="N117" i="43"/>
  <c r="N192" i="43" s="1"/>
  <c r="U117" i="43"/>
  <c r="U192" i="43" s="1"/>
  <c r="Z123" i="43"/>
  <c r="Z198" i="43" s="1"/>
  <c r="AB198" i="43"/>
  <c r="AC123" i="43"/>
  <c r="AC198" i="43" s="1"/>
  <c r="Y123" i="43"/>
  <c r="Y198" i="43" s="1"/>
  <c r="AA123" i="43"/>
  <c r="AA198" i="43" s="1"/>
  <c r="AF123" i="43"/>
  <c r="AF198" i="43" s="1"/>
  <c r="X123" i="43"/>
  <c r="X198" i="43" s="1"/>
  <c r="AE123" i="43"/>
  <c r="AE198" i="43" s="1"/>
  <c r="T194" i="43"/>
  <c r="AN194" i="43"/>
  <c r="R197" i="43"/>
  <c r="V122" i="43"/>
  <c r="V197" i="43" s="1"/>
  <c r="S122" i="43"/>
  <c r="S197" i="43" s="1"/>
  <c r="H198" i="43"/>
  <c r="F123" i="43"/>
  <c r="F198" i="43" s="1"/>
  <c r="I123" i="43"/>
  <c r="I198" i="43" s="1"/>
  <c r="E123" i="43"/>
  <c r="E198" i="43" s="1"/>
  <c r="G123" i="43"/>
  <c r="G198" i="43" s="1"/>
  <c r="L123" i="43"/>
  <c r="L198" i="43" s="1"/>
  <c r="D123" i="43"/>
  <c r="D198" i="43" s="1"/>
  <c r="K123" i="43"/>
  <c r="K198" i="43" s="1"/>
  <c r="C206" i="43"/>
  <c r="M206" i="43"/>
  <c r="D131" i="43"/>
  <c r="D206" i="43" s="1"/>
  <c r="AL220" i="43"/>
  <c r="AN145" i="43"/>
  <c r="AN220" i="43" s="1"/>
  <c r="AJ145" i="43"/>
  <c r="AJ220" i="43" s="1"/>
  <c r="AM145" i="43"/>
  <c r="AM220" i="43" s="1"/>
  <c r="AH145" i="43"/>
  <c r="AH220" i="43" s="1"/>
  <c r="AI145" i="43"/>
  <c r="AI220" i="43" s="1"/>
  <c r="AO145" i="43"/>
  <c r="AO220" i="43" s="1"/>
  <c r="AK145" i="43"/>
  <c r="AK220" i="43" s="1"/>
  <c r="M172" i="40"/>
  <c r="M174" i="40"/>
  <c r="P175" i="40"/>
  <c r="O176" i="40"/>
  <c r="O178" i="40"/>
  <c r="R179" i="40"/>
  <c r="Q182" i="40"/>
  <c r="R184" i="40"/>
  <c r="AL188" i="43"/>
  <c r="AN113" i="43"/>
  <c r="AN188" i="43" s="1"/>
  <c r="AJ113" i="43"/>
  <c r="AJ188" i="43" s="1"/>
  <c r="AM113" i="43"/>
  <c r="AM188" i="43" s="1"/>
  <c r="AI113" i="43"/>
  <c r="AI188" i="43" s="1"/>
  <c r="AK113" i="43"/>
  <c r="AK188" i="43" s="1"/>
  <c r="AH113" i="43"/>
  <c r="AH188" i="43" s="1"/>
  <c r="AO113" i="43"/>
  <c r="AO188" i="43" s="1"/>
  <c r="C197" i="43"/>
  <c r="F122" i="43"/>
  <c r="F197" i="43" s="1"/>
  <c r="Z127" i="43"/>
  <c r="Z202" i="43" s="1"/>
  <c r="AA127" i="43"/>
  <c r="AA202" i="43" s="1"/>
  <c r="AB202" i="43"/>
  <c r="Y127" i="43"/>
  <c r="Y202" i="43" s="1"/>
  <c r="X127" i="43"/>
  <c r="X202" i="43" s="1"/>
  <c r="AC127" i="43"/>
  <c r="AC202" i="43" s="1"/>
  <c r="W206" i="43"/>
  <c r="U131" i="43"/>
  <c r="U206" i="43" s="1"/>
  <c r="V131" i="43"/>
  <c r="V206" i="43" s="1"/>
  <c r="T131" i="43"/>
  <c r="T206" i="43" s="1"/>
  <c r="S131" i="43"/>
  <c r="S206" i="43" s="1"/>
  <c r="X131" i="43"/>
  <c r="X206" i="43" s="1"/>
  <c r="H210" i="43"/>
  <c r="I135" i="43"/>
  <c r="I210" i="43" s="1"/>
  <c r="E135" i="43"/>
  <c r="E210" i="43" s="1"/>
  <c r="K135" i="43"/>
  <c r="K210" i="43" s="1"/>
  <c r="F135" i="43"/>
  <c r="F210" i="43" s="1"/>
  <c r="J135" i="43"/>
  <c r="J210" i="43" s="1"/>
  <c r="D135" i="43"/>
  <c r="D210" i="43" s="1"/>
  <c r="G135" i="43"/>
  <c r="G210" i="43" s="1"/>
  <c r="L135" i="43"/>
  <c r="L210" i="43" s="1"/>
  <c r="D149" i="43"/>
  <c r="D224" i="43" s="1"/>
  <c r="C224" i="43"/>
  <c r="F149" i="43"/>
  <c r="F224" i="43" s="1"/>
  <c r="AB224" i="43"/>
  <c r="G149" i="43"/>
  <c r="G224" i="43" s="1"/>
  <c r="E149" i="43"/>
  <c r="E224" i="43" s="1"/>
  <c r="H218" i="43"/>
  <c r="F119" i="43"/>
  <c r="I119" i="43"/>
  <c r="E119" i="43"/>
  <c r="H194" i="43"/>
  <c r="G119" i="43"/>
  <c r="L119" i="43"/>
  <c r="D119" i="43"/>
  <c r="K119" i="43"/>
  <c r="AI194" i="43"/>
  <c r="H202" i="43"/>
  <c r="F127" i="43"/>
  <c r="F202" i="43" s="1"/>
  <c r="G127" i="43"/>
  <c r="G202" i="43" s="1"/>
  <c r="E127" i="43"/>
  <c r="E202" i="43" s="1"/>
  <c r="D127" i="43"/>
  <c r="D202" i="43" s="1"/>
  <c r="I127" i="43"/>
  <c r="I202" i="43" s="1"/>
  <c r="R203" i="43"/>
  <c r="S128" i="43"/>
  <c r="S203" i="43" s="1"/>
  <c r="O128" i="43"/>
  <c r="O203" i="43" s="1"/>
  <c r="V128" i="43"/>
  <c r="V203" i="43" s="1"/>
  <c r="Q128" i="43"/>
  <c r="Q203" i="43" s="1"/>
  <c r="U128" i="43"/>
  <c r="U203" i="43" s="1"/>
  <c r="P128" i="43"/>
  <c r="P203" i="43" s="1"/>
  <c r="N128" i="43"/>
  <c r="N203" i="43" s="1"/>
  <c r="T128" i="43"/>
  <c r="T203" i="43" s="1"/>
  <c r="AL203" i="43"/>
  <c r="AM128" i="43"/>
  <c r="AM203" i="43" s="1"/>
  <c r="AI128" i="43"/>
  <c r="AI203" i="43" s="1"/>
  <c r="AK128" i="43"/>
  <c r="AK203" i="43" s="1"/>
  <c r="AO128" i="43"/>
  <c r="AO203" i="43" s="1"/>
  <c r="AJ128" i="43"/>
  <c r="AJ203" i="43" s="1"/>
  <c r="AH128" i="43"/>
  <c r="AH203" i="43" s="1"/>
  <c r="AN128" i="43"/>
  <c r="AN203" i="43" s="1"/>
  <c r="W224" i="43"/>
  <c r="X149" i="43"/>
  <c r="X224" i="43" s="1"/>
  <c r="T149" i="43"/>
  <c r="T224" i="43" s="1"/>
  <c r="Z149" i="43"/>
  <c r="Z224" i="43" s="1"/>
  <c r="U149" i="43"/>
  <c r="U224" i="43" s="1"/>
  <c r="V149" i="43"/>
  <c r="V224" i="43" s="1"/>
  <c r="AA149" i="43"/>
  <c r="AA224" i="43" s="1"/>
  <c r="S149" i="43"/>
  <c r="S224" i="43" s="1"/>
  <c r="Y149" i="43"/>
  <c r="Y224" i="43" s="1"/>
  <c r="P188" i="40"/>
  <c r="R187" i="40"/>
  <c r="N187" i="40"/>
  <c r="P186" i="40"/>
  <c r="R185" i="40"/>
  <c r="N185" i="40"/>
  <c r="P184" i="40"/>
  <c r="R183" i="40"/>
  <c r="N183" i="40"/>
  <c r="P182" i="40"/>
  <c r="R180" i="40"/>
  <c r="N180" i="40"/>
  <c r="P179" i="40"/>
  <c r="R178" i="40"/>
  <c r="N178" i="40"/>
  <c r="P177" i="40"/>
  <c r="R176" i="40"/>
  <c r="N176" i="40"/>
  <c r="R175" i="40"/>
  <c r="N175" i="40"/>
  <c r="P174" i="40"/>
  <c r="R173" i="40"/>
  <c r="N173" i="40"/>
  <c r="P172" i="40"/>
  <c r="N171" i="40"/>
  <c r="O188" i="40"/>
  <c r="Q187" i="40"/>
  <c r="M187" i="40"/>
  <c r="O186" i="40"/>
  <c r="Q185" i="40"/>
  <c r="M185" i="40"/>
  <c r="O184" i="40"/>
  <c r="Q183" i="40"/>
  <c r="M183" i="40"/>
  <c r="O182" i="40"/>
  <c r="Q180" i="40"/>
  <c r="M180" i="40"/>
  <c r="O179" i="40"/>
  <c r="Q178" i="40"/>
  <c r="M178" i="40"/>
  <c r="O177" i="40"/>
  <c r="Q176" i="40"/>
  <c r="M176" i="40"/>
  <c r="Q175" i="40"/>
  <c r="M175" i="40"/>
  <c r="O174" i="40"/>
  <c r="Q173" i="40"/>
  <c r="M173" i="40"/>
  <c r="O172" i="40"/>
  <c r="Q171" i="40"/>
  <c r="M171" i="40"/>
  <c r="N188" i="40"/>
  <c r="R186" i="40"/>
  <c r="P185" i="40"/>
  <c r="N184" i="40"/>
  <c r="P180" i="40"/>
  <c r="N179" i="40"/>
  <c r="R177" i="40"/>
  <c r="P176" i="40"/>
  <c r="R174" i="40"/>
  <c r="P173" i="40"/>
  <c r="N172" i="40"/>
  <c r="M188" i="40"/>
  <c r="Q186" i="40"/>
  <c r="O185" i="40"/>
  <c r="M184" i="40"/>
  <c r="Q172" i="40"/>
  <c r="N174" i="40"/>
  <c r="M177" i="40"/>
  <c r="P178" i="40"/>
  <c r="O180" i="40"/>
  <c r="O183" i="40"/>
  <c r="M186" i="40"/>
  <c r="Q188" i="40"/>
  <c r="P113" i="43"/>
  <c r="P188" i="43" s="1"/>
  <c r="S113" i="43"/>
  <c r="S188" i="43" s="1"/>
  <c r="O113" i="43"/>
  <c r="O188" i="43" s="1"/>
  <c r="Q113" i="43"/>
  <c r="Q188" i="43" s="1"/>
  <c r="V113" i="43"/>
  <c r="V188" i="43" s="1"/>
  <c r="N113" i="43"/>
  <c r="N188" i="43" s="1"/>
  <c r="R188" i="43"/>
  <c r="U113" i="43"/>
  <c r="U188" i="43" s="1"/>
  <c r="AN117" i="43"/>
  <c r="AN192" i="43" s="1"/>
  <c r="AJ117" i="43"/>
  <c r="AJ192" i="43" s="1"/>
  <c r="AL192" i="43"/>
  <c r="AM117" i="43"/>
  <c r="AM192" i="43" s="1"/>
  <c r="AI117" i="43"/>
  <c r="AI192" i="43" s="1"/>
  <c r="AK117" i="43"/>
  <c r="AK192" i="43" s="1"/>
  <c r="AH117" i="43"/>
  <c r="AH192" i="43" s="1"/>
  <c r="AO117" i="43"/>
  <c r="AO192" i="43" s="1"/>
  <c r="AB218" i="43"/>
  <c r="Z32" i="42" s="1"/>
  <c r="AB194" i="43"/>
  <c r="Z119" i="43"/>
  <c r="AC119" i="43"/>
  <c r="Y119" i="43"/>
  <c r="AA119" i="43"/>
  <c r="AF119" i="43"/>
  <c r="X119" i="43"/>
  <c r="AE119" i="43"/>
  <c r="H195" i="43"/>
  <c r="G120" i="43"/>
  <c r="G195" i="43" s="1"/>
  <c r="F120" i="43"/>
  <c r="F195" i="43" s="1"/>
  <c r="E120" i="43"/>
  <c r="E195" i="43" s="1"/>
  <c r="L120" i="43"/>
  <c r="L195" i="43" s="1"/>
  <c r="D120" i="43"/>
  <c r="D195" i="43" s="1"/>
  <c r="I120" i="43"/>
  <c r="I195" i="43" s="1"/>
  <c r="AA120" i="43"/>
  <c r="AA195" i="43" s="1"/>
  <c r="AB195" i="43"/>
  <c r="Z120" i="43"/>
  <c r="Z195" i="43" s="1"/>
  <c r="Y120" i="43"/>
  <c r="Y195" i="43" s="1"/>
  <c r="AF120" i="43"/>
  <c r="AF195" i="43" s="1"/>
  <c r="X120" i="43"/>
  <c r="X195" i="43" s="1"/>
  <c r="AC120" i="43"/>
  <c r="AC195" i="43" s="1"/>
  <c r="H203" i="43"/>
  <c r="G128" i="43"/>
  <c r="G203" i="43" s="1"/>
  <c r="F128" i="43"/>
  <c r="F203" i="43" s="1"/>
  <c r="E128" i="43"/>
  <c r="E203" i="43" s="1"/>
  <c r="D128" i="43"/>
  <c r="D203" i="43" s="1"/>
  <c r="I128" i="43"/>
  <c r="I203" i="43" s="1"/>
  <c r="AB203" i="43"/>
  <c r="AA128" i="43"/>
  <c r="AA203" i="43" s="1"/>
  <c r="Z128" i="43"/>
  <c r="Z203" i="43" s="1"/>
  <c r="Y128" i="43"/>
  <c r="Y203" i="43" s="1"/>
  <c r="X128" i="43"/>
  <c r="X203" i="43" s="1"/>
  <c r="AC128" i="43"/>
  <c r="AC203" i="43" s="1"/>
  <c r="R220" i="43"/>
  <c r="P145" i="43"/>
  <c r="P220" i="43" s="1"/>
  <c r="N145" i="43"/>
  <c r="N220" i="43" s="1"/>
  <c r="O145" i="43"/>
  <c r="O220" i="43" s="1"/>
  <c r="Q145" i="43"/>
  <c r="Q220" i="43" s="1"/>
  <c r="AB206" i="43"/>
  <c r="C8" i="46"/>
  <c r="M146" i="43"/>
  <c r="M122" i="43"/>
  <c r="M114" i="43"/>
  <c r="M130" i="43"/>
  <c r="AG146" i="43"/>
  <c r="AM146" i="43" s="1"/>
  <c r="AM221" i="43" s="1"/>
  <c r="AG122" i="43"/>
  <c r="AG114" i="43"/>
  <c r="L113" i="43"/>
  <c r="L188" i="43" s="1"/>
  <c r="M188" i="43"/>
  <c r="K113" i="43"/>
  <c r="K188" i="43" s="1"/>
  <c r="AG188" i="43"/>
  <c r="AF113" i="43"/>
  <c r="AF188" i="43" s="1"/>
  <c r="AE113" i="43"/>
  <c r="AE188" i="43" s="1"/>
  <c r="X114" i="43"/>
  <c r="X189" i="43" s="1"/>
  <c r="AK114" i="43"/>
  <c r="AK189" i="43" s="1"/>
  <c r="K116" i="43"/>
  <c r="K191" i="43" s="1"/>
  <c r="M191" i="43"/>
  <c r="N116" i="43"/>
  <c r="N191" i="43" s="1"/>
  <c r="J116" i="43"/>
  <c r="J191" i="43" s="1"/>
  <c r="AG191" i="43"/>
  <c r="AE116" i="43"/>
  <c r="AE191" i="43" s="1"/>
  <c r="AH116" i="43"/>
  <c r="AH191" i="43" s="1"/>
  <c r="AD116" i="43"/>
  <c r="AD191" i="43" s="1"/>
  <c r="AN116" i="43"/>
  <c r="AN191" i="43" s="1"/>
  <c r="L117" i="43"/>
  <c r="L192" i="43" s="1"/>
  <c r="K117" i="43"/>
  <c r="K192" i="43" s="1"/>
  <c r="AF117" i="43"/>
  <c r="AF192" i="43" s="1"/>
  <c r="AE117" i="43"/>
  <c r="AE192" i="43" s="1"/>
  <c r="P194" i="43"/>
  <c r="W218" i="43"/>
  <c r="U32" i="42" s="1"/>
  <c r="W194" i="43"/>
  <c r="V119" i="43"/>
  <c r="U119" i="43"/>
  <c r="AJ194" i="43"/>
  <c r="P198" i="43"/>
  <c r="V123" i="43"/>
  <c r="V198" i="43" s="1"/>
  <c r="U123" i="43"/>
  <c r="U198" i="43" s="1"/>
  <c r="AG130" i="43"/>
  <c r="N206" i="43"/>
  <c r="AH206" i="43"/>
  <c r="C220" i="43"/>
  <c r="D145" i="43"/>
  <c r="D220" i="43" s="1"/>
  <c r="E145" i="43"/>
  <c r="E220" i="43" s="1"/>
  <c r="G145" i="43"/>
  <c r="G220" i="43" s="1"/>
  <c r="K220" i="43"/>
  <c r="X145" i="43"/>
  <c r="X220" i="43" s="1"/>
  <c r="T145" i="43"/>
  <c r="T220" i="43" s="1"/>
  <c r="Y145" i="43"/>
  <c r="Y220" i="43" s="1"/>
  <c r="S145" i="43"/>
  <c r="S220" i="43" s="1"/>
  <c r="V145" i="43"/>
  <c r="V220" i="43" s="1"/>
  <c r="AA145" i="43"/>
  <c r="AA220" i="43" s="1"/>
  <c r="U145" i="43"/>
  <c r="U220" i="43" s="1"/>
  <c r="W220" i="43"/>
  <c r="AE220" i="43"/>
  <c r="D146" i="43"/>
  <c r="D221" i="43" s="1"/>
  <c r="AB221" i="43"/>
  <c r="Y146" i="43"/>
  <c r="Y221" i="43" s="1"/>
  <c r="AA146" i="43"/>
  <c r="AA221" i="43" s="1"/>
  <c r="X146" i="43"/>
  <c r="X221" i="43" s="1"/>
  <c r="C222" i="43"/>
  <c r="R222" i="43"/>
  <c r="P222" i="43"/>
  <c r="W222" i="43"/>
  <c r="V147" i="43"/>
  <c r="V222" i="43" s="1"/>
  <c r="S147" i="43"/>
  <c r="S222" i="43" s="1"/>
  <c r="T147" i="43"/>
  <c r="T222" i="43" s="1"/>
  <c r="AJ222" i="43"/>
  <c r="AG192" i="43"/>
  <c r="AJ193" i="43"/>
  <c r="R146" i="43"/>
  <c r="U146" i="43" s="1"/>
  <c r="U221" i="43" s="1"/>
  <c r="R130" i="43"/>
  <c r="AL221" i="43"/>
  <c r="AJ146" i="43"/>
  <c r="AJ221" i="43" s="1"/>
  <c r="C189" i="43"/>
  <c r="D114" i="43"/>
  <c r="D189" i="43" s="1"/>
  <c r="R114" i="43"/>
  <c r="U114" i="43" s="1"/>
  <c r="U189" i="43" s="1"/>
  <c r="Z114" i="43"/>
  <c r="Z189" i="43" s="1"/>
  <c r="H190" i="43"/>
  <c r="F115" i="43"/>
  <c r="F190" i="43" s="1"/>
  <c r="I115" i="43"/>
  <c r="I190" i="43" s="1"/>
  <c r="E115" i="43"/>
  <c r="E190" i="43" s="1"/>
  <c r="AB190" i="43"/>
  <c r="Z115" i="43"/>
  <c r="Z190" i="43" s="1"/>
  <c r="AC115" i="43"/>
  <c r="AC190" i="43" s="1"/>
  <c r="Y115" i="43"/>
  <c r="Y190" i="43" s="1"/>
  <c r="G116" i="43"/>
  <c r="G191" i="43" s="1"/>
  <c r="F116" i="43"/>
  <c r="F191" i="43" s="1"/>
  <c r="P116" i="43"/>
  <c r="P191" i="43" s="1"/>
  <c r="AB191" i="43"/>
  <c r="AA116" i="43"/>
  <c r="AA191" i="43" s="1"/>
  <c r="Z116" i="43"/>
  <c r="Z191" i="43" s="1"/>
  <c r="AJ116" i="43"/>
  <c r="AJ191" i="43" s="1"/>
  <c r="AO116" i="43"/>
  <c r="AO191" i="43" s="1"/>
  <c r="G193" i="43"/>
  <c r="K193" i="43"/>
  <c r="S193" i="43"/>
  <c r="W193" i="43"/>
  <c r="AE193" i="43"/>
  <c r="AI193" i="43"/>
  <c r="AM193" i="43"/>
  <c r="R196" i="43"/>
  <c r="P121" i="43"/>
  <c r="P196" i="43" s="1"/>
  <c r="S121" i="43"/>
  <c r="S196" i="43" s="1"/>
  <c r="O121" i="43"/>
  <c r="O196" i="43" s="1"/>
  <c r="AN121" i="43"/>
  <c r="AN196" i="43" s="1"/>
  <c r="AJ121" i="43"/>
  <c r="AJ196" i="43" s="1"/>
  <c r="AM121" i="43"/>
  <c r="AM196" i="43" s="1"/>
  <c r="AI121" i="43"/>
  <c r="AI196" i="43" s="1"/>
  <c r="M202" i="43"/>
  <c r="N127" i="43"/>
  <c r="N202" i="43" s="1"/>
  <c r="J127" i="43"/>
  <c r="J202" i="43" s="1"/>
  <c r="Q127" i="43"/>
  <c r="Q202" i="43" s="1"/>
  <c r="L127" i="43"/>
  <c r="L202" i="43" s="1"/>
  <c r="P127" i="43"/>
  <c r="P202" i="43" s="1"/>
  <c r="K127" i="43"/>
  <c r="K202" i="43" s="1"/>
  <c r="V127" i="43"/>
  <c r="V202" i="43" s="1"/>
  <c r="W202" i="43"/>
  <c r="U127" i="43"/>
  <c r="U202" i="43" s="1"/>
  <c r="T127" i="43"/>
  <c r="T202" i="43" s="1"/>
  <c r="AH127" i="43"/>
  <c r="AH202" i="43" s="1"/>
  <c r="AD127" i="43"/>
  <c r="AD202" i="43" s="1"/>
  <c r="AG202" i="43"/>
  <c r="AO127" i="43"/>
  <c r="AO202" i="43" s="1"/>
  <c r="AK127" i="43"/>
  <c r="AK202" i="43" s="1"/>
  <c r="AF127" i="43"/>
  <c r="AF202" i="43" s="1"/>
  <c r="AN127" i="43"/>
  <c r="AN202" i="43" s="1"/>
  <c r="AJ127" i="43"/>
  <c r="AJ202" i="43" s="1"/>
  <c r="AE127" i="43"/>
  <c r="AE202" i="43" s="1"/>
  <c r="M203" i="43"/>
  <c r="K128" i="43"/>
  <c r="K203" i="43" s="1"/>
  <c r="L128" i="43"/>
  <c r="L203" i="43" s="1"/>
  <c r="J128" i="43"/>
  <c r="J203" i="43" s="1"/>
  <c r="AG203" i="43"/>
  <c r="AE128" i="43"/>
  <c r="AE203" i="43" s="1"/>
  <c r="AF128" i="43"/>
  <c r="AF203" i="43" s="1"/>
  <c r="AD128" i="43"/>
  <c r="AD203" i="43" s="1"/>
  <c r="H206" i="43"/>
  <c r="I131" i="43"/>
  <c r="I206" i="43" s="1"/>
  <c r="E131" i="43"/>
  <c r="E206" i="43" s="1"/>
  <c r="L131" i="43"/>
  <c r="L206" i="43" s="1"/>
  <c r="G131" i="43"/>
  <c r="G206" i="43" s="1"/>
  <c r="K131" i="43"/>
  <c r="K206" i="43" s="1"/>
  <c r="F131" i="43"/>
  <c r="F206" i="43" s="1"/>
  <c r="R206" i="43"/>
  <c r="Q131" i="43"/>
  <c r="Q206" i="43" s="1"/>
  <c r="P131" i="43"/>
  <c r="P206" i="43" s="1"/>
  <c r="O131" i="43"/>
  <c r="O206" i="43" s="1"/>
  <c r="AC131" i="43"/>
  <c r="AC206" i="43" s="1"/>
  <c r="Y131" i="43"/>
  <c r="Y206" i="43" s="1"/>
  <c r="AF131" i="43"/>
  <c r="AF206" i="43" s="1"/>
  <c r="AA131" i="43"/>
  <c r="AA206" i="43" s="1"/>
  <c r="AE131" i="43"/>
  <c r="AE206" i="43" s="1"/>
  <c r="Z131" i="43"/>
  <c r="Z206" i="43" s="1"/>
  <c r="AO131" i="43"/>
  <c r="AO206" i="43" s="1"/>
  <c r="AK131" i="43"/>
  <c r="AK206" i="43" s="1"/>
  <c r="AJ131" i="43"/>
  <c r="AJ206" i="43" s="1"/>
  <c r="AL206" i="43"/>
  <c r="AN131" i="43"/>
  <c r="AN206" i="43" s="1"/>
  <c r="AI131" i="43"/>
  <c r="AI206" i="43" s="1"/>
  <c r="C210" i="43"/>
  <c r="AL210" i="43"/>
  <c r="AG210" i="43"/>
  <c r="F145" i="43"/>
  <c r="F220" i="43" s="1"/>
  <c r="Z145" i="43"/>
  <c r="Z220" i="43" s="1"/>
  <c r="G146" i="43"/>
  <c r="G221" i="43" s="1"/>
  <c r="H222" i="43"/>
  <c r="F147" i="43"/>
  <c r="F222" i="43" s="1"/>
  <c r="D147" i="43"/>
  <c r="D222" i="43" s="1"/>
  <c r="G147" i="43"/>
  <c r="G222" i="43" s="1"/>
  <c r="L147" i="43"/>
  <c r="L222" i="43" s="1"/>
  <c r="E147" i="43"/>
  <c r="E222" i="43" s="1"/>
  <c r="Q222" i="43"/>
  <c r="AB222" i="43"/>
  <c r="Z147" i="43"/>
  <c r="Z222" i="43" s="1"/>
  <c r="X147" i="43"/>
  <c r="X222" i="43" s="1"/>
  <c r="AA147" i="43"/>
  <c r="AA222" i="43" s="1"/>
  <c r="AF147" i="43"/>
  <c r="AF222" i="43" s="1"/>
  <c r="Y147" i="43"/>
  <c r="Y222" i="43" s="1"/>
  <c r="AK222" i="43"/>
  <c r="H223" i="43"/>
  <c r="G148" i="43"/>
  <c r="G223" i="43" s="1"/>
  <c r="D148" i="43"/>
  <c r="D223" i="43" s="1"/>
  <c r="F148" i="43"/>
  <c r="F223" i="43" s="1"/>
  <c r="L148" i="43"/>
  <c r="L223" i="43" s="1"/>
  <c r="E148" i="43"/>
  <c r="E223" i="43" s="1"/>
  <c r="AB223" i="43"/>
  <c r="AA148" i="43"/>
  <c r="AA223" i="43" s="1"/>
  <c r="X148" i="43"/>
  <c r="X223" i="43" s="1"/>
  <c r="Z148" i="43"/>
  <c r="Z223" i="43" s="1"/>
  <c r="AF148" i="43"/>
  <c r="AF223" i="43" s="1"/>
  <c r="Y148" i="43"/>
  <c r="Y223" i="43" s="1"/>
  <c r="Q224" i="43"/>
  <c r="AK224" i="43"/>
  <c r="W189" i="43"/>
  <c r="M192" i="43"/>
  <c r="P193" i="43"/>
  <c r="W221" i="43"/>
  <c r="I113" i="43"/>
  <c r="I188" i="43" s="1"/>
  <c r="AC113" i="43"/>
  <c r="AC188" i="43" s="1"/>
  <c r="F114" i="43"/>
  <c r="F189" i="43" s="1"/>
  <c r="S114" i="43"/>
  <c r="S189" i="43" s="1"/>
  <c r="AA114" i="43"/>
  <c r="AA189" i="43" s="1"/>
  <c r="K115" i="43"/>
  <c r="K190" i="43" s="1"/>
  <c r="W190" i="43"/>
  <c r="V115" i="43"/>
  <c r="V190" i="43" s="1"/>
  <c r="U115" i="43"/>
  <c r="U190" i="43" s="1"/>
  <c r="AE115" i="43"/>
  <c r="AE190" i="43" s="1"/>
  <c r="I116" i="43"/>
  <c r="I191" i="43" s="1"/>
  <c r="Q116" i="43"/>
  <c r="Q191" i="43" s="1"/>
  <c r="AC116" i="43"/>
  <c r="AC191" i="43" s="1"/>
  <c r="AK116" i="43"/>
  <c r="AK191" i="43" s="1"/>
  <c r="I117" i="43"/>
  <c r="I192" i="43" s="1"/>
  <c r="AC117" i="43"/>
  <c r="AC192" i="43" s="1"/>
  <c r="T193" i="43"/>
  <c r="AF193" i="43"/>
  <c r="S119" i="43"/>
  <c r="AM218" i="43"/>
  <c r="AK32" i="42" s="1"/>
  <c r="AM194" i="43"/>
  <c r="K120" i="43"/>
  <c r="K195" i="43" s="1"/>
  <c r="N120" i="43"/>
  <c r="N195" i="43" s="1"/>
  <c r="J120" i="43"/>
  <c r="J195" i="43" s="1"/>
  <c r="AE120" i="43"/>
  <c r="AE195" i="43" s="1"/>
  <c r="AH120" i="43"/>
  <c r="AH195" i="43" s="1"/>
  <c r="AD120" i="43"/>
  <c r="AD195" i="43" s="1"/>
  <c r="AN120" i="43"/>
  <c r="AN195" i="43" s="1"/>
  <c r="M196" i="43"/>
  <c r="L121" i="43"/>
  <c r="L196" i="43" s="1"/>
  <c r="K121" i="43"/>
  <c r="K196" i="43" s="1"/>
  <c r="U121" i="43"/>
  <c r="U196" i="43" s="1"/>
  <c r="AG196" i="43"/>
  <c r="AF121" i="43"/>
  <c r="AF196" i="43" s="1"/>
  <c r="AE121" i="43"/>
  <c r="AE196" i="43" s="1"/>
  <c r="AO121" i="43"/>
  <c r="AO196" i="43" s="1"/>
  <c r="W197" i="43"/>
  <c r="U122" i="43"/>
  <c r="U197" i="43" s="1"/>
  <c r="X122" i="43"/>
  <c r="X197" i="43" s="1"/>
  <c r="T122" i="43"/>
  <c r="T197" i="43" s="1"/>
  <c r="AL122" i="43"/>
  <c r="N198" i="43"/>
  <c r="S123" i="43"/>
  <c r="S198" i="43" s="1"/>
  <c r="AH198" i="43"/>
  <c r="AM198" i="43"/>
  <c r="C201" i="43"/>
  <c r="X201" i="43"/>
  <c r="G201" i="43"/>
  <c r="K201" i="43"/>
  <c r="O201" i="43"/>
  <c r="S201" i="43"/>
  <c r="AA201" i="43"/>
  <c r="AE201" i="43"/>
  <c r="AI201" i="43"/>
  <c r="AM201" i="43"/>
  <c r="O127" i="43"/>
  <c r="O202" i="43" s="1"/>
  <c r="AI127" i="43"/>
  <c r="AI202" i="43" s="1"/>
  <c r="AL130" i="43"/>
  <c r="J131" i="43"/>
  <c r="J206" i="43" s="1"/>
  <c r="AD131" i="43"/>
  <c r="AD206" i="43" s="1"/>
  <c r="AM131" i="43"/>
  <c r="AM206" i="43" s="1"/>
  <c r="K147" i="43"/>
  <c r="K222" i="43" s="1"/>
  <c r="AE147" i="43"/>
  <c r="AE222" i="43" s="1"/>
  <c r="J148" i="43"/>
  <c r="J223" i="43" s="1"/>
  <c r="AD148" i="43"/>
  <c r="AD223" i="43" s="1"/>
  <c r="I224" i="43"/>
  <c r="R224" i="43"/>
  <c r="P149" i="43"/>
  <c r="P224" i="43" s="1"/>
  <c r="O149" i="43"/>
  <c r="O224" i="43" s="1"/>
  <c r="N149" i="43"/>
  <c r="N224" i="43" s="1"/>
  <c r="AC224" i="43"/>
  <c r="AL224" i="43"/>
  <c r="AN149" i="43"/>
  <c r="AN224" i="43" s="1"/>
  <c r="AJ149" i="43"/>
  <c r="AJ224" i="43" s="1"/>
  <c r="AO149" i="43"/>
  <c r="AO224" i="43" s="1"/>
  <c r="AI149" i="43"/>
  <c r="AI224" i="43" s="1"/>
  <c r="AH149" i="43"/>
  <c r="AH224" i="43" s="1"/>
  <c r="AM149" i="43"/>
  <c r="AM224" i="43" s="1"/>
  <c r="D193" i="43"/>
  <c r="AG195" i="43"/>
  <c r="W198" i="43"/>
  <c r="H220" i="43"/>
  <c r="F48" i="42"/>
  <c r="G113" i="43"/>
  <c r="G188" i="43" s="1"/>
  <c r="AA113" i="43"/>
  <c r="AA188" i="43" s="1"/>
  <c r="H189" i="43"/>
  <c r="M190" i="43"/>
  <c r="Q115" i="43"/>
  <c r="Q190" i="43" s="1"/>
  <c r="AG190" i="43"/>
  <c r="AK115" i="43"/>
  <c r="AK190" i="43" s="1"/>
  <c r="AO115" i="43"/>
  <c r="AO190" i="43" s="1"/>
  <c r="V116" i="43"/>
  <c r="V191" i="43" s="1"/>
  <c r="G117" i="43"/>
  <c r="G192" i="43" s="1"/>
  <c r="AA117" i="43"/>
  <c r="AA192" i="43" s="1"/>
  <c r="H193" i="43"/>
  <c r="L193" i="43"/>
  <c r="X193" i="43"/>
  <c r="AB193" i="43"/>
  <c r="AN193" i="43"/>
  <c r="M218" i="43"/>
  <c r="K32" i="42" s="1"/>
  <c r="Q119" i="43"/>
  <c r="AG218" i="43"/>
  <c r="AG194" i="43"/>
  <c r="AK119" i="43"/>
  <c r="AO119" i="43"/>
  <c r="V120" i="43"/>
  <c r="V195" i="43" s="1"/>
  <c r="G121" i="43"/>
  <c r="G196" i="43" s="1"/>
  <c r="W196" i="43"/>
  <c r="AA121" i="43"/>
  <c r="AA196" i="43" s="1"/>
  <c r="AB197" i="43"/>
  <c r="Q123" i="43"/>
  <c r="Q198" i="43" s="1"/>
  <c r="AK123" i="43"/>
  <c r="AK198" i="43" s="1"/>
  <c r="AO123" i="43"/>
  <c r="AO198" i="43" s="1"/>
  <c r="M200" i="43"/>
  <c r="L125" i="43"/>
  <c r="L200" i="43" s="1"/>
  <c r="R200" i="43"/>
  <c r="P125" i="43"/>
  <c r="P200" i="43" s="1"/>
  <c r="W200" i="43"/>
  <c r="X125" i="43"/>
  <c r="X200" i="43" s="1"/>
  <c r="T125" i="43"/>
  <c r="T200" i="43" s="1"/>
  <c r="AG200" i="43"/>
  <c r="AF125" i="43"/>
  <c r="AF200" i="43" s="1"/>
  <c r="AL200" i="43"/>
  <c r="AN125" i="43"/>
  <c r="AN200" i="43" s="1"/>
  <c r="AJ125" i="43"/>
  <c r="AJ200" i="43" s="1"/>
  <c r="D201" i="43"/>
  <c r="P201" i="43"/>
  <c r="T201" i="43"/>
  <c r="AF201" i="43"/>
  <c r="AJ201" i="43"/>
  <c r="W130" i="43"/>
  <c r="G209" i="43"/>
  <c r="K209" i="43"/>
  <c r="O209" i="43"/>
  <c r="S209" i="43"/>
  <c r="W209" i="43"/>
  <c r="AA209" i="43"/>
  <c r="AE209" i="43"/>
  <c r="AI209" i="43"/>
  <c r="AM209" i="43"/>
  <c r="O210" i="43"/>
  <c r="S210" i="43"/>
  <c r="X210" i="43"/>
  <c r="AC210" i="43"/>
  <c r="AI210" i="43"/>
  <c r="AM210" i="43"/>
  <c r="M220" i="43"/>
  <c r="L145" i="43"/>
  <c r="L220" i="43" s="1"/>
  <c r="I145" i="43"/>
  <c r="I220" i="43" s="1"/>
  <c r="AG220" i="43"/>
  <c r="AF145" i="43"/>
  <c r="AF220" i="43" s="1"/>
  <c r="AC145" i="43"/>
  <c r="AC220" i="43" s="1"/>
  <c r="E146" i="43"/>
  <c r="E221" i="43" s="1"/>
  <c r="H221" i="43"/>
  <c r="F146" i="43"/>
  <c r="F221" i="43" s="1"/>
  <c r="AL222" i="43"/>
  <c r="S148" i="43"/>
  <c r="S223" i="43" s="1"/>
  <c r="O148" i="43"/>
  <c r="O223" i="43" s="1"/>
  <c r="T148" i="43"/>
  <c r="T223" i="43" s="1"/>
  <c r="N148" i="43"/>
  <c r="N223" i="43" s="1"/>
  <c r="AL223" i="43"/>
  <c r="AM148" i="43"/>
  <c r="AM223" i="43" s="1"/>
  <c r="AI148" i="43"/>
  <c r="AI223" i="43" s="1"/>
  <c r="AN148" i="43"/>
  <c r="AN223" i="43" s="1"/>
  <c r="AH148" i="43"/>
  <c r="AH223" i="43" s="1"/>
  <c r="M224" i="43"/>
  <c r="L149" i="43"/>
  <c r="L224" i="43" s="1"/>
  <c r="J149" i="43"/>
  <c r="J224" i="43" s="1"/>
  <c r="AG224" i="43"/>
  <c r="AF149" i="43"/>
  <c r="AF224" i="43" s="1"/>
  <c r="AD149" i="43"/>
  <c r="AD224" i="43" s="1"/>
  <c r="W188" i="43"/>
  <c r="M194" i="43"/>
  <c r="AL195" i="43"/>
  <c r="C200" i="43"/>
  <c r="AB209" i="43"/>
  <c r="C10" i="46"/>
  <c r="X130" i="43"/>
  <c r="X205" i="43" s="1"/>
  <c r="H188" i="43"/>
  <c r="T113" i="43"/>
  <c r="T188" i="43" s="1"/>
  <c r="AB188" i="43"/>
  <c r="E114" i="43"/>
  <c r="E189" i="43" s="1"/>
  <c r="Y114" i="43"/>
  <c r="Y189" i="43" s="1"/>
  <c r="J115" i="43"/>
  <c r="J190" i="43" s="1"/>
  <c r="N115" i="43"/>
  <c r="N190" i="43" s="1"/>
  <c r="R190" i="43"/>
  <c r="AD115" i="43"/>
  <c r="AD190" i="43" s="1"/>
  <c r="AH115" i="43"/>
  <c r="AH190" i="43" s="1"/>
  <c r="AL190" i="43"/>
  <c r="O116" i="43"/>
  <c r="O191" i="43" s="1"/>
  <c r="W191" i="43"/>
  <c r="AI116" i="43"/>
  <c r="AI191" i="43" s="1"/>
  <c r="AM116" i="43"/>
  <c r="AM191" i="43" s="1"/>
  <c r="D117" i="43"/>
  <c r="D192" i="43" s="1"/>
  <c r="H192" i="43"/>
  <c r="T117" i="43"/>
  <c r="T192" i="43" s="1"/>
  <c r="AB192" i="43"/>
  <c r="E193" i="43"/>
  <c r="I193" i="43"/>
  <c r="M193" i="43"/>
  <c r="Q193" i="43"/>
  <c r="U193" i="43"/>
  <c r="Y193" i="43"/>
  <c r="AC193" i="43"/>
  <c r="AG193" i="43"/>
  <c r="AK193" i="43"/>
  <c r="AO193" i="43"/>
  <c r="J119" i="43"/>
  <c r="N119" i="43"/>
  <c r="R218" i="43"/>
  <c r="P32" i="42" s="1"/>
  <c r="R194" i="43"/>
  <c r="AD119" i="43"/>
  <c r="AH119" i="43"/>
  <c r="AL218" i="43"/>
  <c r="AJ32" i="42" s="1"/>
  <c r="AL194" i="43"/>
  <c r="O120" i="43"/>
  <c r="O195" i="43" s="1"/>
  <c r="S120" i="43"/>
  <c r="S195" i="43" s="1"/>
  <c r="W195" i="43"/>
  <c r="AI120" i="43"/>
  <c r="AI195" i="43" s="1"/>
  <c r="D121" i="43"/>
  <c r="D196" i="43" s="1"/>
  <c r="H196" i="43"/>
  <c r="T121" i="43"/>
  <c r="T196" i="43" s="1"/>
  <c r="X121" i="43"/>
  <c r="X196" i="43" s="1"/>
  <c r="AB196" i="43"/>
  <c r="Y122" i="43"/>
  <c r="Y197" i="43" s="1"/>
  <c r="J123" i="43"/>
  <c r="J198" i="43" s="1"/>
  <c r="R198" i="43"/>
  <c r="AD123" i="43"/>
  <c r="AD198" i="43" s="1"/>
  <c r="AL198" i="43"/>
  <c r="H199" i="43"/>
  <c r="G124" i="43"/>
  <c r="G199" i="43" s="1"/>
  <c r="M199" i="43"/>
  <c r="K124" i="43"/>
  <c r="K199" i="43" s="1"/>
  <c r="R199" i="43"/>
  <c r="S124" i="43"/>
  <c r="S199" i="43" s="1"/>
  <c r="O124" i="43"/>
  <c r="O199" i="43" s="1"/>
  <c r="AE124" i="43"/>
  <c r="AE199" i="43" s="1"/>
  <c r="AM124" i="43"/>
  <c r="AM199" i="43" s="1"/>
  <c r="AI124" i="43"/>
  <c r="AI199" i="43" s="1"/>
  <c r="E125" i="43"/>
  <c r="E200" i="43" s="1"/>
  <c r="I125" i="43"/>
  <c r="I200" i="43" s="1"/>
  <c r="N125" i="43"/>
  <c r="N200" i="43" s="1"/>
  <c r="S125" i="43"/>
  <c r="S200" i="43" s="1"/>
  <c r="Y125" i="43"/>
  <c r="Y200" i="43" s="1"/>
  <c r="AC125" i="43"/>
  <c r="AC200" i="43" s="1"/>
  <c r="AH125" i="43"/>
  <c r="AH200" i="43" s="1"/>
  <c r="AM125" i="43"/>
  <c r="AM200" i="43" s="1"/>
  <c r="C130" i="43"/>
  <c r="D130" i="43" s="1"/>
  <c r="D205" i="43" s="1"/>
  <c r="Y130" i="43"/>
  <c r="Y205" i="43" s="1"/>
  <c r="H207" i="43"/>
  <c r="F132" i="43"/>
  <c r="F207" i="43" s="1"/>
  <c r="M207" i="43"/>
  <c r="N132" i="43"/>
  <c r="N207" i="43" s="1"/>
  <c r="J132" i="43"/>
  <c r="J207" i="43" s="1"/>
  <c r="W207" i="43"/>
  <c r="V132" i="43"/>
  <c r="V207" i="43" s="1"/>
  <c r="AB207" i="43"/>
  <c r="Z132" i="43"/>
  <c r="Z207" i="43" s="1"/>
  <c r="AG207" i="43"/>
  <c r="AH132" i="43"/>
  <c r="AH207" i="43" s="1"/>
  <c r="AD132" i="43"/>
  <c r="AD207" i="43" s="1"/>
  <c r="AL207" i="43"/>
  <c r="H208" i="43"/>
  <c r="G133" i="43"/>
  <c r="G208" i="43" s="1"/>
  <c r="K133" i="43"/>
  <c r="K208" i="43" s="1"/>
  <c r="R208" i="43"/>
  <c r="S133" i="43"/>
  <c r="S208" i="43" s="1"/>
  <c r="O133" i="43"/>
  <c r="O208" i="43" s="1"/>
  <c r="AB208" i="43"/>
  <c r="AA133" i="43"/>
  <c r="AA208" i="43" s="1"/>
  <c r="AG208" i="43"/>
  <c r="AE133" i="43"/>
  <c r="AE208" i="43" s="1"/>
  <c r="AL208" i="43"/>
  <c r="AM133" i="43"/>
  <c r="AM208" i="43" s="1"/>
  <c r="AI133" i="43"/>
  <c r="AI208" i="43" s="1"/>
  <c r="L209" i="43"/>
  <c r="X209" i="43"/>
  <c r="P210" i="43"/>
  <c r="T210" i="43"/>
  <c r="AN210" i="43"/>
  <c r="AB220" i="43"/>
  <c r="M222" i="43"/>
  <c r="N147" i="43"/>
  <c r="N222" i="43" s="1"/>
  <c r="J147" i="43"/>
  <c r="J222" i="43" s="1"/>
  <c r="O147" i="43"/>
  <c r="O222" i="43" s="1"/>
  <c r="I147" i="43"/>
  <c r="I222" i="43" s="1"/>
  <c r="AH147" i="43"/>
  <c r="AH222" i="43" s="1"/>
  <c r="AD147" i="43"/>
  <c r="AD222" i="43" s="1"/>
  <c r="AG222" i="43"/>
  <c r="AM147" i="43"/>
  <c r="AM222" i="43" s="1"/>
  <c r="AI147" i="43"/>
  <c r="AI222" i="43" s="1"/>
  <c r="AC147" i="43"/>
  <c r="AC222" i="43" s="1"/>
  <c r="AN147" i="43"/>
  <c r="AN222" i="43" s="1"/>
  <c r="M223" i="43"/>
  <c r="K148" i="43"/>
  <c r="K223" i="43" s="1"/>
  <c r="I148" i="43"/>
  <c r="I223" i="43" s="1"/>
  <c r="U148" i="43"/>
  <c r="U223" i="43" s="1"/>
  <c r="AG223" i="43"/>
  <c r="AE148" i="43"/>
  <c r="AE223" i="43" s="1"/>
  <c r="AC148" i="43"/>
  <c r="AC223" i="43" s="1"/>
  <c r="AO148" i="43"/>
  <c r="AO223" i="43" s="1"/>
  <c r="H224" i="43"/>
  <c r="C225" i="43"/>
  <c r="AC225" i="43"/>
  <c r="M225" i="43"/>
  <c r="G225" i="43"/>
  <c r="K225" i="43"/>
  <c r="O225" i="43"/>
  <c r="S225" i="43"/>
  <c r="W225" i="43"/>
  <c r="AA225" i="43"/>
  <c r="AE225" i="43"/>
  <c r="AI225" i="43"/>
  <c r="AM225" i="43"/>
  <c r="AG199" i="43"/>
  <c r="AB205" i="43"/>
  <c r="H209" i="43"/>
  <c r="R223" i="43"/>
  <c r="W199" i="43"/>
  <c r="H200" i="43"/>
  <c r="AB200" i="43"/>
  <c r="E201" i="43"/>
  <c r="I201" i="43"/>
  <c r="M201" i="43"/>
  <c r="Q201" i="43"/>
  <c r="U201" i="43"/>
  <c r="Y201" i="43"/>
  <c r="AC201" i="43"/>
  <c r="AG201" i="43"/>
  <c r="AK201" i="43"/>
  <c r="AO201" i="43"/>
  <c r="R202" i="43"/>
  <c r="AL202" i="43"/>
  <c r="W203" i="43"/>
  <c r="R207" i="43"/>
  <c r="W208" i="43"/>
  <c r="D209" i="43"/>
  <c r="P209" i="43"/>
  <c r="T209" i="43"/>
  <c r="AF209" i="43"/>
  <c r="AJ209" i="43"/>
  <c r="M210" i="43"/>
  <c r="N135" i="43"/>
  <c r="N210" i="43" s="1"/>
  <c r="R210" i="43"/>
  <c r="W210" i="43"/>
  <c r="V135" i="43"/>
  <c r="V210" i="43" s="1"/>
  <c r="AB210" i="43"/>
  <c r="Z135" i="43"/>
  <c r="Z210" i="43" s="1"/>
  <c r="AH135" i="43"/>
  <c r="AH210" i="43" s="1"/>
  <c r="AD135" i="43"/>
  <c r="AD210" i="43" s="1"/>
  <c r="M211" i="43"/>
  <c r="K136" i="43"/>
  <c r="K211" i="43" s="1"/>
  <c r="R211" i="43"/>
  <c r="S136" i="43"/>
  <c r="S211" i="43" s="1"/>
  <c r="O136" i="43"/>
  <c r="O211" i="43" s="1"/>
  <c r="AB211" i="43"/>
  <c r="AA136" i="43"/>
  <c r="AA211" i="43" s="1"/>
  <c r="AG211" i="43"/>
  <c r="AE136" i="43"/>
  <c r="AE211" i="43" s="1"/>
  <c r="AL211" i="43"/>
  <c r="AM136" i="43"/>
  <c r="AM211" i="43" s="1"/>
  <c r="AI136" i="43"/>
  <c r="AI211" i="43" s="1"/>
  <c r="F225" i="43"/>
  <c r="J225" i="43"/>
  <c r="N225" i="43"/>
  <c r="R225" i="43"/>
  <c r="V225" i="43"/>
  <c r="Z225" i="43"/>
  <c r="AD225" i="43"/>
  <c r="AH225" i="43"/>
  <c r="AL225" i="43"/>
  <c r="H226" i="43"/>
  <c r="F151" i="43"/>
  <c r="F226" i="43" s="1"/>
  <c r="N151" i="43"/>
  <c r="N226" i="43" s="1"/>
  <c r="J151" i="43"/>
  <c r="J226" i="43" s="1"/>
  <c r="R226" i="43"/>
  <c r="W226" i="43"/>
  <c r="V151" i="43"/>
  <c r="V226" i="43" s="1"/>
  <c r="AB226" i="43"/>
  <c r="Z151" i="43"/>
  <c r="Z226" i="43" s="1"/>
  <c r="AG226" i="43"/>
  <c r="AH151" i="43"/>
  <c r="AH226" i="43" s="1"/>
  <c r="AD151" i="43"/>
  <c r="AD226" i="43" s="1"/>
  <c r="H227" i="43"/>
  <c r="G152" i="43"/>
  <c r="G227" i="43" s="1"/>
  <c r="K152" i="43"/>
  <c r="K227" i="43" s="1"/>
  <c r="R227" i="43"/>
  <c r="S152" i="43"/>
  <c r="S227" i="43" s="1"/>
  <c r="O152" i="43"/>
  <c r="O227" i="43" s="1"/>
  <c r="AB227" i="43"/>
  <c r="AA152" i="43"/>
  <c r="AA227" i="43" s="1"/>
  <c r="AG227" i="43"/>
  <c r="AE152" i="43"/>
  <c r="AE227" i="43" s="1"/>
  <c r="AL227" i="43"/>
  <c r="AM152" i="43"/>
  <c r="AM227" i="43" s="1"/>
  <c r="AI152" i="43"/>
  <c r="AI227" i="43" s="1"/>
  <c r="H211" i="43"/>
  <c r="AL226" i="43"/>
  <c r="W227" i="43"/>
  <c r="F31" i="42"/>
  <c r="F44" i="42"/>
  <c r="H42" i="42"/>
  <c r="H46" i="42"/>
  <c r="G45" i="42"/>
  <c r="F47" i="42"/>
  <c r="H49" i="42"/>
  <c r="G43" i="42"/>
  <c r="F32" i="42"/>
  <c r="AE32" i="42"/>
  <c r="G28" i="42"/>
  <c r="H28" i="42" s="1"/>
  <c r="G29" i="42"/>
  <c r="H29" i="42" s="1"/>
  <c r="I29" i="42" s="1"/>
  <c r="G27" i="42"/>
  <c r="G31" i="42"/>
  <c r="F26" i="42"/>
  <c r="F30" i="42"/>
  <c r="N56" i="42" l="1"/>
  <c r="I8" i="48"/>
  <c r="N52" i="42"/>
  <c r="I4" i="48"/>
  <c r="N55" i="42"/>
  <c r="I7" i="48"/>
  <c r="N54" i="42"/>
  <c r="I6" i="48"/>
  <c r="N57" i="42"/>
  <c r="I9" i="48"/>
  <c r="N53" i="42"/>
  <c r="I5" i="48"/>
  <c r="N50" i="42"/>
  <c r="I2" i="48"/>
  <c r="N63" i="42"/>
  <c r="I7" i="49"/>
  <c r="N61" i="42"/>
  <c r="I5" i="49"/>
  <c r="N59" i="42"/>
  <c r="I3" i="49"/>
  <c r="M58" i="42"/>
  <c r="H2" i="49"/>
  <c r="T146" i="43"/>
  <c r="T221" i="43" s="1"/>
  <c r="V146" i="43"/>
  <c r="V221" i="43" s="1"/>
  <c r="AJ114" i="43"/>
  <c r="AJ189" i="43" s="1"/>
  <c r="AO114" i="43"/>
  <c r="AO189" i="43" s="1"/>
  <c r="H197" i="43"/>
  <c r="AN114" i="43"/>
  <c r="AN189" i="43" s="1"/>
  <c r="G122" i="43"/>
  <c r="G197" i="43" s="1"/>
  <c r="T218" i="43"/>
  <c r="R32" i="42" s="1"/>
  <c r="AA122" i="43"/>
  <c r="AA197" i="43" s="1"/>
  <c r="Z122" i="43"/>
  <c r="Z197" i="43" s="1"/>
  <c r="E122" i="43"/>
  <c r="E197" i="43" s="1"/>
  <c r="AH114" i="43"/>
  <c r="AH189" i="43" s="1"/>
  <c r="AM114" i="43"/>
  <c r="AM189" i="43" s="1"/>
  <c r="G48" i="42"/>
  <c r="AL205" i="43"/>
  <c r="AN130" i="43"/>
  <c r="AN205" i="43" s="1"/>
  <c r="AJ130" i="43"/>
  <c r="AJ205" i="43" s="1"/>
  <c r="AO130" i="43"/>
  <c r="AO205" i="43" s="1"/>
  <c r="AI130" i="43"/>
  <c r="AI205" i="43" s="1"/>
  <c r="AM130" i="43"/>
  <c r="AM205" i="43" s="1"/>
  <c r="AH130" i="43"/>
  <c r="AH205" i="43" s="1"/>
  <c r="AK130" i="43"/>
  <c r="AK205" i="43" s="1"/>
  <c r="S218" i="43"/>
  <c r="Q32" i="42" s="1"/>
  <c r="S194" i="43"/>
  <c r="AG197" i="43"/>
  <c r="AC122" i="43"/>
  <c r="AC197" i="43" s="1"/>
  <c r="AF122" i="43"/>
  <c r="AF197" i="43" s="1"/>
  <c r="AD122" i="43"/>
  <c r="AD197" i="43" s="1"/>
  <c r="AE122" i="43"/>
  <c r="AE197" i="43" s="1"/>
  <c r="M197" i="43"/>
  <c r="I122" i="43"/>
  <c r="I197" i="43" s="1"/>
  <c r="L122" i="43"/>
  <c r="L197" i="43" s="1"/>
  <c r="K122" i="43"/>
  <c r="K197" i="43" s="1"/>
  <c r="J122" i="43"/>
  <c r="J197" i="43" s="1"/>
  <c r="AA218" i="43"/>
  <c r="Y32" i="42" s="1"/>
  <c r="AA194" i="43"/>
  <c r="AO218" i="43"/>
  <c r="AM32" i="42" s="1"/>
  <c r="AO194" i="43"/>
  <c r="Q218" i="43"/>
  <c r="O32" i="42" s="1"/>
  <c r="Q194" i="43"/>
  <c r="R189" i="43"/>
  <c r="Q114" i="43"/>
  <c r="Q189" i="43" s="1"/>
  <c r="P114" i="43"/>
  <c r="P189" i="43" s="1"/>
  <c r="O114" i="43"/>
  <c r="O189" i="43" s="1"/>
  <c r="V114" i="43"/>
  <c r="V189" i="43" s="1"/>
  <c r="N114" i="43"/>
  <c r="N189" i="43" s="1"/>
  <c r="R205" i="43"/>
  <c r="P130" i="43"/>
  <c r="P205" i="43" s="1"/>
  <c r="N130" i="43"/>
  <c r="N205" i="43" s="1"/>
  <c r="Q130" i="43"/>
  <c r="Q205" i="43" s="1"/>
  <c r="O130" i="43"/>
  <c r="O205" i="43" s="1"/>
  <c r="AJ218" i="43"/>
  <c r="AH32" i="42" s="1"/>
  <c r="AC146" i="43"/>
  <c r="AC221" i="43" s="1"/>
  <c r="AF146" i="43"/>
  <c r="AF221" i="43" s="1"/>
  <c r="AE146" i="43"/>
  <c r="AE221" i="43" s="1"/>
  <c r="AD146" i="43"/>
  <c r="AD221" i="43" s="1"/>
  <c r="AG221" i="43"/>
  <c r="AN146" i="43"/>
  <c r="AN221" i="43" s="1"/>
  <c r="M221" i="43"/>
  <c r="I146" i="43"/>
  <c r="I221" i="43" s="1"/>
  <c r="K146" i="43"/>
  <c r="K221" i="43" s="1"/>
  <c r="J146" i="43"/>
  <c r="J221" i="43" s="1"/>
  <c r="L146" i="43"/>
  <c r="L221" i="43" s="1"/>
  <c r="AE218" i="43"/>
  <c r="AC32" i="42" s="1"/>
  <c r="AE194" i="43"/>
  <c r="Y218" i="43"/>
  <c r="W32" i="42" s="1"/>
  <c r="Y194" i="43"/>
  <c r="AI218" i="43"/>
  <c r="AG32" i="42" s="1"/>
  <c r="L218" i="43"/>
  <c r="J32" i="42" s="1"/>
  <c r="L194" i="43"/>
  <c r="I218" i="43"/>
  <c r="G32" i="42" s="1"/>
  <c r="I194" i="43"/>
  <c r="O122" i="43"/>
  <c r="O197" i="43" s="1"/>
  <c r="G130" i="43"/>
  <c r="G205" i="43" s="1"/>
  <c r="F130" i="43"/>
  <c r="F205" i="43" s="1"/>
  <c r="E130" i="43"/>
  <c r="E205" i="43" s="1"/>
  <c r="C205" i="43"/>
  <c r="AD218" i="43"/>
  <c r="AB32" i="42" s="1"/>
  <c r="AD194" i="43"/>
  <c r="J218" i="43"/>
  <c r="H32" i="42" s="1"/>
  <c r="J194" i="43"/>
  <c r="H205" i="43"/>
  <c r="AK218" i="43"/>
  <c r="AI32" i="42" s="1"/>
  <c r="AK194" i="43"/>
  <c r="AH146" i="43"/>
  <c r="AH221" i="43" s="1"/>
  <c r="AK146" i="43"/>
  <c r="AK221" i="43" s="1"/>
  <c r="R221" i="43"/>
  <c r="Q146" i="43"/>
  <c r="Q221" i="43" s="1"/>
  <c r="P146" i="43"/>
  <c r="P221" i="43" s="1"/>
  <c r="O146" i="43"/>
  <c r="O221" i="43" s="1"/>
  <c r="N146" i="43"/>
  <c r="N221" i="43" s="1"/>
  <c r="AG205" i="43"/>
  <c r="AF130" i="43"/>
  <c r="AF205" i="43" s="1"/>
  <c r="AD130" i="43"/>
  <c r="AD205" i="43" s="1"/>
  <c r="AC130" i="43"/>
  <c r="AC205" i="43" s="1"/>
  <c r="AE130" i="43"/>
  <c r="AE205" i="43" s="1"/>
  <c r="U218" i="43"/>
  <c r="S32" i="42" s="1"/>
  <c r="U194" i="43"/>
  <c r="T114" i="43"/>
  <c r="T189" i="43" s="1"/>
  <c r="M205" i="43"/>
  <c r="L130" i="43"/>
  <c r="L205" i="43" s="1"/>
  <c r="I130" i="43"/>
  <c r="I205" i="43" s="1"/>
  <c r="K130" i="43"/>
  <c r="K205" i="43" s="1"/>
  <c r="J130" i="43"/>
  <c r="J205" i="43" s="1"/>
  <c r="C4" i="46"/>
  <c r="C9" i="46" s="1"/>
  <c r="X218" i="43"/>
  <c r="V32" i="42" s="1"/>
  <c r="X194" i="43"/>
  <c r="AC218" i="43"/>
  <c r="AA32" i="42" s="1"/>
  <c r="AC194" i="43"/>
  <c r="C17" i="46"/>
  <c r="B28" i="45" s="1"/>
  <c r="S146" i="43"/>
  <c r="S221" i="43" s="1"/>
  <c r="G218" i="43"/>
  <c r="E32" i="42" s="1"/>
  <c r="G194" i="43"/>
  <c r="F218" i="43"/>
  <c r="D32" i="42" s="1"/>
  <c r="F194" i="43"/>
  <c r="O218" i="43"/>
  <c r="M32" i="42" s="1"/>
  <c r="P122" i="43"/>
  <c r="P197" i="43" s="1"/>
  <c r="AN218" i="43"/>
  <c r="AL32" i="42" s="1"/>
  <c r="D218" i="43"/>
  <c r="D194" i="43"/>
  <c r="E218" i="43"/>
  <c r="C32" i="42" s="1"/>
  <c r="E194" i="43"/>
  <c r="AH218" i="43"/>
  <c r="AF32" i="42" s="1"/>
  <c r="AH194" i="43"/>
  <c r="N218" i="43"/>
  <c r="L32" i="42" s="1"/>
  <c r="N194" i="43"/>
  <c r="AL197" i="43"/>
  <c r="AO122" i="43"/>
  <c r="AO197" i="43" s="1"/>
  <c r="AK122" i="43"/>
  <c r="AK197" i="43" s="1"/>
  <c r="AN122" i="43"/>
  <c r="AN197" i="43" s="1"/>
  <c r="AJ122" i="43"/>
  <c r="AJ197" i="43" s="1"/>
  <c r="AI122" i="43"/>
  <c r="AI197" i="43" s="1"/>
  <c r="AH122" i="43"/>
  <c r="AH197" i="43" s="1"/>
  <c r="AM122" i="43"/>
  <c r="AM197" i="43" s="1"/>
  <c r="W205" i="43"/>
  <c r="T130" i="43"/>
  <c r="T205" i="43" s="1"/>
  <c r="S130" i="43"/>
  <c r="S205" i="43" s="1"/>
  <c r="AA130" i="43"/>
  <c r="AA205" i="43" s="1"/>
  <c r="Z130" i="43"/>
  <c r="Z205" i="43" s="1"/>
  <c r="V130" i="43"/>
  <c r="V205" i="43" s="1"/>
  <c r="U130" i="43"/>
  <c r="U205" i="43" s="1"/>
  <c r="AI146" i="43"/>
  <c r="AI221" i="43" s="1"/>
  <c r="AO146" i="43"/>
  <c r="AO221" i="43" s="1"/>
  <c r="V218" i="43"/>
  <c r="T32" i="42" s="1"/>
  <c r="V194" i="43"/>
  <c r="P218" i="43"/>
  <c r="N32" i="42" s="1"/>
  <c r="AG189" i="43"/>
  <c r="AC114" i="43"/>
  <c r="AC189" i="43" s="1"/>
  <c r="AF114" i="43"/>
  <c r="AF189" i="43" s="1"/>
  <c r="AE114" i="43"/>
  <c r="AE189" i="43" s="1"/>
  <c r="AD114" i="43"/>
  <c r="AD189" i="43" s="1"/>
  <c r="AI114" i="43"/>
  <c r="AI189" i="43" s="1"/>
  <c r="M189" i="43"/>
  <c r="I114" i="43"/>
  <c r="I189" i="43" s="1"/>
  <c r="L114" i="43"/>
  <c r="L189" i="43" s="1"/>
  <c r="K114" i="43"/>
  <c r="K189" i="43" s="1"/>
  <c r="J114" i="43"/>
  <c r="J189" i="43" s="1"/>
  <c r="AF218" i="43"/>
  <c r="AD32" i="42" s="1"/>
  <c r="AF194" i="43"/>
  <c r="Z218" i="43"/>
  <c r="X32" i="42" s="1"/>
  <c r="Z194" i="43"/>
  <c r="K218" i="43"/>
  <c r="I32" i="42" s="1"/>
  <c r="K194" i="43"/>
  <c r="E20" i="46"/>
  <c r="N122" i="43"/>
  <c r="N197" i="43" s="1"/>
  <c r="Q122" i="43"/>
  <c r="Q197" i="43" s="1"/>
  <c r="H43" i="42"/>
  <c r="I42" i="42"/>
  <c r="I46" i="42"/>
  <c r="G47" i="42"/>
  <c r="H45" i="42"/>
  <c r="I49" i="42"/>
  <c r="G44" i="42"/>
  <c r="H31" i="42"/>
  <c r="G30" i="42"/>
  <c r="J29" i="42"/>
  <c r="I28" i="42"/>
  <c r="G26" i="42"/>
  <c r="H27" i="42"/>
  <c r="O56" i="42" l="1"/>
  <c r="J8" i="48"/>
  <c r="O50" i="42"/>
  <c r="J2" i="48"/>
  <c r="O53" i="42"/>
  <c r="J5" i="48"/>
  <c r="O52" i="42"/>
  <c r="J4" i="48"/>
  <c r="O57" i="42"/>
  <c r="J9" i="48"/>
  <c r="O54" i="42"/>
  <c r="J6" i="48"/>
  <c r="O55" i="42"/>
  <c r="J7" i="48"/>
  <c r="O63" i="42"/>
  <c r="J7" i="49"/>
  <c r="O61" i="42"/>
  <c r="J5" i="49"/>
  <c r="O59" i="42"/>
  <c r="J3" i="49"/>
  <c r="N58" i="42"/>
  <c r="I2" i="49"/>
  <c r="B138" i="45"/>
  <c r="C2" i="42" s="1"/>
  <c r="AL34" i="42"/>
  <c r="AH2" i="19" s="1"/>
  <c r="E25" i="46"/>
  <c r="B62" i="45" s="1"/>
  <c r="E21" i="42" s="1"/>
  <c r="C11" i="42"/>
  <c r="C15" i="42"/>
  <c r="C17" i="42"/>
  <c r="C12" i="42"/>
  <c r="C13" i="42"/>
  <c r="C16" i="42"/>
  <c r="C10" i="42"/>
  <c r="C14" i="42"/>
  <c r="H48" i="42"/>
  <c r="I43" i="42"/>
  <c r="J49" i="42"/>
  <c r="H44" i="42"/>
  <c r="H47" i="42"/>
  <c r="J42" i="42"/>
  <c r="I45" i="42"/>
  <c r="J46" i="42"/>
  <c r="H30" i="42"/>
  <c r="J28" i="42"/>
  <c r="K29" i="42"/>
  <c r="I27" i="42"/>
  <c r="H26" i="42"/>
  <c r="I31" i="42"/>
  <c r="P57" i="42" l="1"/>
  <c r="K9" i="48"/>
  <c r="P56" i="42"/>
  <c r="K8" i="48"/>
  <c r="P52" i="42"/>
  <c r="K4" i="48"/>
  <c r="P55" i="42"/>
  <c r="K7" i="48"/>
  <c r="P53" i="42"/>
  <c r="K5" i="48"/>
  <c r="P54" i="42"/>
  <c r="K6" i="48"/>
  <c r="P50" i="42"/>
  <c r="K2" i="48"/>
  <c r="P63" i="42"/>
  <c r="K7" i="49"/>
  <c r="P61" i="42"/>
  <c r="K5" i="49"/>
  <c r="P59" i="42"/>
  <c r="K3" i="49"/>
  <c r="O58" i="42"/>
  <c r="J2" i="49"/>
  <c r="C4" i="42"/>
  <c r="AF34" i="42"/>
  <c r="AB2" i="19" s="1"/>
  <c r="Z34" i="42"/>
  <c r="V2" i="19" s="1"/>
  <c r="O34" i="42"/>
  <c r="K2" i="19" s="1"/>
  <c r="T34" i="42"/>
  <c r="P2" i="19" s="1"/>
  <c r="AC34" i="42"/>
  <c r="Y2" i="19" s="1"/>
  <c r="G34" i="42"/>
  <c r="C2" i="19" s="1"/>
  <c r="Q34" i="42"/>
  <c r="M2" i="19" s="1"/>
  <c r="W34" i="42"/>
  <c r="S2" i="19" s="1"/>
  <c r="AI34" i="42"/>
  <c r="AE2" i="19" s="1"/>
  <c r="AJ34" i="42"/>
  <c r="AF2" i="19" s="1"/>
  <c r="AG34" i="42"/>
  <c r="AC2" i="19" s="1"/>
  <c r="S34" i="42"/>
  <c r="O2" i="19" s="1"/>
  <c r="P34" i="42"/>
  <c r="L2" i="19" s="1"/>
  <c r="M34" i="42"/>
  <c r="I2" i="19" s="1"/>
  <c r="J34" i="42"/>
  <c r="F2" i="19" s="1"/>
  <c r="K34" i="42"/>
  <c r="G2" i="19" s="1"/>
  <c r="AM34" i="42"/>
  <c r="AI2" i="19" s="1"/>
  <c r="H34" i="42"/>
  <c r="D2" i="19" s="1"/>
  <c r="X34" i="42"/>
  <c r="T2" i="19" s="1"/>
  <c r="U34" i="42"/>
  <c r="Q2" i="19" s="1"/>
  <c r="AK34" i="42"/>
  <c r="AG2" i="19" s="1"/>
  <c r="R34" i="42"/>
  <c r="N2" i="19" s="1"/>
  <c r="AH34" i="42"/>
  <c r="AD2" i="19" s="1"/>
  <c r="N34" i="42"/>
  <c r="J2" i="19" s="1"/>
  <c r="AD34" i="42"/>
  <c r="Z2" i="19" s="1"/>
  <c r="AE34" i="42"/>
  <c r="AA2" i="19" s="1"/>
  <c r="AA34" i="42"/>
  <c r="W2" i="19" s="1"/>
  <c r="L34" i="42"/>
  <c r="H2" i="19" s="1"/>
  <c r="AB34" i="42"/>
  <c r="X2" i="19" s="1"/>
  <c r="I34" i="42"/>
  <c r="E2" i="19" s="1"/>
  <c r="Y34" i="42"/>
  <c r="U2" i="19" s="1"/>
  <c r="F34" i="42"/>
  <c r="V34" i="42"/>
  <c r="R2" i="19" s="1"/>
  <c r="E25" i="42"/>
  <c r="AB25" i="42" s="1"/>
  <c r="Q4" i="42"/>
  <c r="AM4" i="42"/>
  <c r="AE4" i="42"/>
  <c r="U4" i="42"/>
  <c r="J4" i="42"/>
  <c r="Z4" i="42"/>
  <c r="N4" i="42"/>
  <c r="W4" i="42"/>
  <c r="K4" i="42"/>
  <c r="R4" i="42"/>
  <c r="F4" i="42"/>
  <c r="AH4" i="42"/>
  <c r="E4" i="42"/>
  <c r="AK4" i="42"/>
  <c r="AJ4" i="42"/>
  <c r="T4" i="42"/>
  <c r="O4" i="42"/>
  <c r="AD4" i="42"/>
  <c r="P4" i="42"/>
  <c r="AB4" i="42"/>
  <c r="G4" i="42"/>
  <c r="X4" i="42"/>
  <c r="L4" i="42"/>
  <c r="I4" i="42"/>
  <c r="AG4" i="42"/>
  <c r="AF4" i="42"/>
  <c r="V4" i="42"/>
  <c r="S4" i="42"/>
  <c r="AI4" i="42"/>
  <c r="M4" i="42"/>
  <c r="AC4" i="42"/>
  <c r="AA4" i="42"/>
  <c r="H4" i="42"/>
  <c r="Y4" i="42"/>
  <c r="AL4" i="42"/>
  <c r="D4" i="42"/>
  <c r="X14" i="42"/>
  <c r="AD14" i="42"/>
  <c r="W14" i="42"/>
  <c r="AB14" i="42"/>
  <c r="U14" i="42"/>
  <c r="AA14" i="42"/>
  <c r="AM14" i="42"/>
  <c r="AL14" i="42"/>
  <c r="D14" i="42"/>
  <c r="AK14" i="42"/>
  <c r="K14" i="42"/>
  <c r="H14" i="42"/>
  <c r="AF14" i="42"/>
  <c r="AE14" i="42"/>
  <c r="AC14" i="42"/>
  <c r="S14" i="42"/>
  <c r="Y14" i="42"/>
  <c r="R14" i="42"/>
  <c r="Q14" i="42"/>
  <c r="P14" i="42"/>
  <c r="V14" i="42"/>
  <c r="O14" i="42"/>
  <c r="T14" i="42"/>
  <c r="M14" i="42"/>
  <c r="L14" i="42"/>
  <c r="F14" i="42"/>
  <c r="J14" i="42"/>
  <c r="Z14" i="42"/>
  <c r="AH14" i="42"/>
  <c r="E14" i="42"/>
  <c r="I14" i="42"/>
  <c r="N14" i="42"/>
  <c r="AJ14" i="42"/>
  <c r="AI14" i="42"/>
  <c r="AG14" i="42"/>
  <c r="G14" i="42"/>
  <c r="AH12" i="42"/>
  <c r="AE12" i="42"/>
  <c r="AB12" i="42"/>
  <c r="Y12" i="42"/>
  <c r="R12" i="42"/>
  <c r="N12" i="42"/>
  <c r="J12" i="42"/>
  <c r="F12" i="42"/>
  <c r="AJ12" i="42"/>
  <c r="AF12" i="42"/>
  <c r="AA12" i="42"/>
  <c r="W12" i="42"/>
  <c r="S12" i="42"/>
  <c r="M12" i="42"/>
  <c r="H12" i="42"/>
  <c r="AK12" i="42"/>
  <c r="AD12" i="42"/>
  <c r="T12" i="42"/>
  <c r="L12" i="42"/>
  <c r="D12" i="42"/>
  <c r="AI12" i="42"/>
  <c r="X12" i="42"/>
  <c r="Q12" i="42"/>
  <c r="K12" i="42"/>
  <c r="E12" i="42"/>
  <c r="V12" i="42"/>
  <c r="I12" i="42"/>
  <c r="AG12" i="42"/>
  <c r="U12" i="42"/>
  <c r="G12" i="42"/>
  <c r="AC12" i="42"/>
  <c r="Z12" i="42"/>
  <c r="O12" i="42"/>
  <c r="AM12" i="42"/>
  <c r="AL12" i="42"/>
  <c r="P12" i="42"/>
  <c r="AE21" i="42"/>
  <c r="O21" i="42"/>
  <c r="AH21" i="42"/>
  <c r="R21" i="42"/>
  <c r="AK21" i="42"/>
  <c r="U21" i="42"/>
  <c r="L21" i="42"/>
  <c r="AJ21" i="42"/>
  <c r="W21" i="42"/>
  <c r="J21" i="42"/>
  <c r="M21" i="42"/>
  <c r="AI21" i="42"/>
  <c r="AL21" i="42"/>
  <c r="F21" i="42"/>
  <c r="I21" i="42"/>
  <c r="AA21" i="42"/>
  <c r="K21" i="42"/>
  <c r="AD21" i="42"/>
  <c r="N21" i="42"/>
  <c r="AG21" i="42"/>
  <c r="Q21" i="42"/>
  <c r="AF21" i="42"/>
  <c r="X21" i="42"/>
  <c r="AM21" i="42"/>
  <c r="Z21" i="42"/>
  <c r="H21" i="42"/>
  <c r="AB21" i="42"/>
  <c r="G21" i="42"/>
  <c r="AC21" i="42"/>
  <c r="P21" i="42"/>
  <c r="S21" i="42"/>
  <c r="V21" i="42"/>
  <c r="Y21" i="42"/>
  <c r="T21" i="42"/>
  <c r="C7" i="42"/>
  <c r="C3" i="42"/>
  <c r="C6" i="42"/>
  <c r="C5" i="42"/>
  <c r="C8" i="42"/>
  <c r="AL11" i="42"/>
  <c r="AI11" i="42"/>
  <c r="AF11" i="42"/>
  <c r="Y11" i="42"/>
  <c r="V11" i="42"/>
  <c r="R11" i="42"/>
  <c r="N11" i="42"/>
  <c r="J11" i="42"/>
  <c r="F11" i="42"/>
  <c r="AM11" i="42"/>
  <c r="AH11" i="42"/>
  <c r="AD11" i="42"/>
  <c r="Z11" i="42"/>
  <c r="U11" i="42"/>
  <c r="P11" i="42"/>
  <c r="K11" i="42"/>
  <c r="E11" i="42"/>
  <c r="D11" i="42"/>
  <c r="AJ11" i="42"/>
  <c r="AC11" i="42"/>
  <c r="X11" i="42"/>
  <c r="Q11" i="42"/>
  <c r="I11" i="42"/>
  <c r="AG11" i="42"/>
  <c r="AB11" i="42"/>
  <c r="W11" i="42"/>
  <c r="O11" i="42"/>
  <c r="H11" i="42"/>
  <c r="T11" i="42"/>
  <c r="G11" i="42"/>
  <c r="AE11" i="42"/>
  <c r="S11" i="42"/>
  <c r="AK11" i="42"/>
  <c r="M11" i="42"/>
  <c r="L11" i="42"/>
  <c r="AA11" i="42"/>
  <c r="R10" i="42"/>
  <c r="Q10" i="42"/>
  <c r="P10" i="42"/>
  <c r="W10" i="42"/>
  <c r="AD10" i="42"/>
  <c r="AK10" i="42"/>
  <c r="E10" i="42"/>
  <c r="AA10" i="42"/>
  <c r="D10" i="42"/>
  <c r="AH10" i="42"/>
  <c r="AF10" i="42"/>
  <c r="G10" i="42"/>
  <c r="U10" i="42"/>
  <c r="AJ10" i="42"/>
  <c r="Z10" i="42"/>
  <c r="X10" i="42"/>
  <c r="F10" i="42"/>
  <c r="AB10" i="42"/>
  <c r="J10" i="42"/>
  <c r="I10" i="42"/>
  <c r="H10" i="42"/>
  <c r="O10" i="42"/>
  <c r="V10" i="42"/>
  <c r="AC10" i="42"/>
  <c r="AI10" i="42"/>
  <c r="L10" i="42"/>
  <c r="S10" i="42"/>
  <c r="AG10" i="42"/>
  <c r="AL10" i="42"/>
  <c r="AM10" i="42"/>
  <c r="N10" i="42"/>
  <c r="T10" i="42"/>
  <c r="Y10" i="42"/>
  <c r="AE10" i="42"/>
  <c r="M10" i="42"/>
  <c r="K10" i="42"/>
  <c r="AI17" i="42"/>
  <c r="F17" i="42"/>
  <c r="L17" i="42"/>
  <c r="S17" i="42"/>
  <c r="J17" i="42"/>
  <c r="P17" i="42"/>
  <c r="V17" i="42"/>
  <c r="O17" i="42"/>
  <c r="H17" i="42"/>
  <c r="AA17" i="42"/>
  <c r="AF17" i="42"/>
  <c r="W17" i="42"/>
  <c r="N17" i="42"/>
  <c r="R17" i="42"/>
  <c r="AC17" i="42"/>
  <c r="AB17" i="42"/>
  <c r="AH17" i="42"/>
  <c r="E17" i="42"/>
  <c r="K17" i="42"/>
  <c r="AL17" i="42"/>
  <c r="I17" i="42"/>
  <c r="AK17" i="42"/>
  <c r="AE17" i="42"/>
  <c r="Y17" i="42"/>
  <c r="AD17" i="42"/>
  <c r="T17" i="42"/>
  <c r="AM17" i="42"/>
  <c r="U17" i="42"/>
  <c r="AG17" i="42"/>
  <c r="Q17" i="42"/>
  <c r="G17" i="42"/>
  <c r="M17" i="42"/>
  <c r="Z17" i="42"/>
  <c r="X17" i="42"/>
  <c r="AJ17" i="42"/>
  <c r="D17" i="42"/>
  <c r="C9" i="42"/>
  <c r="U13" i="42"/>
  <c r="T13" i="42"/>
  <c r="Z13" i="42"/>
  <c r="AE13" i="42"/>
  <c r="AK13" i="42"/>
  <c r="E13" i="42"/>
  <c r="Q13" i="42"/>
  <c r="AI13" i="42"/>
  <c r="P13" i="42"/>
  <c r="G13" i="42"/>
  <c r="AG13" i="42"/>
  <c r="AL13" i="42"/>
  <c r="W13" i="42"/>
  <c r="H13" i="42"/>
  <c r="N13" i="42"/>
  <c r="S13" i="42"/>
  <c r="Y13" i="42"/>
  <c r="X13" i="42"/>
  <c r="AJ13" i="42"/>
  <c r="AB13" i="42"/>
  <c r="J13" i="42"/>
  <c r="O13" i="42"/>
  <c r="AH13" i="42"/>
  <c r="AA13" i="42"/>
  <c r="F13" i="42"/>
  <c r="V13" i="42"/>
  <c r="AM13" i="42"/>
  <c r="M13" i="42"/>
  <c r="L13" i="42"/>
  <c r="R13" i="42"/>
  <c r="AD13" i="42"/>
  <c r="D13" i="42"/>
  <c r="AC13" i="42"/>
  <c r="AF13" i="42"/>
  <c r="K13" i="42"/>
  <c r="I13" i="42"/>
  <c r="I48" i="42"/>
  <c r="AA16" i="42"/>
  <c r="S16" i="42"/>
  <c r="Y16" i="42"/>
  <c r="AE16" i="42"/>
  <c r="AJ16" i="42"/>
  <c r="K16" i="42"/>
  <c r="AI16" i="42"/>
  <c r="O16" i="42"/>
  <c r="W16" i="42"/>
  <c r="AM16" i="42"/>
  <c r="L16" i="42"/>
  <c r="T16" i="42"/>
  <c r="U16" i="42"/>
  <c r="AG16" i="42"/>
  <c r="Z16" i="42"/>
  <c r="AL16" i="42"/>
  <c r="P16" i="42"/>
  <c r="AD16" i="42"/>
  <c r="N16" i="42"/>
  <c r="H16" i="42"/>
  <c r="R16" i="42"/>
  <c r="X16" i="42"/>
  <c r="AC16" i="42"/>
  <c r="AK16" i="42"/>
  <c r="Q16" i="42"/>
  <c r="AB16" i="42"/>
  <c r="D16" i="42"/>
  <c r="M16" i="42"/>
  <c r="J16" i="42"/>
  <c r="G16" i="42"/>
  <c r="I16" i="42"/>
  <c r="V16" i="42"/>
  <c r="AH16" i="42"/>
  <c r="AF16" i="42"/>
  <c r="E16" i="42"/>
  <c r="F16" i="42"/>
  <c r="AK15" i="42"/>
  <c r="AH15" i="42"/>
  <c r="AE15" i="42"/>
  <c r="Y15" i="42"/>
  <c r="U15" i="42"/>
  <c r="Q15" i="42"/>
  <c r="M15" i="42"/>
  <c r="J15" i="42"/>
  <c r="F15" i="42"/>
  <c r="AL15" i="42"/>
  <c r="AG15" i="42"/>
  <c r="AD15" i="42"/>
  <c r="Z15" i="42"/>
  <c r="T15" i="42"/>
  <c r="O15" i="42"/>
  <c r="K15" i="42"/>
  <c r="E15" i="42"/>
  <c r="AM15" i="42"/>
  <c r="AB15" i="42"/>
  <c r="V15" i="42"/>
  <c r="N15" i="42"/>
  <c r="H15" i="42"/>
  <c r="AJ15" i="42"/>
  <c r="AF15" i="42"/>
  <c r="AA15" i="42"/>
  <c r="S15" i="42"/>
  <c r="G15" i="42"/>
  <c r="AI15" i="42"/>
  <c r="X15" i="42"/>
  <c r="L15" i="42"/>
  <c r="W15" i="42"/>
  <c r="I15" i="42"/>
  <c r="R15" i="42"/>
  <c r="P15" i="42"/>
  <c r="D15" i="42"/>
  <c r="AC15" i="42"/>
  <c r="E19" i="42"/>
  <c r="E22" i="42"/>
  <c r="E18" i="42"/>
  <c r="E24" i="42"/>
  <c r="E23" i="42"/>
  <c r="E20" i="42"/>
  <c r="I47" i="42"/>
  <c r="K46" i="42"/>
  <c r="I44" i="42"/>
  <c r="J45" i="42"/>
  <c r="K49" i="42"/>
  <c r="K42" i="42"/>
  <c r="J43" i="42"/>
  <c r="L29" i="42"/>
  <c r="J31" i="42"/>
  <c r="K28" i="42"/>
  <c r="J27" i="42"/>
  <c r="I26" i="42"/>
  <c r="I30" i="42"/>
  <c r="AK41" i="42"/>
  <c r="AG9" i="19" s="1"/>
  <c r="AG41" i="42"/>
  <c r="AC9" i="19" s="1"/>
  <c r="AC41" i="42"/>
  <c r="Y9" i="19" s="1"/>
  <c r="Y41" i="42"/>
  <c r="U9" i="19" s="1"/>
  <c r="U41" i="42"/>
  <c r="Q9" i="19" s="1"/>
  <c r="Q41" i="42"/>
  <c r="M9" i="19" s="1"/>
  <c r="M41" i="42"/>
  <c r="I9" i="19" s="1"/>
  <c r="I41" i="42"/>
  <c r="E9" i="19" s="1"/>
  <c r="AJ41" i="42"/>
  <c r="AF9" i="19" s="1"/>
  <c r="AF41" i="42"/>
  <c r="AB9" i="19" s="1"/>
  <c r="AB41" i="42"/>
  <c r="X9" i="19" s="1"/>
  <c r="X41" i="42"/>
  <c r="T9" i="19" s="1"/>
  <c r="T41" i="42"/>
  <c r="P9" i="19" s="1"/>
  <c r="P41" i="42"/>
  <c r="L9" i="19" s="1"/>
  <c r="L41" i="42"/>
  <c r="H9" i="19" s="1"/>
  <c r="H41" i="42"/>
  <c r="D9" i="19" s="1"/>
  <c r="AM41" i="42"/>
  <c r="AI9" i="19" s="1"/>
  <c r="AI41" i="42"/>
  <c r="AE9" i="19" s="1"/>
  <c r="AE41" i="42"/>
  <c r="AA9" i="19" s="1"/>
  <c r="AA41" i="42"/>
  <c r="W9" i="19" s="1"/>
  <c r="W41" i="42"/>
  <c r="S9" i="19" s="1"/>
  <c r="S41" i="42"/>
  <c r="O9" i="19" s="1"/>
  <c r="O41" i="42"/>
  <c r="K9" i="19" s="1"/>
  <c r="K41" i="42"/>
  <c r="G9" i="19" s="1"/>
  <c r="G41" i="42"/>
  <c r="C9" i="19" s="1"/>
  <c r="AH41" i="42"/>
  <c r="AD9" i="19" s="1"/>
  <c r="R41" i="42"/>
  <c r="N9" i="19" s="1"/>
  <c r="AD41" i="42"/>
  <c r="Z9" i="19" s="1"/>
  <c r="N41" i="42"/>
  <c r="J9" i="19" s="1"/>
  <c r="Z41" i="42"/>
  <c r="V9" i="19" s="1"/>
  <c r="J41" i="42"/>
  <c r="F9" i="19" s="1"/>
  <c r="AL41" i="42"/>
  <c r="AH9" i="19" s="1"/>
  <c r="V41" i="42"/>
  <c r="R9" i="19" s="1"/>
  <c r="AJ40" i="42"/>
  <c r="AF8" i="19" s="1"/>
  <c r="AF40" i="42"/>
  <c r="AB8" i="19" s="1"/>
  <c r="AB40" i="42"/>
  <c r="X8" i="19" s="1"/>
  <c r="X40" i="42"/>
  <c r="T8" i="19" s="1"/>
  <c r="T40" i="42"/>
  <c r="P8" i="19" s="1"/>
  <c r="P40" i="42"/>
  <c r="L8" i="19" s="1"/>
  <c r="L40" i="42"/>
  <c r="H8" i="19" s="1"/>
  <c r="H40" i="42"/>
  <c r="D8" i="19" s="1"/>
  <c r="AM40" i="42"/>
  <c r="AI8" i="19" s="1"/>
  <c r="AI40" i="42"/>
  <c r="AE8" i="19" s="1"/>
  <c r="AE40" i="42"/>
  <c r="AA8" i="19" s="1"/>
  <c r="AA40" i="42"/>
  <c r="W8" i="19" s="1"/>
  <c r="W40" i="42"/>
  <c r="S8" i="19" s="1"/>
  <c r="S40" i="42"/>
  <c r="O8" i="19" s="1"/>
  <c r="O40" i="42"/>
  <c r="K8" i="19" s="1"/>
  <c r="K40" i="42"/>
  <c r="G8" i="19" s="1"/>
  <c r="G40" i="42"/>
  <c r="C8" i="19" s="1"/>
  <c r="AL40" i="42"/>
  <c r="AH8" i="19" s="1"/>
  <c r="AH40" i="42"/>
  <c r="AD8" i="19" s="1"/>
  <c r="AD40" i="42"/>
  <c r="Z8" i="19" s="1"/>
  <c r="Z40" i="42"/>
  <c r="V8" i="19" s="1"/>
  <c r="V40" i="42"/>
  <c r="R8" i="19" s="1"/>
  <c r="R40" i="42"/>
  <c r="N8" i="19" s="1"/>
  <c r="N40" i="42"/>
  <c r="J8" i="19" s="1"/>
  <c r="J40" i="42"/>
  <c r="F8" i="19" s="1"/>
  <c r="F40" i="42"/>
  <c r="Q40" i="42"/>
  <c r="M8" i="19" s="1"/>
  <c r="AK40" i="42"/>
  <c r="AG8" i="19" s="1"/>
  <c r="Y40" i="42"/>
  <c r="U8" i="19" s="1"/>
  <c r="M40" i="42"/>
  <c r="I8" i="19" s="1"/>
  <c r="AG40" i="42"/>
  <c r="AC8" i="19" s="1"/>
  <c r="U40" i="42"/>
  <c r="Q8" i="19" s="1"/>
  <c r="I40" i="42"/>
  <c r="E8" i="19" s="1"/>
  <c r="AC40" i="42"/>
  <c r="Y8" i="19" s="1"/>
  <c r="AL38" i="42"/>
  <c r="AH6" i="19" s="1"/>
  <c r="AH38" i="42"/>
  <c r="AD6" i="19" s="1"/>
  <c r="AD38" i="42"/>
  <c r="Z6" i="19" s="1"/>
  <c r="Z38" i="42"/>
  <c r="V6" i="19" s="1"/>
  <c r="V38" i="42"/>
  <c r="R6" i="19" s="1"/>
  <c r="R38" i="42"/>
  <c r="N6" i="19" s="1"/>
  <c r="N38" i="42"/>
  <c r="J6" i="19" s="1"/>
  <c r="J38" i="42"/>
  <c r="F6" i="19" s="1"/>
  <c r="F38" i="42"/>
  <c r="AK38" i="42"/>
  <c r="AG6" i="19" s="1"/>
  <c r="AG38" i="42"/>
  <c r="AC6" i="19" s="1"/>
  <c r="AC38" i="42"/>
  <c r="Y6" i="19" s="1"/>
  <c r="Y38" i="42"/>
  <c r="U6" i="19" s="1"/>
  <c r="U38" i="42"/>
  <c r="Q6" i="19" s="1"/>
  <c r="Q38" i="42"/>
  <c r="M6" i="19" s="1"/>
  <c r="M38" i="42"/>
  <c r="I6" i="19" s="1"/>
  <c r="I38" i="42"/>
  <c r="E6" i="19" s="1"/>
  <c r="AJ38" i="42"/>
  <c r="AF6" i="19" s="1"/>
  <c r="AF38" i="42"/>
  <c r="AB6" i="19" s="1"/>
  <c r="AB38" i="42"/>
  <c r="X6" i="19" s="1"/>
  <c r="X38" i="42"/>
  <c r="T6" i="19" s="1"/>
  <c r="T38" i="42"/>
  <c r="P6" i="19" s="1"/>
  <c r="P38" i="42"/>
  <c r="L6" i="19" s="1"/>
  <c r="L38" i="42"/>
  <c r="H6" i="19" s="1"/>
  <c r="H38" i="42"/>
  <c r="D6" i="19" s="1"/>
  <c r="K38" i="42"/>
  <c r="G6" i="19" s="1"/>
  <c r="W38" i="42"/>
  <c r="S6" i="19" s="1"/>
  <c r="AI38" i="42"/>
  <c r="AE6" i="19" s="1"/>
  <c r="O38" i="42"/>
  <c r="K6" i="19" s="1"/>
  <c r="AA38" i="42"/>
  <c r="W6" i="19" s="1"/>
  <c r="AM38" i="42"/>
  <c r="AI6" i="19" s="1"/>
  <c r="G38" i="42"/>
  <c r="C6" i="19" s="1"/>
  <c r="S38" i="42"/>
  <c r="O6" i="19" s="1"/>
  <c r="AE38" i="42"/>
  <c r="AA6" i="19" s="1"/>
  <c r="AM39" i="42"/>
  <c r="AI7" i="19" s="1"/>
  <c r="AI39" i="42"/>
  <c r="AE7" i="19" s="1"/>
  <c r="AE39" i="42"/>
  <c r="AA7" i="19" s="1"/>
  <c r="AA39" i="42"/>
  <c r="W7" i="19" s="1"/>
  <c r="W39" i="42"/>
  <c r="S7" i="19" s="1"/>
  <c r="S39" i="42"/>
  <c r="O7" i="19" s="1"/>
  <c r="O39" i="42"/>
  <c r="K7" i="19" s="1"/>
  <c r="K39" i="42"/>
  <c r="G7" i="19" s="1"/>
  <c r="G39" i="42"/>
  <c r="C7" i="19" s="1"/>
  <c r="AL39" i="42"/>
  <c r="AH7" i="19" s="1"/>
  <c r="AH39" i="42"/>
  <c r="AD7" i="19" s="1"/>
  <c r="AD39" i="42"/>
  <c r="Z7" i="19" s="1"/>
  <c r="Z39" i="42"/>
  <c r="V7" i="19" s="1"/>
  <c r="V39" i="42"/>
  <c r="R7" i="19" s="1"/>
  <c r="R39" i="42"/>
  <c r="N7" i="19" s="1"/>
  <c r="N39" i="42"/>
  <c r="J7" i="19" s="1"/>
  <c r="J39" i="42"/>
  <c r="F7" i="19" s="1"/>
  <c r="F39" i="42"/>
  <c r="AK39" i="42"/>
  <c r="AG7" i="19" s="1"/>
  <c r="AG39" i="42"/>
  <c r="AC7" i="19" s="1"/>
  <c r="AC39" i="42"/>
  <c r="Y7" i="19" s="1"/>
  <c r="Y39" i="42"/>
  <c r="U7" i="19" s="1"/>
  <c r="U39" i="42"/>
  <c r="Q7" i="19" s="1"/>
  <c r="Q39" i="42"/>
  <c r="M7" i="19" s="1"/>
  <c r="M39" i="42"/>
  <c r="I7" i="19" s="1"/>
  <c r="I39" i="42"/>
  <c r="E7" i="19" s="1"/>
  <c r="AF39" i="42"/>
  <c r="AB7" i="19" s="1"/>
  <c r="X39" i="42"/>
  <c r="T7" i="19" s="1"/>
  <c r="P39" i="42"/>
  <c r="L7" i="19" s="1"/>
  <c r="H39" i="42"/>
  <c r="D7" i="19" s="1"/>
  <c r="AJ39" i="42"/>
  <c r="AF7" i="19" s="1"/>
  <c r="AB39" i="42"/>
  <c r="X7" i="19" s="1"/>
  <c r="T39" i="42"/>
  <c r="P7" i="19" s="1"/>
  <c r="L39" i="42"/>
  <c r="H7" i="19" s="1"/>
  <c r="AJ36" i="42"/>
  <c r="AF4" i="19" s="1"/>
  <c r="AF36" i="42"/>
  <c r="AB4" i="19" s="1"/>
  <c r="AB36" i="42"/>
  <c r="X4" i="19" s="1"/>
  <c r="X36" i="42"/>
  <c r="T4" i="19" s="1"/>
  <c r="T36" i="42"/>
  <c r="P4" i="19" s="1"/>
  <c r="P36" i="42"/>
  <c r="L4" i="19" s="1"/>
  <c r="L36" i="42"/>
  <c r="H4" i="19" s="1"/>
  <c r="H36" i="42"/>
  <c r="D4" i="19" s="1"/>
  <c r="AM36" i="42"/>
  <c r="AI4" i="19" s="1"/>
  <c r="AI36" i="42"/>
  <c r="AE4" i="19" s="1"/>
  <c r="AE36" i="42"/>
  <c r="AA4" i="19" s="1"/>
  <c r="AA36" i="42"/>
  <c r="W4" i="19" s="1"/>
  <c r="W36" i="42"/>
  <c r="S4" i="19" s="1"/>
  <c r="S36" i="42"/>
  <c r="O4" i="19" s="1"/>
  <c r="O36" i="42"/>
  <c r="K4" i="19" s="1"/>
  <c r="K36" i="42"/>
  <c r="G4" i="19" s="1"/>
  <c r="G36" i="42"/>
  <c r="C4" i="19" s="1"/>
  <c r="AL36" i="42"/>
  <c r="AH4" i="19" s="1"/>
  <c r="AH36" i="42"/>
  <c r="AD4" i="19" s="1"/>
  <c r="AD36" i="42"/>
  <c r="Z4" i="19" s="1"/>
  <c r="Z36" i="42"/>
  <c r="V4" i="19" s="1"/>
  <c r="V36" i="42"/>
  <c r="R4" i="19" s="1"/>
  <c r="R36" i="42"/>
  <c r="N4" i="19" s="1"/>
  <c r="N36" i="42"/>
  <c r="J4" i="19" s="1"/>
  <c r="J36" i="42"/>
  <c r="F4" i="19" s="1"/>
  <c r="F36" i="42"/>
  <c r="Q36" i="42"/>
  <c r="M4" i="19" s="1"/>
  <c r="AC36" i="42"/>
  <c r="Y4" i="19" s="1"/>
  <c r="I36" i="42"/>
  <c r="E4" i="19" s="1"/>
  <c r="U36" i="42"/>
  <c r="Q4" i="19" s="1"/>
  <c r="AG36" i="42"/>
  <c r="AC4" i="19" s="1"/>
  <c r="M36" i="42"/>
  <c r="I4" i="19" s="1"/>
  <c r="Y36" i="42"/>
  <c r="U4" i="19" s="1"/>
  <c r="AK36" i="42"/>
  <c r="AG4" i="19" s="1"/>
  <c r="AM35" i="42"/>
  <c r="AI3" i="19" s="1"/>
  <c r="AI35" i="42"/>
  <c r="AE3" i="19" s="1"/>
  <c r="AE35" i="42"/>
  <c r="AA3" i="19" s="1"/>
  <c r="AA35" i="42"/>
  <c r="W3" i="19" s="1"/>
  <c r="W35" i="42"/>
  <c r="S3" i="19" s="1"/>
  <c r="S35" i="42"/>
  <c r="O3" i="19" s="1"/>
  <c r="O35" i="42"/>
  <c r="K3" i="19" s="1"/>
  <c r="K35" i="42"/>
  <c r="G3" i="19" s="1"/>
  <c r="G35" i="42"/>
  <c r="C3" i="19" s="1"/>
  <c r="AL35" i="42"/>
  <c r="AH3" i="19" s="1"/>
  <c r="AH35" i="42"/>
  <c r="AD3" i="19" s="1"/>
  <c r="AD35" i="42"/>
  <c r="Z3" i="19" s="1"/>
  <c r="Z35" i="42"/>
  <c r="V3" i="19" s="1"/>
  <c r="V35" i="42"/>
  <c r="R3" i="19" s="1"/>
  <c r="R35" i="42"/>
  <c r="N3" i="19" s="1"/>
  <c r="N35" i="42"/>
  <c r="J3" i="19" s="1"/>
  <c r="J35" i="42"/>
  <c r="F3" i="19" s="1"/>
  <c r="F35" i="42"/>
  <c r="AK35" i="42"/>
  <c r="AG3" i="19" s="1"/>
  <c r="AG35" i="42"/>
  <c r="AC3" i="19" s="1"/>
  <c r="AC35" i="42"/>
  <c r="Y3" i="19" s="1"/>
  <c r="Y35" i="42"/>
  <c r="U3" i="19" s="1"/>
  <c r="U35" i="42"/>
  <c r="Q3" i="19" s="1"/>
  <c r="Q35" i="42"/>
  <c r="M3" i="19" s="1"/>
  <c r="M35" i="42"/>
  <c r="I3" i="19" s="1"/>
  <c r="I35" i="42"/>
  <c r="E3" i="19" s="1"/>
  <c r="AF35" i="42"/>
  <c r="AB3" i="19" s="1"/>
  <c r="L35" i="42"/>
  <c r="H3" i="19" s="1"/>
  <c r="X35" i="42"/>
  <c r="T3" i="19" s="1"/>
  <c r="AJ35" i="42"/>
  <c r="AF3" i="19" s="1"/>
  <c r="P35" i="42"/>
  <c r="L3" i="19" s="1"/>
  <c r="AB35" i="42"/>
  <c r="X3" i="19" s="1"/>
  <c r="H35" i="42"/>
  <c r="D3" i="19" s="1"/>
  <c r="T35" i="42"/>
  <c r="P3" i="19" s="1"/>
  <c r="AK37" i="42"/>
  <c r="AG5" i="19" s="1"/>
  <c r="AG37" i="42"/>
  <c r="AC5" i="19" s="1"/>
  <c r="AC37" i="42"/>
  <c r="Y5" i="19" s="1"/>
  <c r="Y37" i="42"/>
  <c r="U5" i="19" s="1"/>
  <c r="U37" i="42"/>
  <c r="Q5" i="19" s="1"/>
  <c r="Q37" i="42"/>
  <c r="M5" i="19" s="1"/>
  <c r="M37" i="42"/>
  <c r="I5" i="19" s="1"/>
  <c r="I37" i="42"/>
  <c r="E5" i="19" s="1"/>
  <c r="AJ37" i="42"/>
  <c r="AF5" i="19" s="1"/>
  <c r="AF37" i="42"/>
  <c r="AB5" i="19" s="1"/>
  <c r="AB37" i="42"/>
  <c r="X5" i="19" s="1"/>
  <c r="X37" i="42"/>
  <c r="T5" i="19" s="1"/>
  <c r="T37" i="42"/>
  <c r="P5" i="19" s="1"/>
  <c r="P37" i="42"/>
  <c r="L5" i="19" s="1"/>
  <c r="L37" i="42"/>
  <c r="H5" i="19" s="1"/>
  <c r="H37" i="42"/>
  <c r="D5" i="19" s="1"/>
  <c r="AM37" i="42"/>
  <c r="AI5" i="19" s="1"/>
  <c r="AI37" i="42"/>
  <c r="AE5" i="19" s="1"/>
  <c r="AE37" i="42"/>
  <c r="AA5" i="19" s="1"/>
  <c r="AA37" i="42"/>
  <c r="W5" i="19" s="1"/>
  <c r="W37" i="42"/>
  <c r="S5" i="19" s="1"/>
  <c r="S37" i="42"/>
  <c r="O5" i="19" s="1"/>
  <c r="O37" i="42"/>
  <c r="K5" i="19" s="1"/>
  <c r="K37" i="42"/>
  <c r="G5" i="19" s="1"/>
  <c r="G37" i="42"/>
  <c r="C5" i="19" s="1"/>
  <c r="N37" i="42"/>
  <c r="J5" i="19" s="1"/>
  <c r="Z37" i="42"/>
  <c r="V5" i="19" s="1"/>
  <c r="AL37" i="42"/>
  <c r="AH5" i="19" s="1"/>
  <c r="F37" i="42"/>
  <c r="R37" i="42"/>
  <c r="N5" i="19" s="1"/>
  <c r="AD37" i="42"/>
  <c r="Z5" i="19" s="1"/>
  <c r="J37" i="42"/>
  <c r="F5" i="19" s="1"/>
  <c r="V37" i="42"/>
  <c r="R5" i="19" s="1"/>
  <c r="AH37" i="42"/>
  <c r="AD5" i="19" s="1"/>
  <c r="Q55" i="42" l="1"/>
  <c r="L7" i="48"/>
  <c r="Q52" i="42"/>
  <c r="L4" i="48"/>
  <c r="Q54" i="42"/>
  <c r="L6" i="48"/>
  <c r="Q56" i="42"/>
  <c r="L8" i="48"/>
  <c r="Q50" i="42"/>
  <c r="L2" i="48"/>
  <c r="Q53" i="42"/>
  <c r="L5" i="48"/>
  <c r="Q57" i="42"/>
  <c r="L9" i="48"/>
  <c r="Q63" i="42"/>
  <c r="L7" i="49"/>
  <c r="Q61" i="42"/>
  <c r="L5" i="49"/>
  <c r="Q59" i="42"/>
  <c r="L3" i="49"/>
  <c r="P58" i="42"/>
  <c r="K2" i="49"/>
  <c r="B3" i="19"/>
  <c r="B7" i="19"/>
  <c r="B8" i="19"/>
  <c r="B5" i="19"/>
  <c r="B6" i="19"/>
  <c r="B4" i="19"/>
  <c r="B2" i="19"/>
  <c r="AC25" i="42"/>
  <c r="Y25" i="42"/>
  <c r="R25" i="42"/>
  <c r="W25" i="42"/>
  <c r="F25" i="42"/>
  <c r="Z25" i="42"/>
  <c r="X25" i="42"/>
  <c r="AL25" i="42"/>
  <c r="U25" i="42"/>
  <c r="AM25" i="42"/>
  <c r="P25" i="42"/>
  <c r="V25" i="42"/>
  <c r="AG25" i="42"/>
  <c r="J25" i="42"/>
  <c r="S25" i="42"/>
  <c r="N25" i="42"/>
  <c r="T25" i="42"/>
  <c r="Q25" i="42"/>
  <c r="K25" i="42"/>
  <c r="M25" i="42"/>
  <c r="AK25" i="42"/>
  <c r="I25" i="42"/>
  <c r="G25" i="42"/>
  <c r="AJ25" i="42"/>
  <c r="AH25" i="42"/>
  <c r="AA25" i="42"/>
  <c r="AF25" i="42"/>
  <c r="AD25" i="42"/>
  <c r="O25" i="42"/>
  <c r="H25" i="42"/>
  <c r="AI25" i="42"/>
  <c r="AE25" i="42"/>
  <c r="L25" i="42"/>
  <c r="AM23" i="42"/>
  <c r="AJ23" i="42"/>
  <c r="AG23" i="42"/>
  <c r="AD23" i="42"/>
  <c r="AA23" i="42"/>
  <c r="Y23" i="42"/>
  <c r="R23" i="42"/>
  <c r="O23" i="42"/>
  <c r="M23" i="42"/>
  <c r="J23" i="42"/>
  <c r="AK23" i="42"/>
  <c r="AF23" i="42"/>
  <c r="AC23" i="42"/>
  <c r="U23" i="42"/>
  <c r="Q23" i="42"/>
  <c r="I23" i="42"/>
  <c r="AI23" i="42"/>
  <c r="AE23" i="42"/>
  <c r="AB23" i="42"/>
  <c r="X23" i="42"/>
  <c r="T23" i="42"/>
  <c r="P23" i="42"/>
  <c r="L23" i="42"/>
  <c r="H23" i="42"/>
  <c r="V23" i="42"/>
  <c r="N23" i="42"/>
  <c r="F23" i="42"/>
  <c r="AH23" i="42"/>
  <c r="S23" i="42"/>
  <c r="K23" i="42"/>
  <c r="AL23" i="42"/>
  <c r="G23" i="42"/>
  <c r="W23" i="42"/>
  <c r="Z23" i="42"/>
  <c r="AJ19" i="42"/>
  <c r="AH19" i="42"/>
  <c r="AE19" i="42"/>
  <c r="X19" i="42"/>
  <c r="V19" i="42"/>
  <c r="S19" i="42"/>
  <c r="F19" i="42"/>
  <c r="AK19" i="42"/>
  <c r="U19" i="42"/>
  <c r="R19" i="42"/>
  <c r="O19" i="42"/>
  <c r="K19" i="42"/>
  <c r="AG19" i="42"/>
  <c r="AD19" i="42"/>
  <c r="AA19" i="42"/>
  <c r="T19" i="42"/>
  <c r="AL19" i="42"/>
  <c r="Y19" i="42"/>
  <c r="N19" i="42"/>
  <c r="I19" i="42"/>
  <c r="AC19" i="42"/>
  <c r="W19" i="42"/>
  <c r="Q19" i="42"/>
  <c r="M19" i="42"/>
  <c r="H19" i="42"/>
  <c r="AI19" i="42"/>
  <c r="L19" i="42"/>
  <c r="AF19" i="42"/>
  <c r="J19" i="42"/>
  <c r="AB19" i="42"/>
  <c r="G19" i="42"/>
  <c r="Z19" i="42"/>
  <c r="AM19" i="42"/>
  <c r="P19" i="42"/>
  <c r="AL2" i="42"/>
  <c r="V2" i="42"/>
  <c r="F2" i="42"/>
  <c r="AK2" i="42"/>
  <c r="I2" i="42"/>
  <c r="AE2" i="42"/>
  <c r="O2" i="42"/>
  <c r="L2" i="42"/>
  <c r="D2" i="42"/>
  <c r="AD2" i="42"/>
  <c r="Y2" i="42"/>
  <c r="U2" i="42"/>
  <c r="W2" i="42"/>
  <c r="X2" i="42"/>
  <c r="Z2" i="42"/>
  <c r="M2" i="42"/>
  <c r="AI2" i="42"/>
  <c r="H2" i="42"/>
  <c r="AH2" i="42"/>
  <c r="R2" i="42"/>
  <c r="AG2" i="42"/>
  <c r="AC2" i="42"/>
  <c r="E2" i="42"/>
  <c r="AA2" i="42"/>
  <c r="K2" i="42"/>
  <c r="AF2" i="42"/>
  <c r="AJ2" i="42"/>
  <c r="N2" i="42"/>
  <c r="G2" i="42"/>
  <c r="S2" i="42"/>
  <c r="AM2" i="42"/>
  <c r="T2" i="42"/>
  <c r="J2" i="42"/>
  <c r="Q2" i="42"/>
  <c r="AB2" i="42"/>
  <c r="P2" i="42"/>
  <c r="AI3" i="42"/>
  <c r="S3" i="42"/>
  <c r="AL3" i="42"/>
  <c r="N3" i="42"/>
  <c r="J3" i="42"/>
  <c r="AB3" i="42"/>
  <c r="L3" i="42"/>
  <c r="M3" i="42"/>
  <c r="AG3" i="42"/>
  <c r="AD3" i="42"/>
  <c r="E3" i="42"/>
  <c r="AM3" i="42"/>
  <c r="G3" i="42"/>
  <c r="AF3" i="42"/>
  <c r="I3" i="42"/>
  <c r="AE3" i="42"/>
  <c r="O3" i="42"/>
  <c r="AH3" i="42"/>
  <c r="F3" i="42"/>
  <c r="D3" i="42"/>
  <c r="X3" i="42"/>
  <c r="H3" i="42"/>
  <c r="U3" i="42"/>
  <c r="Q3" i="42"/>
  <c r="T3" i="42"/>
  <c r="V3" i="42"/>
  <c r="AA3" i="42"/>
  <c r="K3" i="42"/>
  <c r="Z3" i="42"/>
  <c r="AJ3" i="42"/>
  <c r="Y3" i="42"/>
  <c r="AC3" i="42"/>
  <c r="W3" i="42"/>
  <c r="R3" i="42"/>
  <c r="P3" i="42"/>
  <c r="AK3" i="42"/>
  <c r="AD24" i="42"/>
  <c r="AC24" i="42"/>
  <c r="X24" i="42"/>
  <c r="G24" i="42"/>
  <c r="R24" i="42"/>
  <c r="V24" i="42"/>
  <c r="M24" i="42"/>
  <c r="H24" i="42"/>
  <c r="L24" i="42"/>
  <c r="U24" i="42"/>
  <c r="AE24" i="42"/>
  <c r="AB24" i="42"/>
  <c r="P24" i="42"/>
  <c r="AH24" i="42"/>
  <c r="K24" i="42"/>
  <c r="F24" i="42"/>
  <c r="AA24" i="42"/>
  <c r="Z24" i="42"/>
  <c r="Y24" i="42"/>
  <c r="S24" i="42"/>
  <c r="AM24" i="42"/>
  <c r="N24" i="42"/>
  <c r="AJ24" i="42"/>
  <c r="I24" i="42"/>
  <c r="T24" i="42"/>
  <c r="AK24" i="42"/>
  <c r="AF24" i="42"/>
  <c r="AI24" i="42"/>
  <c r="AL24" i="42"/>
  <c r="O24" i="42"/>
  <c r="J24" i="42"/>
  <c r="AG24" i="42"/>
  <c r="W24" i="42"/>
  <c r="Q24" i="42"/>
  <c r="AC8" i="42"/>
  <c r="M8" i="42"/>
  <c r="AF8" i="42"/>
  <c r="P8" i="42"/>
  <c r="AI8" i="42"/>
  <c r="S8" i="42"/>
  <c r="G8" i="42"/>
  <c r="R8" i="42"/>
  <c r="AD8" i="42"/>
  <c r="U8" i="42"/>
  <c r="X8" i="42"/>
  <c r="F8" i="42"/>
  <c r="D8" i="42"/>
  <c r="Q8" i="42"/>
  <c r="T8" i="42"/>
  <c r="W8" i="42"/>
  <c r="N8" i="42"/>
  <c r="Y8" i="42"/>
  <c r="I8" i="42"/>
  <c r="AB8" i="42"/>
  <c r="L8" i="42"/>
  <c r="AE8" i="42"/>
  <c r="O8" i="42"/>
  <c r="AH8" i="42"/>
  <c r="J8" i="42"/>
  <c r="V8" i="42"/>
  <c r="AA8" i="42"/>
  <c r="AL8" i="42"/>
  <c r="AK8" i="42"/>
  <c r="E8" i="42"/>
  <c r="H8" i="42"/>
  <c r="K8" i="42"/>
  <c r="AG8" i="42"/>
  <c r="AJ8" i="42"/>
  <c r="AM8" i="42"/>
  <c r="Z8" i="42"/>
  <c r="AH7" i="42"/>
  <c r="Y7" i="42"/>
  <c r="AG7" i="42"/>
  <c r="Z7" i="42"/>
  <c r="R7" i="42"/>
  <c r="I7" i="42"/>
  <c r="AK7" i="42"/>
  <c r="E7" i="42"/>
  <c r="Q7" i="42"/>
  <c r="J7" i="42"/>
  <c r="D7" i="42"/>
  <c r="V7" i="42"/>
  <c r="AL7" i="42"/>
  <c r="U7" i="42"/>
  <c r="F7" i="42"/>
  <c r="N7" i="42"/>
  <c r="M7" i="42"/>
  <c r="AC7" i="42"/>
  <c r="AD7" i="42"/>
  <c r="AF7" i="42"/>
  <c r="P7" i="42"/>
  <c r="AI7" i="42"/>
  <c r="S7" i="42"/>
  <c r="X7" i="42"/>
  <c r="H7" i="42"/>
  <c r="K7" i="42"/>
  <c r="AM7" i="42"/>
  <c r="AB7" i="42"/>
  <c r="L7" i="42"/>
  <c r="AE7" i="42"/>
  <c r="O7" i="42"/>
  <c r="AA7" i="42"/>
  <c r="AJ7" i="42"/>
  <c r="T7" i="42"/>
  <c r="W7" i="42"/>
  <c r="G7" i="42"/>
  <c r="F18" i="42"/>
  <c r="J48" i="42"/>
  <c r="AD5" i="42"/>
  <c r="N5" i="42"/>
  <c r="AG5" i="42"/>
  <c r="Q5" i="42"/>
  <c r="D5" i="42"/>
  <c r="AA5" i="42"/>
  <c r="T5" i="42"/>
  <c r="H5" i="42"/>
  <c r="AB5" i="42"/>
  <c r="F5" i="42"/>
  <c r="I5" i="42"/>
  <c r="X5" i="42"/>
  <c r="AH5" i="42"/>
  <c r="AK5" i="42"/>
  <c r="E5" i="42"/>
  <c r="S5" i="42"/>
  <c r="Z5" i="42"/>
  <c r="J5" i="42"/>
  <c r="AC5" i="42"/>
  <c r="M5" i="42"/>
  <c r="AJ5" i="42"/>
  <c r="P5" i="42"/>
  <c r="AI5" i="42"/>
  <c r="W5" i="42"/>
  <c r="G5" i="42"/>
  <c r="V5" i="42"/>
  <c r="K5" i="42"/>
  <c r="R5" i="42"/>
  <c r="AE5" i="42"/>
  <c r="AL5" i="42"/>
  <c r="Y5" i="42"/>
  <c r="O5" i="42"/>
  <c r="L5" i="42"/>
  <c r="U5" i="42"/>
  <c r="AF5" i="42"/>
  <c r="AM5" i="42"/>
  <c r="AJ20" i="42"/>
  <c r="AH20" i="42"/>
  <c r="AC20" i="42"/>
  <c r="AA20" i="42"/>
  <c r="T20" i="42"/>
  <c r="R20" i="42"/>
  <c r="M20" i="42"/>
  <c r="K20" i="42"/>
  <c r="AG20" i="42"/>
  <c r="X20" i="42"/>
  <c r="U20" i="42"/>
  <c r="O20" i="42"/>
  <c r="L20" i="42"/>
  <c r="I20" i="42"/>
  <c r="F20" i="42"/>
  <c r="AM20" i="42"/>
  <c r="AD20" i="42"/>
  <c r="Q20" i="42"/>
  <c r="H20" i="42"/>
  <c r="AB20" i="42"/>
  <c r="V20" i="42"/>
  <c r="P20" i="42"/>
  <c r="J20" i="42"/>
  <c r="AL20" i="42"/>
  <c r="AF20" i="42"/>
  <c r="Z20" i="42"/>
  <c r="N20" i="42"/>
  <c r="AK20" i="42"/>
  <c r="Y20" i="42"/>
  <c r="AI20" i="42"/>
  <c r="W20" i="42"/>
  <c r="S20" i="42"/>
  <c r="AE20" i="42"/>
  <c r="G20" i="42"/>
  <c r="AF22" i="42"/>
  <c r="P22" i="42"/>
  <c r="AI22" i="42"/>
  <c r="S22" i="42"/>
  <c r="AL22" i="42"/>
  <c r="V22" i="42"/>
  <c r="F22" i="42"/>
  <c r="I22" i="42"/>
  <c r="AG22" i="42"/>
  <c r="H22" i="42"/>
  <c r="N22" i="42"/>
  <c r="U22" i="42"/>
  <c r="AJ22" i="42"/>
  <c r="W22" i="42"/>
  <c r="Z22" i="42"/>
  <c r="Y22" i="42"/>
  <c r="AB22" i="42"/>
  <c r="L22" i="42"/>
  <c r="AE22" i="42"/>
  <c r="O22" i="42"/>
  <c r="AH22" i="42"/>
  <c r="R22" i="42"/>
  <c r="AC22" i="42"/>
  <c r="AK22" i="42"/>
  <c r="Q22" i="42"/>
  <c r="AD22" i="42"/>
  <c r="AM22" i="42"/>
  <c r="X22" i="42"/>
  <c r="AA22" i="42"/>
  <c r="K22" i="42"/>
  <c r="M22" i="42"/>
  <c r="T22" i="42"/>
  <c r="G22" i="42"/>
  <c r="J22" i="42"/>
  <c r="Z9" i="42"/>
  <c r="J9" i="42"/>
  <c r="AC9" i="42"/>
  <c r="M9" i="42"/>
  <c r="AF9" i="42"/>
  <c r="P9" i="42"/>
  <c r="AI9" i="42"/>
  <c r="K9" i="42"/>
  <c r="D9" i="42"/>
  <c r="AH9" i="42"/>
  <c r="U9" i="42"/>
  <c r="X9" i="42"/>
  <c r="G9" i="42"/>
  <c r="AD9" i="42"/>
  <c r="AG9" i="42"/>
  <c r="AJ9" i="42"/>
  <c r="O9" i="42"/>
  <c r="AL9" i="42"/>
  <c r="V9" i="42"/>
  <c r="F9" i="42"/>
  <c r="Y9" i="42"/>
  <c r="I9" i="42"/>
  <c r="AB9" i="42"/>
  <c r="L9" i="42"/>
  <c r="S9" i="42"/>
  <c r="AM9" i="42"/>
  <c r="AK9" i="42"/>
  <c r="AE9" i="42"/>
  <c r="AA9" i="42"/>
  <c r="R9" i="42"/>
  <c r="E9" i="42"/>
  <c r="H9" i="42"/>
  <c r="N9" i="42"/>
  <c r="Q9" i="42"/>
  <c r="T9" i="42"/>
  <c r="W9" i="42"/>
  <c r="AE6" i="42"/>
  <c r="O6" i="42"/>
  <c r="AH6" i="42"/>
  <c r="R6" i="42"/>
  <c r="AG6" i="42"/>
  <c r="M6" i="42"/>
  <c r="AK6" i="42"/>
  <c r="E6" i="42"/>
  <c r="D6" i="42"/>
  <c r="W6" i="42"/>
  <c r="J6" i="42"/>
  <c r="AB6" i="42"/>
  <c r="AI6" i="42"/>
  <c r="AL6" i="42"/>
  <c r="V6" i="42"/>
  <c r="X6" i="42"/>
  <c r="P6" i="42"/>
  <c r="AA6" i="42"/>
  <c r="K6" i="42"/>
  <c r="AD6" i="42"/>
  <c r="N6" i="42"/>
  <c r="L6" i="42"/>
  <c r="H6" i="42"/>
  <c r="AF6" i="42"/>
  <c r="AJ6" i="42"/>
  <c r="Y6" i="42"/>
  <c r="G6" i="42"/>
  <c r="U6" i="42"/>
  <c r="S6" i="42"/>
  <c r="Q6" i="42"/>
  <c r="AM6" i="42"/>
  <c r="Z6" i="42"/>
  <c r="AC6" i="42"/>
  <c r="T6" i="42"/>
  <c r="F6" i="42"/>
  <c r="I6" i="42"/>
  <c r="L42" i="42"/>
  <c r="J44" i="42"/>
  <c r="L49" i="42"/>
  <c r="J47" i="42"/>
  <c r="L46" i="42"/>
  <c r="K43" i="42"/>
  <c r="K45" i="42"/>
  <c r="K27" i="42"/>
  <c r="L28" i="42"/>
  <c r="J30" i="42"/>
  <c r="K31" i="42"/>
  <c r="J26" i="42"/>
  <c r="M29" i="42"/>
  <c r="R54" i="42" l="1"/>
  <c r="M6" i="48"/>
  <c r="R56" i="42"/>
  <c r="M8" i="48"/>
  <c r="R53" i="42"/>
  <c r="M5" i="48"/>
  <c r="R52" i="42"/>
  <c r="M4" i="48"/>
  <c r="R57" i="42"/>
  <c r="M9" i="48"/>
  <c r="R50" i="42"/>
  <c r="M2" i="48"/>
  <c r="R55" i="42"/>
  <c r="M7" i="48"/>
  <c r="R63" i="42"/>
  <c r="M7" i="49"/>
  <c r="R61" i="42"/>
  <c r="M5" i="49"/>
  <c r="R59" i="42"/>
  <c r="M3" i="49"/>
  <c r="Q58" i="42"/>
  <c r="L2" i="49"/>
  <c r="K48" i="42"/>
  <c r="G18" i="42"/>
  <c r="L45" i="42"/>
  <c r="L43" i="42"/>
  <c r="M49" i="42"/>
  <c r="M46" i="42"/>
  <c r="K44" i="42"/>
  <c r="K47" i="42"/>
  <c r="M42" i="42"/>
  <c r="L31" i="42"/>
  <c r="L27" i="42"/>
  <c r="K30" i="42"/>
  <c r="N29" i="42"/>
  <c r="M28" i="42"/>
  <c r="K26" i="42"/>
  <c r="S52" i="42" l="1"/>
  <c r="N4" i="48"/>
  <c r="S55" i="42"/>
  <c r="N7" i="48"/>
  <c r="S56" i="42"/>
  <c r="N8" i="48"/>
  <c r="S50" i="42"/>
  <c r="N2" i="48"/>
  <c r="S53" i="42"/>
  <c r="N5" i="48"/>
  <c r="S57" i="42"/>
  <c r="N9" i="48"/>
  <c r="S54" i="42"/>
  <c r="N6" i="48"/>
  <c r="S63" i="42"/>
  <c r="N7" i="49"/>
  <c r="S61" i="42"/>
  <c r="N5" i="49"/>
  <c r="S59" i="42"/>
  <c r="N3" i="49"/>
  <c r="R58" i="42"/>
  <c r="M2" i="49"/>
  <c r="H18" i="42"/>
  <c r="L48" i="42"/>
  <c r="N49" i="42"/>
  <c r="M43" i="42"/>
  <c r="N46" i="42"/>
  <c r="N42" i="42"/>
  <c r="L47" i="42"/>
  <c r="L44" i="42"/>
  <c r="M45" i="42"/>
  <c r="L30" i="42"/>
  <c r="M27" i="42"/>
  <c r="L26" i="42"/>
  <c r="N28" i="42"/>
  <c r="O29" i="42"/>
  <c r="M31" i="42"/>
  <c r="T50" i="42" l="1"/>
  <c r="O2" i="48"/>
  <c r="T54" i="42"/>
  <c r="O6" i="48"/>
  <c r="T56" i="42"/>
  <c r="O8" i="48"/>
  <c r="T57" i="42"/>
  <c r="O9" i="48"/>
  <c r="T55" i="42"/>
  <c r="O7" i="48"/>
  <c r="T53" i="42"/>
  <c r="O5" i="48"/>
  <c r="T52" i="42"/>
  <c r="O4" i="48"/>
  <c r="T63" i="42"/>
  <c r="O7" i="49"/>
  <c r="T61" i="42"/>
  <c r="O5" i="49"/>
  <c r="T59" i="42"/>
  <c r="O3" i="49"/>
  <c r="S58" i="42"/>
  <c r="N2" i="49"/>
  <c r="M48" i="42"/>
  <c r="I18" i="42"/>
  <c r="N43" i="42"/>
  <c r="M44" i="42"/>
  <c r="O46" i="42"/>
  <c r="M47" i="42"/>
  <c r="O42" i="42"/>
  <c r="N45" i="42"/>
  <c r="O49" i="42"/>
  <c r="O28" i="42"/>
  <c r="N27" i="42"/>
  <c r="M26" i="42"/>
  <c r="N31" i="42"/>
  <c r="P29" i="42"/>
  <c r="M30" i="42"/>
  <c r="U53" i="42" l="1"/>
  <c r="P5" i="48"/>
  <c r="U54" i="42"/>
  <c r="P6" i="48"/>
  <c r="U52" i="42"/>
  <c r="P4" i="48"/>
  <c r="U57" i="42"/>
  <c r="P9" i="48"/>
  <c r="U56" i="42"/>
  <c r="P8" i="48"/>
  <c r="U55" i="42"/>
  <c r="P7" i="48"/>
  <c r="U50" i="42"/>
  <c r="P2" i="48"/>
  <c r="U63" i="42"/>
  <c r="P7" i="49"/>
  <c r="U61" i="42"/>
  <c r="P5" i="49"/>
  <c r="U59" i="42"/>
  <c r="P3" i="49"/>
  <c r="T58" i="42"/>
  <c r="O2" i="49"/>
  <c r="J18" i="42"/>
  <c r="N48" i="42"/>
  <c r="O45" i="42"/>
  <c r="P42" i="42"/>
  <c r="N44" i="42"/>
  <c r="P46" i="42"/>
  <c r="P49" i="42"/>
  <c r="O43" i="42"/>
  <c r="N47" i="42"/>
  <c r="P28" i="42"/>
  <c r="O31" i="42"/>
  <c r="N26" i="42"/>
  <c r="N30" i="42"/>
  <c r="O27" i="42"/>
  <c r="Q29" i="42"/>
  <c r="V52" i="42" l="1"/>
  <c r="Q4" i="48"/>
  <c r="V55" i="42"/>
  <c r="Q7" i="48"/>
  <c r="V54" i="42"/>
  <c r="Q6" i="48"/>
  <c r="V57" i="42"/>
  <c r="Q9" i="48"/>
  <c r="V50" i="42"/>
  <c r="Q2" i="48"/>
  <c r="V56" i="42"/>
  <c r="Q8" i="48"/>
  <c r="V53" i="42"/>
  <c r="Q5" i="48"/>
  <c r="V63" i="42"/>
  <c r="Q7" i="49"/>
  <c r="V61" i="42"/>
  <c r="Q5" i="49"/>
  <c r="V59" i="42"/>
  <c r="Q3" i="49"/>
  <c r="U58" i="42"/>
  <c r="P2" i="49"/>
  <c r="O48" i="42"/>
  <c r="K18" i="42"/>
  <c r="Q42" i="42"/>
  <c r="Q46" i="42"/>
  <c r="P43" i="42"/>
  <c r="Q49" i="42"/>
  <c r="O44" i="42"/>
  <c r="O47" i="42"/>
  <c r="P45" i="42"/>
  <c r="P27" i="42"/>
  <c r="O30" i="42"/>
  <c r="O26" i="42"/>
  <c r="R29" i="42"/>
  <c r="P31" i="42"/>
  <c r="Q28" i="42"/>
  <c r="W57" i="42" l="1"/>
  <c r="R9" i="48"/>
  <c r="W53" i="42"/>
  <c r="R5" i="48"/>
  <c r="W54" i="42"/>
  <c r="R6" i="48"/>
  <c r="W56" i="42"/>
  <c r="R8" i="48"/>
  <c r="W55" i="42"/>
  <c r="R7" i="48"/>
  <c r="W50" i="42"/>
  <c r="R2" i="48"/>
  <c r="W52" i="42"/>
  <c r="R4" i="48"/>
  <c r="W63" i="42"/>
  <c r="R7" i="49"/>
  <c r="W61" i="42"/>
  <c r="R5" i="49"/>
  <c r="W59" i="42"/>
  <c r="R3" i="49"/>
  <c r="V58" i="42"/>
  <c r="Q2" i="49"/>
  <c r="L18" i="42"/>
  <c r="P48" i="42"/>
  <c r="R49" i="42"/>
  <c r="P44" i="42"/>
  <c r="R46" i="42"/>
  <c r="P47" i="42"/>
  <c r="Q43" i="42"/>
  <c r="Q45" i="42"/>
  <c r="R42" i="42"/>
  <c r="S29" i="42"/>
  <c r="R28" i="42"/>
  <c r="P26" i="42"/>
  <c r="P30" i="42"/>
  <c r="Q31" i="42"/>
  <c r="Q27" i="42"/>
  <c r="X54" i="42" l="1"/>
  <c r="S6" i="48"/>
  <c r="X50" i="42"/>
  <c r="S2" i="48"/>
  <c r="X53" i="42"/>
  <c r="S5" i="48"/>
  <c r="X56" i="42"/>
  <c r="S8" i="48"/>
  <c r="X52" i="42"/>
  <c r="S4" i="48"/>
  <c r="X55" i="42"/>
  <c r="S7" i="48"/>
  <c r="X57" i="42"/>
  <c r="S9" i="48"/>
  <c r="X63" i="42"/>
  <c r="S7" i="49"/>
  <c r="X61" i="42"/>
  <c r="S5" i="49"/>
  <c r="X59" i="42"/>
  <c r="S3" i="49"/>
  <c r="W58" i="42"/>
  <c r="R2" i="49"/>
  <c r="Q48" i="42"/>
  <c r="M18" i="42"/>
  <c r="S46" i="42"/>
  <c r="R43" i="42"/>
  <c r="Q47" i="42"/>
  <c r="Q44" i="42"/>
  <c r="S49" i="42"/>
  <c r="R45" i="42"/>
  <c r="S42" i="42"/>
  <c r="T29" i="42"/>
  <c r="Q30" i="42"/>
  <c r="Q26" i="42"/>
  <c r="R27" i="42"/>
  <c r="S28" i="42"/>
  <c r="R31" i="42"/>
  <c r="Y56" i="42" l="1"/>
  <c r="T8" i="48"/>
  <c r="Y53" i="42"/>
  <c r="T5" i="48"/>
  <c r="Y50" i="42"/>
  <c r="T2" i="48"/>
  <c r="Y57" i="42"/>
  <c r="T9" i="48"/>
  <c r="Y55" i="42"/>
  <c r="T7" i="48"/>
  <c r="Y52" i="42"/>
  <c r="T4" i="48"/>
  <c r="Y54" i="42"/>
  <c r="T6" i="48"/>
  <c r="Y63" i="42"/>
  <c r="T7" i="49"/>
  <c r="Y61" i="42"/>
  <c r="T5" i="49"/>
  <c r="Y59" i="42"/>
  <c r="T3" i="49"/>
  <c r="X58" i="42"/>
  <c r="S2" i="49"/>
  <c r="N18" i="42"/>
  <c r="R48" i="42"/>
  <c r="R47" i="42"/>
  <c r="S45" i="42"/>
  <c r="S43" i="42"/>
  <c r="T42" i="42"/>
  <c r="T49" i="42"/>
  <c r="R44" i="42"/>
  <c r="T46" i="42"/>
  <c r="S27" i="42"/>
  <c r="R26" i="42"/>
  <c r="S31" i="42"/>
  <c r="R30" i="42"/>
  <c r="T28" i="42"/>
  <c r="U29" i="42"/>
  <c r="Z57" i="42" l="1"/>
  <c r="U9" i="48"/>
  <c r="Z54" i="42"/>
  <c r="U6" i="48"/>
  <c r="Z50" i="42"/>
  <c r="U2" i="48"/>
  <c r="Z52" i="42"/>
  <c r="U4" i="48"/>
  <c r="Z53" i="42"/>
  <c r="U5" i="48"/>
  <c r="Z55" i="42"/>
  <c r="U7" i="48"/>
  <c r="Z56" i="42"/>
  <c r="U8" i="48"/>
  <c r="Z63" i="42"/>
  <c r="U7" i="49"/>
  <c r="Z61" i="42"/>
  <c r="U5" i="49"/>
  <c r="Z59" i="42"/>
  <c r="U3" i="49"/>
  <c r="Y58" i="42"/>
  <c r="T2" i="49"/>
  <c r="S48" i="42"/>
  <c r="O18" i="42"/>
  <c r="U42" i="42"/>
  <c r="T45" i="42"/>
  <c r="S44" i="42"/>
  <c r="T43" i="42"/>
  <c r="S47" i="42"/>
  <c r="U46" i="42"/>
  <c r="U49" i="42"/>
  <c r="S30" i="42"/>
  <c r="V29" i="42"/>
  <c r="T31" i="42"/>
  <c r="T27" i="42"/>
  <c r="S26" i="42"/>
  <c r="U28" i="42"/>
  <c r="AA53" i="42" l="1"/>
  <c r="V5" i="48"/>
  <c r="AA57" i="42"/>
  <c r="V9" i="48"/>
  <c r="AA52" i="42"/>
  <c r="V4" i="48"/>
  <c r="AA56" i="42"/>
  <c r="V8" i="48"/>
  <c r="AA50" i="42"/>
  <c r="V2" i="48"/>
  <c r="AA55" i="42"/>
  <c r="V7" i="48"/>
  <c r="AA54" i="42"/>
  <c r="V6" i="48"/>
  <c r="AA63" i="42"/>
  <c r="V7" i="49"/>
  <c r="AA61" i="42"/>
  <c r="V5" i="49"/>
  <c r="AA59" i="42"/>
  <c r="V3" i="49"/>
  <c r="Z58" i="42"/>
  <c r="U2" i="49"/>
  <c r="P18" i="42"/>
  <c r="T48" i="42"/>
  <c r="V46" i="42"/>
  <c r="T47" i="42"/>
  <c r="T44" i="42"/>
  <c r="U43" i="42"/>
  <c r="V49" i="42"/>
  <c r="V42" i="42"/>
  <c r="U45" i="42"/>
  <c r="U27" i="42"/>
  <c r="U31" i="42"/>
  <c r="V28" i="42"/>
  <c r="W29" i="42"/>
  <c r="T26" i="42"/>
  <c r="T30" i="42"/>
  <c r="AB54" i="42" l="1"/>
  <c r="W6" i="48"/>
  <c r="AB52" i="42"/>
  <c r="W4" i="48"/>
  <c r="AB56" i="42"/>
  <c r="W8" i="48"/>
  <c r="AB55" i="42"/>
  <c r="W7" i="48"/>
  <c r="AB57" i="42"/>
  <c r="W9" i="48"/>
  <c r="AB50" i="42"/>
  <c r="W2" i="48"/>
  <c r="AB53" i="42"/>
  <c r="W5" i="48"/>
  <c r="AB63" i="42"/>
  <c r="W7" i="49"/>
  <c r="AB61" i="42"/>
  <c r="W5" i="49"/>
  <c r="AB59" i="42"/>
  <c r="W3" i="49"/>
  <c r="AA58" i="42"/>
  <c r="V2" i="49"/>
  <c r="U48" i="42"/>
  <c r="Q18" i="42"/>
  <c r="W42" i="42"/>
  <c r="U44" i="42"/>
  <c r="W49" i="42"/>
  <c r="W46" i="42"/>
  <c r="U47" i="42"/>
  <c r="V43" i="42"/>
  <c r="V45" i="42"/>
  <c r="X29" i="42"/>
  <c r="V31" i="42"/>
  <c r="W28" i="42"/>
  <c r="U30" i="42"/>
  <c r="U26" i="42"/>
  <c r="V27" i="42"/>
  <c r="AC55" i="42" l="1"/>
  <c r="X7" i="48"/>
  <c r="AC54" i="42"/>
  <c r="X6" i="48"/>
  <c r="AC53" i="42"/>
  <c r="X5" i="48"/>
  <c r="AC52" i="42"/>
  <c r="X4" i="48"/>
  <c r="AC57" i="42"/>
  <c r="X9" i="48"/>
  <c r="AC56" i="42"/>
  <c r="X8" i="48"/>
  <c r="AC50" i="42"/>
  <c r="X2" i="48"/>
  <c r="AC63" i="42"/>
  <c r="X7" i="49"/>
  <c r="AC61" i="42"/>
  <c r="X5" i="49"/>
  <c r="AC59" i="42"/>
  <c r="X3" i="49"/>
  <c r="AB58" i="42"/>
  <c r="W2" i="49"/>
  <c r="R18" i="42"/>
  <c r="V48" i="42"/>
  <c r="X46" i="42"/>
  <c r="W45" i="42"/>
  <c r="W43" i="42"/>
  <c r="V44" i="42"/>
  <c r="X49" i="42"/>
  <c r="V47" i="42"/>
  <c r="X42" i="42"/>
  <c r="V30" i="42"/>
  <c r="W27" i="42"/>
  <c r="X28" i="42"/>
  <c r="W31" i="42"/>
  <c r="V26" i="42"/>
  <c r="Y29" i="42"/>
  <c r="AD57" i="42" l="1"/>
  <c r="Y9" i="48"/>
  <c r="AD55" i="42"/>
  <c r="Y7" i="48"/>
  <c r="AD52" i="42"/>
  <c r="Y4" i="48"/>
  <c r="AD50" i="42"/>
  <c r="Y2" i="48"/>
  <c r="AD53" i="42"/>
  <c r="Y5" i="48"/>
  <c r="AD56" i="42"/>
  <c r="Y8" i="48"/>
  <c r="AD54" i="42"/>
  <c r="Y6" i="48"/>
  <c r="AD63" i="42"/>
  <c r="Y7" i="49"/>
  <c r="AD61" i="42"/>
  <c r="Y5" i="49"/>
  <c r="AD59" i="42"/>
  <c r="Y3" i="49"/>
  <c r="AC58" i="42"/>
  <c r="X2" i="49"/>
  <c r="W48" i="42"/>
  <c r="S18" i="42"/>
  <c r="W44" i="42"/>
  <c r="W47" i="42"/>
  <c r="X43" i="42"/>
  <c r="Y49" i="42"/>
  <c r="X45" i="42"/>
  <c r="Y42" i="42"/>
  <c r="Y46" i="42"/>
  <c r="Y28" i="42"/>
  <c r="Z29" i="42"/>
  <c r="X27" i="42"/>
  <c r="W26" i="42"/>
  <c r="W30" i="42"/>
  <c r="X31" i="42"/>
  <c r="AE57" i="42" l="1"/>
  <c r="Z9" i="48"/>
  <c r="AE52" i="42"/>
  <c r="Z4" i="48"/>
  <c r="AE53" i="42"/>
  <c r="Z5" i="48"/>
  <c r="AE50" i="42"/>
  <c r="Z2" i="48"/>
  <c r="AE54" i="42"/>
  <c r="Z6" i="48"/>
  <c r="AE56" i="42"/>
  <c r="Z8" i="48"/>
  <c r="AE55" i="42"/>
  <c r="Z7" i="48"/>
  <c r="AE63" i="42"/>
  <c r="Z7" i="49"/>
  <c r="AE61" i="42"/>
  <c r="Z5" i="49"/>
  <c r="AE59" i="42"/>
  <c r="Z3" i="49"/>
  <c r="AD58" i="42"/>
  <c r="Y2" i="49"/>
  <c r="T18" i="42"/>
  <c r="X48" i="42"/>
  <c r="Y45" i="42"/>
  <c r="Z42" i="42"/>
  <c r="Y43" i="42"/>
  <c r="X47" i="42"/>
  <c r="Z46" i="42"/>
  <c r="X44" i="42"/>
  <c r="Z49" i="42"/>
  <c r="X26" i="42"/>
  <c r="Y27" i="42"/>
  <c r="Y31" i="42"/>
  <c r="AA29" i="42"/>
  <c r="Z28" i="42"/>
  <c r="X30" i="42"/>
  <c r="AF57" i="42" l="1"/>
  <c r="AA9" i="48"/>
  <c r="AF54" i="42"/>
  <c r="AA6" i="48"/>
  <c r="AF50" i="42"/>
  <c r="AA2" i="48"/>
  <c r="AF55" i="42"/>
  <c r="AA7" i="48"/>
  <c r="AF53" i="42"/>
  <c r="AA5" i="48"/>
  <c r="AF56" i="42"/>
  <c r="AA8" i="48"/>
  <c r="AF52" i="42"/>
  <c r="AA4" i="48"/>
  <c r="AF63" i="42"/>
  <c r="AA7" i="49"/>
  <c r="AF61" i="42"/>
  <c r="AA5" i="49"/>
  <c r="AF59" i="42"/>
  <c r="AA3" i="49"/>
  <c r="AE58" i="42"/>
  <c r="Z2" i="49"/>
  <c r="Y48" i="42"/>
  <c r="U18" i="42"/>
  <c r="AA42" i="42"/>
  <c r="Y44" i="42"/>
  <c r="Z43" i="42"/>
  <c r="Y47" i="42"/>
  <c r="AA49" i="42"/>
  <c r="Z45" i="42"/>
  <c r="AA46" i="42"/>
  <c r="Z31" i="42"/>
  <c r="Y30" i="42"/>
  <c r="AA28" i="42"/>
  <c r="AB29" i="42"/>
  <c r="Z27" i="42"/>
  <c r="Y26" i="42"/>
  <c r="AG57" i="42" l="1"/>
  <c r="AB9" i="48"/>
  <c r="AG55" i="42"/>
  <c r="AB7" i="48"/>
  <c r="AG52" i="42"/>
  <c r="AB4" i="48"/>
  <c r="AG53" i="42"/>
  <c r="AB5" i="48"/>
  <c r="AG50" i="42"/>
  <c r="AB2" i="48"/>
  <c r="AG56" i="42"/>
  <c r="AB8" i="48"/>
  <c r="AG54" i="42"/>
  <c r="AB6" i="48"/>
  <c r="AG63" i="42"/>
  <c r="AB7" i="49"/>
  <c r="AG61" i="42"/>
  <c r="AB5" i="49"/>
  <c r="AG59" i="42"/>
  <c r="AB3" i="49"/>
  <c r="AF58" i="42"/>
  <c r="AA2" i="49"/>
  <c r="V18" i="42"/>
  <c r="Z48" i="42"/>
  <c r="AA45" i="42"/>
  <c r="AB49" i="42"/>
  <c r="Z44" i="42"/>
  <c r="AA43" i="42"/>
  <c r="Z47" i="42"/>
  <c r="AB46" i="42"/>
  <c r="AB42" i="42"/>
  <c r="Z26" i="42"/>
  <c r="Z30" i="42"/>
  <c r="AA31" i="42"/>
  <c r="AC29" i="42"/>
  <c r="AB28" i="42"/>
  <c r="AA27" i="42"/>
  <c r="AH52" i="42" l="1"/>
  <c r="AC4" i="48"/>
  <c r="AH56" i="42"/>
  <c r="AC8" i="48"/>
  <c r="AH55" i="42"/>
  <c r="AC7" i="48"/>
  <c r="AH54" i="42"/>
  <c r="AC6" i="48"/>
  <c r="AH53" i="42"/>
  <c r="AC5" i="48"/>
  <c r="AH50" i="42"/>
  <c r="AC2" i="48"/>
  <c r="AH57" i="42"/>
  <c r="AC9" i="48"/>
  <c r="AH63" i="42"/>
  <c r="AC7" i="49"/>
  <c r="AH61" i="42"/>
  <c r="AC5" i="49"/>
  <c r="AH59" i="42"/>
  <c r="AC3" i="49"/>
  <c r="AG58" i="42"/>
  <c r="AB2" i="49"/>
  <c r="AA48" i="42"/>
  <c r="W18" i="42"/>
  <c r="AC46" i="42"/>
  <c r="AC49" i="42"/>
  <c r="AB45" i="42"/>
  <c r="AA44" i="42"/>
  <c r="AA47" i="42"/>
  <c r="AC42" i="42"/>
  <c r="AB43" i="42"/>
  <c r="AB31" i="42"/>
  <c r="AD29" i="42"/>
  <c r="AB27" i="42"/>
  <c r="AA30" i="42"/>
  <c r="AC28" i="42"/>
  <c r="AA26" i="42"/>
  <c r="AI55" i="42" l="1"/>
  <c r="AD7" i="48"/>
  <c r="AI54" i="42"/>
  <c r="AD6" i="48"/>
  <c r="AI56" i="42"/>
  <c r="AD8" i="48"/>
  <c r="AI57" i="42"/>
  <c r="AD9" i="48"/>
  <c r="AI50" i="42"/>
  <c r="AD2" i="48"/>
  <c r="AI53" i="42"/>
  <c r="AD5" i="48"/>
  <c r="AI52" i="42"/>
  <c r="AD4" i="48"/>
  <c r="AI63" i="42"/>
  <c r="AD7" i="49"/>
  <c r="AI61" i="42"/>
  <c r="AD5" i="49"/>
  <c r="AI59" i="42"/>
  <c r="AD3" i="49"/>
  <c r="AH58" i="42"/>
  <c r="AC2" i="49"/>
  <c r="X18" i="42"/>
  <c r="AB48" i="42"/>
  <c r="AD42" i="42"/>
  <c r="AB44" i="42"/>
  <c r="AC45" i="42"/>
  <c r="AD49" i="42"/>
  <c r="AB47" i="42"/>
  <c r="AD46" i="42"/>
  <c r="AC43" i="42"/>
  <c r="AE29" i="42"/>
  <c r="AB30" i="42"/>
  <c r="AC27" i="42"/>
  <c r="AB26" i="42"/>
  <c r="AD28" i="42"/>
  <c r="AC31" i="42"/>
  <c r="AJ57" i="42" l="1"/>
  <c r="AE9" i="48"/>
  <c r="AJ52" i="42"/>
  <c r="AE4" i="48"/>
  <c r="AJ56" i="42"/>
  <c r="AE8" i="48"/>
  <c r="AJ53" i="42"/>
  <c r="AE5" i="48"/>
  <c r="AJ54" i="42"/>
  <c r="AE6" i="48"/>
  <c r="AJ50" i="42"/>
  <c r="AE2" i="48"/>
  <c r="AJ55" i="42"/>
  <c r="AE7" i="48"/>
  <c r="AJ63" i="42"/>
  <c r="AE7" i="49"/>
  <c r="AJ61" i="42"/>
  <c r="AE5" i="49"/>
  <c r="AJ59" i="42"/>
  <c r="AE3" i="49"/>
  <c r="AI58" i="42"/>
  <c r="AD2" i="49"/>
  <c r="AC48" i="42"/>
  <c r="Y18" i="42"/>
  <c r="AC44" i="42"/>
  <c r="AE42" i="42"/>
  <c r="AD45" i="42"/>
  <c r="AE46" i="42"/>
  <c r="AC47" i="42"/>
  <c r="AD43" i="42"/>
  <c r="AE49" i="42"/>
  <c r="AC26" i="42"/>
  <c r="AD27" i="42"/>
  <c r="AD31" i="42"/>
  <c r="AC30" i="42"/>
  <c r="AF29" i="42"/>
  <c r="AE28" i="42"/>
  <c r="AK57" i="42" l="1"/>
  <c r="AF9" i="48"/>
  <c r="AK53" i="42"/>
  <c r="AF5" i="48"/>
  <c r="AK55" i="42"/>
  <c r="AF7" i="48"/>
  <c r="AK50" i="42"/>
  <c r="AF2" i="48"/>
  <c r="AK52" i="42"/>
  <c r="AF4" i="48"/>
  <c r="AK54" i="42"/>
  <c r="AF6" i="48"/>
  <c r="AK56" i="42"/>
  <c r="AF8" i="48"/>
  <c r="AK63" i="42"/>
  <c r="AF7" i="49"/>
  <c r="AK61" i="42"/>
  <c r="AF5" i="49"/>
  <c r="AK59" i="42"/>
  <c r="AF3" i="49"/>
  <c r="AJ58" i="42"/>
  <c r="AE2" i="49"/>
  <c r="Z18" i="42"/>
  <c r="AD48" i="42"/>
  <c r="AF42" i="42"/>
  <c r="AF49" i="42"/>
  <c r="AE45" i="42"/>
  <c r="AE43" i="42"/>
  <c r="AD47" i="42"/>
  <c r="AD44" i="42"/>
  <c r="AF46" i="42"/>
  <c r="AE31" i="42"/>
  <c r="AD30" i="42"/>
  <c r="AG29" i="42"/>
  <c r="AF28" i="42"/>
  <c r="AE27" i="42"/>
  <c r="AD26" i="42"/>
  <c r="AL57" i="42" l="1"/>
  <c r="AG9" i="48"/>
  <c r="AL50" i="42"/>
  <c r="AG2" i="48"/>
  <c r="AL52" i="42"/>
  <c r="AG4" i="48"/>
  <c r="AL56" i="42"/>
  <c r="AG8" i="48"/>
  <c r="AL55" i="42"/>
  <c r="AG7" i="48"/>
  <c r="AL54" i="42"/>
  <c r="AG6" i="48"/>
  <c r="AL53" i="42"/>
  <c r="AG5" i="48"/>
  <c r="AL63" i="42"/>
  <c r="AG7" i="49"/>
  <c r="AL61" i="42"/>
  <c r="AG5" i="49"/>
  <c r="AL59" i="42"/>
  <c r="AG3" i="49"/>
  <c r="AK58" i="42"/>
  <c r="AF2" i="49"/>
  <c r="AE48" i="42"/>
  <c r="AA18" i="42"/>
  <c r="AE44" i="42"/>
  <c r="AF45" i="42"/>
  <c r="AF43" i="42"/>
  <c r="AG49" i="42"/>
  <c r="AE47" i="42"/>
  <c r="AG42" i="42"/>
  <c r="AG46" i="42"/>
  <c r="AG28" i="42"/>
  <c r="AH29" i="42"/>
  <c r="AE26" i="42"/>
  <c r="AE30" i="42"/>
  <c r="AF27" i="42"/>
  <c r="AF31" i="42"/>
  <c r="AM57" i="42" l="1"/>
  <c r="AI9" i="48" s="1"/>
  <c r="AH9" i="48"/>
  <c r="AM55" i="42"/>
  <c r="AI7" i="48" s="1"/>
  <c r="AH7" i="48"/>
  <c r="AM56" i="42"/>
  <c r="AI8" i="48" s="1"/>
  <c r="AH8" i="48"/>
  <c r="AM53" i="42"/>
  <c r="AI5" i="48" s="1"/>
  <c r="AH5" i="48"/>
  <c r="AM52" i="42"/>
  <c r="AI4" i="48" s="1"/>
  <c r="AH4" i="48"/>
  <c r="AM54" i="42"/>
  <c r="AI6" i="48" s="1"/>
  <c r="AH6" i="48"/>
  <c r="AM50" i="42"/>
  <c r="AI2" i="48" s="1"/>
  <c r="AH2" i="48"/>
  <c r="AM63" i="42"/>
  <c r="AI7" i="49" s="1"/>
  <c r="AH7" i="49"/>
  <c r="AM61" i="42"/>
  <c r="AI5" i="49" s="1"/>
  <c r="AH5" i="49"/>
  <c r="AM59" i="42"/>
  <c r="AI3" i="49" s="1"/>
  <c r="AH3" i="49"/>
  <c r="AL58" i="42"/>
  <c r="AG2" i="49"/>
  <c r="AB18" i="42"/>
  <c r="AF48" i="42"/>
  <c r="AH42" i="42"/>
  <c r="AG43" i="42"/>
  <c r="AF47" i="42"/>
  <c r="AH49" i="42"/>
  <c r="AF44" i="42"/>
  <c r="AG45" i="42"/>
  <c r="AH46" i="42"/>
  <c r="AG27" i="42"/>
  <c r="AF30" i="42"/>
  <c r="AF26" i="42"/>
  <c r="AI29" i="42"/>
  <c r="AG31" i="42"/>
  <c r="AH28" i="42"/>
  <c r="AM58" i="42" l="1"/>
  <c r="AI2" i="49" s="1"/>
  <c r="AH2" i="49"/>
  <c r="AG48" i="42"/>
  <c r="AC18" i="42"/>
  <c r="AG47" i="42"/>
  <c r="AH45" i="42"/>
  <c r="AG44" i="42"/>
  <c r="AH43" i="42"/>
  <c r="AI46" i="42"/>
  <c r="AI49" i="42"/>
  <c r="AI42" i="42"/>
  <c r="AJ29" i="42"/>
  <c r="AG26" i="42"/>
  <c r="AI28" i="42"/>
  <c r="AG30" i="42"/>
  <c r="AH31" i="42"/>
  <c r="AH27" i="42"/>
  <c r="AD18" i="42" l="1"/>
  <c r="AH48" i="42"/>
  <c r="AJ49" i="42"/>
  <c r="AJ46" i="42"/>
  <c r="AH44" i="42"/>
  <c r="AI45" i="42"/>
  <c r="AH47" i="42"/>
  <c r="AJ42" i="42"/>
  <c r="AI43" i="42"/>
  <c r="AH30" i="42"/>
  <c r="AJ28" i="42"/>
  <c r="AI27" i="42"/>
  <c r="AH26" i="42"/>
  <c r="AI31" i="42"/>
  <c r="AK29" i="42"/>
  <c r="AI48" i="42" l="1"/>
  <c r="AE18" i="42"/>
  <c r="AK42" i="42"/>
  <c r="AK46" i="42"/>
  <c r="AI47" i="42"/>
  <c r="AJ45" i="42"/>
  <c r="AJ43" i="42"/>
  <c r="AI44" i="42"/>
  <c r="AK49" i="42"/>
  <c r="AI26" i="42"/>
  <c r="AJ27" i="42"/>
  <c r="AL29" i="42"/>
  <c r="AK28" i="42"/>
  <c r="AJ31" i="42"/>
  <c r="AI30" i="42"/>
  <c r="AF18" i="42" l="1"/>
  <c r="AJ48" i="42"/>
  <c r="AK43" i="42"/>
  <c r="AJ47" i="42"/>
  <c r="AJ44" i="42"/>
  <c r="AL46" i="42"/>
  <c r="AL49" i="42"/>
  <c r="AL42" i="42"/>
  <c r="AK45" i="42"/>
  <c r="AL28" i="42"/>
  <c r="AM29" i="42"/>
  <c r="AJ30" i="42"/>
  <c r="AK27" i="42"/>
  <c r="AK31" i="42"/>
  <c r="AJ26" i="42"/>
  <c r="AK48" i="42" l="1"/>
  <c r="AG18" i="42"/>
  <c r="AK44" i="42"/>
  <c r="AM49" i="42"/>
  <c r="AM46" i="42"/>
  <c r="AK47" i="42"/>
  <c r="AL43" i="42"/>
  <c r="AM42" i="42"/>
  <c r="AL45" i="42"/>
  <c r="AK26" i="42"/>
  <c r="AL31" i="42"/>
  <c r="AL27" i="42"/>
  <c r="AK30" i="42"/>
  <c r="AM28" i="42"/>
  <c r="AH18" i="42" l="1"/>
  <c r="AL48" i="42"/>
  <c r="AL47" i="42"/>
  <c r="AM45" i="42"/>
  <c r="AL44" i="42"/>
  <c r="AM43" i="42"/>
  <c r="AL30" i="42"/>
  <c r="AM31" i="42"/>
  <c r="AM27" i="42"/>
  <c r="AL26" i="42"/>
  <c r="AM48" i="42" l="1"/>
  <c r="AI18" i="42"/>
  <c r="AM44" i="42"/>
  <c r="AM47" i="42"/>
  <c r="AM26" i="42"/>
  <c r="AM30" i="42"/>
  <c r="AJ18" i="42" l="1"/>
  <c r="AK18" i="42" l="1"/>
  <c r="AL18" i="42" l="1"/>
  <c r="AM18" i="42" l="1"/>
</calcChain>
</file>

<file path=xl/comments1.xml><?xml version="1.0" encoding="utf-8"?>
<comments xmlns="http://schemas.openxmlformats.org/spreadsheetml/2006/main">
  <authors>
    <author>Michael Wang</author>
    <author>ywu</author>
    <author>Jeongwoo Han</author>
    <author>jhan</author>
    <author>A Elgowainy</author>
  </authors>
  <commentList>
    <comment ref="B4" authorId="0" shapeId="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text>
        <r>
          <rPr>
            <sz val="8"/>
            <color indexed="81"/>
            <rFont val="Arial"/>
            <family val="2"/>
          </rPr>
          <t>Value here is from a TS look-up table. User should not change the value here.</t>
        </r>
        <r>
          <rPr>
            <sz val="9"/>
            <color indexed="81"/>
            <rFont val="Tahoma"/>
            <family val="2"/>
          </rPr>
          <t xml:space="preserve">
</t>
        </r>
      </text>
    </comment>
    <comment ref="G20" authorId="0" shapeId="0">
      <text>
        <r>
          <rPr>
            <sz val="8"/>
            <color indexed="81"/>
            <rFont val="Arial"/>
            <family val="2"/>
          </rPr>
          <t>Value here is from a TS look-up table. User should not change the value here.</t>
        </r>
        <r>
          <rPr>
            <sz val="9"/>
            <color indexed="81"/>
            <rFont val="Tahoma"/>
            <family val="2"/>
          </rPr>
          <t xml:space="preserve">
</t>
        </r>
      </text>
    </comment>
    <comment ref="G21" authorId="0" shapeId="0">
      <text>
        <r>
          <rPr>
            <sz val="8"/>
            <color indexed="81"/>
            <rFont val="Arial"/>
            <family val="2"/>
          </rPr>
          <t>Value here is from a TS look-up table. User should not change the value here.</t>
        </r>
        <r>
          <rPr>
            <sz val="9"/>
            <color indexed="81"/>
            <rFont val="Tahoma"/>
            <family val="2"/>
          </rPr>
          <t xml:space="preserve">
</t>
        </r>
      </text>
    </comment>
    <comment ref="G22" authorId="0" shapeId="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text>
        <r>
          <rPr>
            <sz val="9"/>
            <color indexed="81"/>
            <rFont val="Tahoma"/>
            <family val="2"/>
          </rPr>
          <t>For algae-based renewable diesel only</t>
        </r>
      </text>
    </comment>
    <comment ref="A63" authorId="3" shapeId="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text>
        <r>
          <rPr>
            <b/>
            <sz val="10"/>
            <color indexed="81"/>
            <rFont val="Tahoma"/>
            <family val="2"/>
          </rPr>
          <t>Btu per (short ton, as received)</t>
        </r>
        <r>
          <rPr>
            <sz val="10"/>
            <color indexed="81"/>
            <rFont val="Tahoma"/>
            <family val="2"/>
          </rPr>
          <t xml:space="preserve">
</t>
        </r>
      </text>
    </comment>
    <comment ref="A66" authorId="0" shapeId="0">
      <text>
        <r>
          <rPr>
            <sz val="8"/>
            <color indexed="81"/>
            <rFont val="Tahoma"/>
            <family val="2"/>
          </rPr>
          <t xml:space="preserve">As feedstock for coal-based H2 and FTD production pathways.
</t>
        </r>
      </text>
    </comment>
    <comment ref="B66" authorId="4" shapeId="0">
      <text>
        <r>
          <rPr>
            <b/>
            <sz val="10"/>
            <color indexed="81"/>
            <rFont val="Tahoma"/>
            <family val="2"/>
          </rPr>
          <t>Btu per (short ton, as received)
Moisture Content: 4.5% wt.</t>
        </r>
        <r>
          <rPr>
            <sz val="10"/>
            <color indexed="81"/>
            <rFont val="Tahoma"/>
            <family val="2"/>
          </rPr>
          <t xml:space="preserve">
</t>
        </r>
      </text>
    </comment>
    <comment ref="D66" authorId="3" shapeId="0">
      <text>
        <r>
          <rPr>
            <sz val="9"/>
            <color indexed="81"/>
            <rFont val="Tahoma"/>
            <family val="2"/>
          </rPr>
          <t>Based on EIA-423</t>
        </r>
      </text>
    </comment>
    <comment ref="F66" authorId="3" shapeId="0">
      <text>
        <r>
          <rPr>
            <sz val="9"/>
            <color indexed="81"/>
            <rFont val="Tahoma"/>
            <family val="2"/>
          </rPr>
          <t>Calculated from the USGS database (2006)</t>
        </r>
      </text>
    </comment>
    <comment ref="G66" authorId="3" shapeId="0">
      <text>
        <r>
          <rPr>
            <sz val="9"/>
            <color indexed="81"/>
            <rFont val="Tahoma"/>
            <family val="2"/>
          </rPr>
          <t>Based on EIA-423</t>
        </r>
      </text>
    </comment>
    <comment ref="I66" authorId="3" shapeId="0">
      <text>
        <r>
          <rPr>
            <sz val="9"/>
            <color indexed="81"/>
            <rFont val="Tahoma"/>
            <family val="2"/>
          </rPr>
          <t>Calculated from the USGS database (2006)</t>
        </r>
      </text>
    </comment>
    <comment ref="B67" authorId="4" shapeId="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text>
        <r>
          <rPr>
            <sz val="9"/>
            <color indexed="81"/>
            <rFont val="Tahoma"/>
            <family val="2"/>
          </rPr>
          <t>Based on EIA-423</t>
        </r>
      </text>
    </comment>
    <comment ref="F67" authorId="3" shapeId="0">
      <text>
        <r>
          <rPr>
            <sz val="9"/>
            <color indexed="81"/>
            <rFont val="Tahoma"/>
            <family val="2"/>
          </rPr>
          <t>Calculated from the USGS database (2006)</t>
        </r>
      </text>
    </comment>
    <comment ref="G67" authorId="3" shapeId="0">
      <text>
        <r>
          <rPr>
            <sz val="9"/>
            <color indexed="81"/>
            <rFont val="Tahoma"/>
            <family val="2"/>
          </rPr>
          <t>Based on EIA-423</t>
        </r>
      </text>
    </comment>
    <comment ref="I67" authorId="3" shapeId="0">
      <text>
        <r>
          <rPr>
            <sz val="9"/>
            <color indexed="81"/>
            <rFont val="Tahoma"/>
            <family val="2"/>
          </rPr>
          <t>Calculated from the USGS database (2006)</t>
        </r>
      </text>
    </comment>
    <comment ref="B68" authorId="4" shapeId="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text>
        <r>
          <rPr>
            <sz val="9"/>
            <color indexed="81"/>
            <rFont val="Tahoma"/>
            <family val="2"/>
          </rPr>
          <t>Based on EIA-423</t>
        </r>
      </text>
    </comment>
    <comment ref="F68" authorId="3" shapeId="0">
      <text>
        <r>
          <rPr>
            <sz val="9"/>
            <color indexed="81"/>
            <rFont val="Tahoma"/>
            <family val="2"/>
          </rPr>
          <t>Calculated from the USGS database (2006)</t>
        </r>
      </text>
    </comment>
    <comment ref="G68" authorId="3" shapeId="0">
      <text>
        <r>
          <rPr>
            <sz val="9"/>
            <color indexed="81"/>
            <rFont val="Tahoma"/>
            <family val="2"/>
          </rPr>
          <t>Based on EIA-423</t>
        </r>
      </text>
    </comment>
    <comment ref="I68" authorId="3" shapeId="0">
      <text>
        <r>
          <rPr>
            <sz val="9"/>
            <color indexed="81"/>
            <rFont val="Tahoma"/>
            <family val="2"/>
          </rPr>
          <t>Calculated from the USGS database (2006)</t>
        </r>
      </text>
    </comment>
    <comment ref="B69" authorId="4" shapeId="0">
      <text>
        <r>
          <rPr>
            <b/>
            <sz val="10"/>
            <color indexed="81"/>
            <rFont val="Tahoma"/>
            <family val="2"/>
          </rPr>
          <t>Btu per (short ton, as received)</t>
        </r>
        <r>
          <rPr>
            <sz val="10"/>
            <color indexed="81"/>
            <rFont val="Tahoma"/>
            <family val="2"/>
          </rPr>
          <t xml:space="preserve">
</t>
        </r>
      </text>
    </comment>
    <comment ref="D69" authorId="3" shapeId="0">
      <text>
        <r>
          <rPr>
            <sz val="9"/>
            <color indexed="81"/>
            <rFont val="Tahoma"/>
            <family val="2"/>
          </rPr>
          <t>Assumed to be the same as bituminous coal</t>
        </r>
      </text>
    </comment>
    <comment ref="F69" authorId="3" shapeId="0">
      <text>
        <r>
          <rPr>
            <sz val="9"/>
            <color indexed="81"/>
            <rFont val="Tahoma"/>
            <family val="2"/>
          </rPr>
          <t>Based on EIA-423</t>
        </r>
      </text>
    </comment>
    <comment ref="G69" authorId="3" shapeId="0">
      <text>
        <r>
          <rPr>
            <sz val="9"/>
            <color indexed="81"/>
            <rFont val="Tahoma"/>
            <family val="2"/>
          </rPr>
          <t>Based on EIA-423</t>
        </r>
      </text>
    </comment>
    <comment ref="I69" authorId="3" shapeId="0">
      <text>
        <r>
          <rPr>
            <sz val="9"/>
            <color indexed="81"/>
            <rFont val="Tahoma"/>
            <family val="2"/>
          </rPr>
          <t>Assumed to be the same as bituminous coal</t>
        </r>
      </text>
    </comment>
    <comment ref="B70" authorId="4" shapeId="0">
      <text>
        <r>
          <rPr>
            <b/>
            <sz val="10"/>
            <color indexed="81"/>
            <rFont val="Tahoma"/>
            <family val="2"/>
          </rPr>
          <t>Btu per (short ton, as received)</t>
        </r>
        <r>
          <rPr>
            <sz val="10"/>
            <color indexed="81"/>
            <rFont val="Tahoma"/>
            <family val="2"/>
          </rPr>
          <t xml:space="preserve">
</t>
        </r>
      </text>
    </comment>
    <comment ref="D70" authorId="3" shapeId="0">
      <text>
        <r>
          <rPr>
            <sz val="9"/>
            <color indexed="81"/>
            <rFont val="Tahoma"/>
            <family val="2"/>
          </rPr>
          <t>Based on EIA-423</t>
        </r>
      </text>
    </comment>
    <comment ref="F70" authorId="3" shapeId="0">
      <text>
        <r>
          <rPr>
            <sz val="9"/>
            <color indexed="81"/>
            <rFont val="Tahoma"/>
            <family val="2"/>
          </rPr>
          <t>Based on EIA-423</t>
        </r>
      </text>
    </comment>
    <comment ref="G70" authorId="3" shapeId="0">
      <text>
        <r>
          <rPr>
            <sz val="9"/>
            <color indexed="81"/>
            <rFont val="Tahoma"/>
            <family val="2"/>
          </rPr>
          <t>Assumed to be the same as lignite coal</t>
        </r>
      </text>
    </comment>
    <comment ref="I70" authorId="3" shapeId="0">
      <text>
        <r>
          <rPr>
            <sz val="9"/>
            <color indexed="81"/>
            <rFont val="Tahoma"/>
            <family val="2"/>
          </rPr>
          <t>Assumed to be the same as lignite coal</t>
        </r>
      </text>
    </comment>
    <comment ref="B71" authorId="4" shapeId="0">
      <text>
        <r>
          <rPr>
            <b/>
            <sz val="10"/>
            <color indexed="81"/>
            <rFont val="Tahoma"/>
            <family val="2"/>
          </rPr>
          <t>Btu per (short ton, as received)</t>
        </r>
        <r>
          <rPr>
            <sz val="10"/>
            <color indexed="81"/>
            <rFont val="Tahoma"/>
            <family val="2"/>
          </rPr>
          <t xml:space="preserve">
</t>
        </r>
      </text>
    </comment>
    <comment ref="D71" authorId="3" shapeId="0">
      <text>
        <r>
          <rPr>
            <sz val="9"/>
            <color indexed="81"/>
            <rFont val="Tahoma"/>
            <family val="2"/>
          </rPr>
          <t>Based on EIA-423</t>
        </r>
      </text>
    </comment>
    <comment ref="F71" authorId="3" shapeId="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text>
        <r>
          <rPr>
            <sz val="9"/>
            <color indexed="81"/>
            <rFont val="Tahoma"/>
            <family val="2"/>
          </rPr>
          <t>Based on EIA-423</t>
        </r>
      </text>
    </comment>
    <comment ref="I71" authorId="3" shapeId="0">
      <text>
        <r>
          <rPr>
            <sz val="9"/>
            <color indexed="81"/>
            <rFont val="Tahoma"/>
            <family val="2"/>
          </rPr>
          <t>Based on the ratio in the previous GREET</t>
        </r>
      </text>
    </comment>
    <comment ref="B72" authorId="4" shapeId="0">
      <text>
        <r>
          <rPr>
            <b/>
            <sz val="10"/>
            <color indexed="81"/>
            <rFont val="Tahoma"/>
            <family val="2"/>
          </rPr>
          <t>Btu per (short ton, as received)</t>
        </r>
        <r>
          <rPr>
            <sz val="10"/>
            <color indexed="81"/>
            <rFont val="Tahoma"/>
            <family val="2"/>
          </rPr>
          <t xml:space="preserve">
</t>
        </r>
      </text>
    </comment>
    <comment ref="D72" authorId="3" shapeId="0">
      <text>
        <r>
          <rPr>
            <sz val="9"/>
            <color indexed="81"/>
            <rFont val="Tahoma"/>
            <family val="2"/>
          </rPr>
          <t>Based on EIA-423</t>
        </r>
      </text>
    </comment>
    <comment ref="F72" authorId="3" shapeId="0">
      <text>
        <r>
          <rPr>
            <sz val="9"/>
            <color indexed="81"/>
            <rFont val="Tahoma"/>
            <family val="2"/>
          </rPr>
          <t>Based on EIA-423</t>
        </r>
      </text>
    </comment>
    <comment ref="G72" authorId="3" shapeId="0">
      <text>
        <r>
          <rPr>
            <sz val="9"/>
            <color indexed="81"/>
            <rFont val="Tahoma"/>
            <family val="2"/>
          </rPr>
          <t>Assumed to be the same as pet coke</t>
        </r>
      </text>
    </comment>
    <comment ref="I72" authorId="3" shapeId="0">
      <text>
        <r>
          <rPr>
            <sz val="9"/>
            <color indexed="81"/>
            <rFont val="Tahoma"/>
            <family val="2"/>
          </rPr>
          <t>Assumed to be the same as pet coke</t>
        </r>
      </text>
    </comment>
    <comment ref="B73" authorId="4" shapeId="0">
      <text>
        <r>
          <rPr>
            <b/>
            <sz val="10"/>
            <color indexed="81"/>
            <rFont val="Tahoma"/>
            <family val="2"/>
          </rPr>
          <t>Btu per (short ton, as received)</t>
        </r>
        <r>
          <rPr>
            <sz val="10"/>
            <color indexed="81"/>
            <rFont val="Tahoma"/>
            <family val="2"/>
          </rPr>
          <t xml:space="preserve">
</t>
        </r>
      </text>
    </comment>
    <comment ref="B74" authorId="4" shapeId="0">
      <text>
        <r>
          <rPr>
            <b/>
            <sz val="10"/>
            <color indexed="81"/>
            <rFont val="Tahoma"/>
            <family val="2"/>
          </rPr>
          <t>Btu per (short ton, dry matter)</t>
        </r>
        <r>
          <rPr>
            <sz val="10"/>
            <color indexed="81"/>
            <rFont val="Tahoma"/>
            <family val="2"/>
          </rPr>
          <t xml:space="preserve">
</t>
        </r>
      </text>
    </comment>
    <comment ref="B76" authorId="4" shapeId="0">
      <text>
        <r>
          <rPr>
            <b/>
            <sz val="10"/>
            <color indexed="81"/>
            <rFont val="Tahoma"/>
            <family val="2"/>
          </rPr>
          <t>Btu per (short ton, dry matter)</t>
        </r>
        <r>
          <rPr>
            <sz val="10"/>
            <color indexed="81"/>
            <rFont val="Tahoma"/>
            <family val="2"/>
          </rPr>
          <t xml:space="preserve">
</t>
        </r>
      </text>
    </comment>
    <comment ref="B77" authorId="4" shapeId="0">
      <text>
        <r>
          <rPr>
            <b/>
            <sz val="10"/>
            <color indexed="81"/>
            <rFont val="Tahoma"/>
            <family val="2"/>
          </rPr>
          <t>Btu per (short ton, dry matter)</t>
        </r>
        <r>
          <rPr>
            <sz val="10"/>
            <color indexed="81"/>
            <rFont val="Tahoma"/>
            <family val="2"/>
          </rPr>
          <t xml:space="preserve">
</t>
        </r>
      </text>
    </comment>
    <comment ref="B78" authorId="4" shapeId="0">
      <text>
        <r>
          <rPr>
            <b/>
            <sz val="10"/>
            <color indexed="81"/>
            <rFont val="Tahoma"/>
            <family val="2"/>
          </rPr>
          <t>Btu per (short ton, dry matter)</t>
        </r>
        <r>
          <rPr>
            <sz val="10"/>
            <color indexed="81"/>
            <rFont val="Tahoma"/>
            <family val="2"/>
          </rPr>
          <t xml:space="preserve">
</t>
        </r>
      </text>
    </comment>
    <comment ref="B79" authorId="4" shapeId="0">
      <text>
        <r>
          <rPr>
            <b/>
            <sz val="10"/>
            <color indexed="81"/>
            <rFont val="Tahoma"/>
            <family val="2"/>
          </rPr>
          <t>Btu per (short ton, dry matter)</t>
        </r>
        <r>
          <rPr>
            <sz val="10"/>
            <color indexed="81"/>
            <rFont val="Tahoma"/>
            <family val="2"/>
          </rPr>
          <t xml:space="preserve">
</t>
        </r>
      </text>
    </comment>
    <comment ref="B80" authorId="4" shapeId="0">
      <text>
        <r>
          <rPr>
            <b/>
            <sz val="10"/>
            <color indexed="81"/>
            <rFont val="Tahoma"/>
            <family val="2"/>
          </rPr>
          <t>Btu per (short ton, dry matter)</t>
        </r>
        <r>
          <rPr>
            <sz val="10"/>
            <color indexed="81"/>
            <rFont val="Tahoma"/>
            <family val="2"/>
          </rPr>
          <t xml:space="preserve">
</t>
        </r>
      </text>
    </comment>
    <comment ref="B81" authorId="4" shapeId="0">
      <text>
        <r>
          <rPr>
            <b/>
            <sz val="10"/>
            <color indexed="81"/>
            <rFont val="Tahoma"/>
            <family val="2"/>
          </rPr>
          <t>Btu per (short ton, dry matter)</t>
        </r>
        <r>
          <rPr>
            <sz val="10"/>
            <color indexed="81"/>
            <rFont val="Tahoma"/>
            <family val="2"/>
          </rPr>
          <t xml:space="preserve">
</t>
        </r>
      </text>
    </comment>
    <comment ref="B82" authorId="4" shapeId="0">
      <text>
        <r>
          <rPr>
            <b/>
            <sz val="10"/>
            <color indexed="81"/>
            <rFont val="Tahoma"/>
            <family val="2"/>
          </rPr>
          <t>Btu per (short ton, dry matter)</t>
        </r>
        <r>
          <rPr>
            <sz val="10"/>
            <color indexed="81"/>
            <rFont val="Tahoma"/>
            <family val="2"/>
          </rPr>
          <t xml:space="preserve">
</t>
        </r>
      </text>
    </comment>
    <comment ref="B83" authorId="4" shapeId="0">
      <text>
        <r>
          <rPr>
            <b/>
            <sz val="10"/>
            <color indexed="81"/>
            <rFont val="Tahoma"/>
            <family val="2"/>
          </rPr>
          <t>Btu per (short ton, as received)</t>
        </r>
        <r>
          <rPr>
            <sz val="10"/>
            <color indexed="81"/>
            <rFont val="Tahoma"/>
            <family val="2"/>
          </rPr>
          <t xml:space="preserve">
</t>
        </r>
      </text>
    </comment>
    <comment ref="B84" authorId="4" shapeId="0">
      <text>
        <r>
          <rPr>
            <b/>
            <sz val="10"/>
            <color indexed="81"/>
            <rFont val="Tahoma"/>
            <family val="2"/>
          </rPr>
          <t>Btu per (short ton, as received)</t>
        </r>
        <r>
          <rPr>
            <sz val="10"/>
            <color indexed="81"/>
            <rFont val="Tahoma"/>
            <family val="2"/>
          </rPr>
          <t xml:space="preserve">
</t>
        </r>
      </text>
    </comment>
    <comment ref="B85" authorId="4" shapeId="0">
      <text>
        <r>
          <rPr>
            <b/>
            <sz val="10"/>
            <color indexed="81"/>
            <rFont val="Tahoma"/>
            <family val="2"/>
          </rPr>
          <t>Btu per (short ton, as received)</t>
        </r>
        <r>
          <rPr>
            <sz val="10"/>
            <color indexed="81"/>
            <rFont val="Tahoma"/>
            <family val="2"/>
          </rPr>
          <t xml:space="preserve">
</t>
        </r>
      </text>
    </comment>
    <comment ref="B86" authorId="4" shapeId="0">
      <text>
        <r>
          <rPr>
            <b/>
            <sz val="10"/>
            <color indexed="81"/>
            <rFont val="Tahoma"/>
            <family val="2"/>
          </rPr>
          <t>Btu per (short ton, as received)</t>
        </r>
        <r>
          <rPr>
            <sz val="10"/>
            <color indexed="81"/>
            <rFont val="Tahoma"/>
            <family val="2"/>
          </rPr>
          <t xml:space="preserve">
</t>
        </r>
      </text>
    </comment>
    <comment ref="B87" authorId="4" shapeId="0">
      <text>
        <r>
          <rPr>
            <b/>
            <sz val="10"/>
            <color indexed="81"/>
            <rFont val="Tahoma"/>
            <family val="2"/>
          </rPr>
          <t>Btu per (short ton, dry matter)</t>
        </r>
        <r>
          <rPr>
            <sz val="10"/>
            <color indexed="81"/>
            <rFont val="Tahoma"/>
            <family val="2"/>
          </rPr>
          <t xml:space="preserve">
</t>
        </r>
      </text>
    </comment>
    <comment ref="B88" authorId="4" shapeId="0">
      <text>
        <r>
          <rPr>
            <b/>
            <sz val="10"/>
            <color indexed="81"/>
            <rFont val="Tahoma"/>
            <family val="2"/>
          </rPr>
          <t>Btu per (short ton, dry matter)</t>
        </r>
        <r>
          <rPr>
            <sz val="10"/>
            <color indexed="81"/>
            <rFont val="Tahoma"/>
            <family val="2"/>
          </rPr>
          <t xml:space="preserve">
</t>
        </r>
      </text>
    </comment>
    <comment ref="A90" authorId="0" shapeId="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<sst xmlns="http://schemas.openxmlformats.org/spreadsheetml/2006/main" count="2227" uniqueCount="716">
  <si>
    <t>BIFUbC BAU Industrial Fuel Use before CCS</t>
  </si>
  <si>
    <t>Sources:</t>
  </si>
  <si>
    <t>Fuel</t>
  </si>
  <si>
    <t>Industry</t>
  </si>
  <si>
    <t>Aluminium</t>
  </si>
  <si>
    <t>Cement</t>
  </si>
  <si>
    <t>Chemicals</t>
  </si>
  <si>
    <t>Electricity</t>
  </si>
  <si>
    <t>Textile</t>
  </si>
  <si>
    <t>Total</t>
  </si>
  <si>
    <t>-</t>
  </si>
  <si>
    <t>Agriculture</t>
  </si>
  <si>
    <t>Others</t>
  </si>
  <si>
    <t>Demand by vector = Total × split by vector</t>
  </si>
  <si>
    <t>V.01</t>
  </si>
  <si>
    <t>Electricity (delivered to end user)</t>
  </si>
  <si>
    <t>TWh</t>
  </si>
  <si>
    <t>Fertilizer</t>
  </si>
  <si>
    <t>Iron and Steel</t>
  </si>
  <si>
    <t>Chlor Alkali</t>
  </si>
  <si>
    <t>Fuel Demand</t>
  </si>
  <si>
    <t>V.03</t>
  </si>
  <si>
    <t>Solid hydrocarbons</t>
  </si>
  <si>
    <t>V.04</t>
  </si>
  <si>
    <t>Liquid hydrocarbons</t>
  </si>
  <si>
    <t>V.05</t>
  </si>
  <si>
    <t>Gaseous hydrocarbons</t>
  </si>
  <si>
    <t>Iron and steel</t>
  </si>
  <si>
    <t>Pulp and paper</t>
  </si>
  <si>
    <r>
      <rPr>
        <b/>
        <sz val="12"/>
        <rFont val="Calibri"/>
        <family val="2"/>
      </rPr>
      <t>Table 5: Fuels consumed in the factory sector by type of fuel for each 4-digit industry class (NIC-2008)</t>
    </r>
  </si>
  <si>
    <r>
      <rPr>
        <b/>
        <sz val="12"/>
        <rFont val="Calibri"/>
        <family val="2"/>
      </rPr>
      <t>for all-India</t>
    </r>
  </si>
  <si>
    <r>
      <rPr>
        <b/>
        <i/>
        <sz val="10"/>
        <rFont val="Calibri"/>
        <family val="2"/>
      </rPr>
      <t>All-India</t>
    </r>
  </si>
  <si>
    <r>
      <rPr>
        <b/>
        <i/>
        <sz val="10"/>
        <rFont val="Calibri"/>
        <family val="2"/>
      </rPr>
      <t>Industry (4-digit code)</t>
    </r>
  </si>
  <si>
    <r>
      <rPr>
        <b/>
        <i/>
        <sz val="10"/>
        <rFont val="Calibri"/>
        <family val="2"/>
      </rPr>
      <t>Type of fuel</t>
    </r>
  </si>
  <si>
    <r>
      <rPr>
        <b/>
        <i/>
        <sz val="10"/>
        <rFont val="Calibri"/>
        <family val="2"/>
      </rPr>
      <t>Coal</t>
    </r>
  </si>
  <si>
    <r>
      <rPr>
        <b/>
        <i/>
        <sz val="10"/>
        <rFont val="Calibri"/>
        <family val="2"/>
      </rPr>
      <t>Electricity Purchased</t>
    </r>
  </si>
  <si>
    <r>
      <rPr>
        <b/>
        <i/>
        <sz val="10"/>
        <rFont val="Calibri"/>
        <family val="2"/>
      </rPr>
      <t>Pertrolium Products</t>
    </r>
  </si>
  <si>
    <r>
      <rPr>
        <b/>
        <i/>
        <sz val="10"/>
        <rFont val="Calibri"/>
        <family val="2"/>
      </rPr>
      <t>Other Fuels</t>
    </r>
  </si>
  <si>
    <r>
      <rPr>
        <b/>
        <i/>
        <sz val="10"/>
        <rFont val="Calibri"/>
        <family val="2"/>
      </rPr>
      <t>Total</t>
    </r>
  </si>
  <si>
    <r>
      <rPr>
        <b/>
        <i/>
        <sz val="10"/>
        <rFont val="Calibri"/>
        <family val="2"/>
      </rPr>
      <t>Quantity Th. Tonne</t>
    </r>
  </si>
  <si>
    <r>
      <rPr>
        <b/>
        <i/>
        <sz val="10"/>
        <rFont val="Calibri"/>
        <family val="2"/>
      </rPr>
      <t>Value</t>
    </r>
  </si>
  <si>
    <r>
      <rPr>
        <b/>
        <i/>
        <sz val="10"/>
        <rFont val="Calibri"/>
        <family val="2"/>
      </rPr>
      <t>Quantity Th. Kwh.</t>
    </r>
  </si>
  <si>
    <r>
      <rPr>
        <sz val="10"/>
        <rFont val="Calibri"/>
        <family val="2"/>
      </rPr>
      <t>Others</t>
    </r>
  </si>
  <si>
    <r>
      <rPr>
        <b/>
        <i/>
        <sz val="10"/>
        <rFont val="Calibri"/>
        <family val="2"/>
      </rPr>
      <t>All</t>
    </r>
  </si>
  <si>
    <t>Natural gas</t>
  </si>
  <si>
    <t>Mining</t>
  </si>
  <si>
    <t>Waste</t>
  </si>
  <si>
    <t>05101</t>
  </si>
  <si>
    <t>09900</t>
  </si>
  <si>
    <t>06101</t>
  </si>
  <si>
    <t>06202</t>
  </si>
  <si>
    <t>01111</t>
  </si>
  <si>
    <t>01700</t>
  </si>
  <si>
    <t>From</t>
  </si>
  <si>
    <t>To</t>
  </si>
  <si>
    <t>Coal</t>
  </si>
  <si>
    <t>Chosen</t>
  </si>
  <si>
    <t>Electricity (MWh)</t>
  </si>
  <si>
    <t>Natural Gas and Petroleum System</t>
  </si>
  <si>
    <t>Coal (thousand tonnes)</t>
  </si>
  <si>
    <t>Sector Codes</t>
  </si>
  <si>
    <t>Other</t>
  </si>
  <si>
    <r>
      <rPr>
        <b/>
        <sz val="12"/>
        <color rgb="FFFFFFFF"/>
        <rFont val="Calibri"/>
        <family val="2"/>
      </rPr>
      <t>V.4 Sector-wise Consumption (end use) of Liquefied Petroleum Gas (LPG)</t>
    </r>
  </si>
  <si>
    <r>
      <rPr>
        <sz val="9"/>
        <color rgb="FF231F20"/>
        <rFont val="Calibri"/>
        <family val="2"/>
      </rPr>
      <t>( in '000' Tonnes)</t>
    </r>
  </si>
  <si>
    <r>
      <rPr>
        <b/>
        <sz val="9"/>
        <color rgb="FF231F20"/>
        <rFont val="Calibri"/>
        <family val="2"/>
      </rPr>
      <t>Sector</t>
    </r>
  </si>
  <si>
    <r>
      <rPr>
        <b/>
        <sz val="9"/>
        <color rgb="FF231F20"/>
        <rFont val="Calibri"/>
        <family val="2"/>
      </rPr>
      <t>2011-12</t>
    </r>
  </si>
  <si>
    <r>
      <rPr>
        <b/>
        <sz val="9"/>
        <color rgb="FF231F20"/>
        <rFont val="Calibri"/>
        <family val="2"/>
      </rPr>
      <t>2012-13</t>
    </r>
  </si>
  <si>
    <r>
      <rPr>
        <b/>
        <sz val="9"/>
        <color rgb="FF231F20"/>
        <rFont val="Calibri"/>
        <family val="2"/>
      </rPr>
      <t>2013-14</t>
    </r>
  </si>
  <si>
    <r>
      <rPr>
        <b/>
        <sz val="9"/>
        <color rgb="FF231F20"/>
        <rFont val="Calibri"/>
        <family val="2"/>
      </rPr>
      <t>2014-15</t>
    </r>
  </si>
  <si>
    <r>
      <rPr>
        <b/>
        <sz val="9"/>
        <color rgb="FF231F20"/>
        <rFont val="Calibri"/>
        <family val="2"/>
      </rPr>
      <t>2015-16</t>
    </r>
  </si>
  <si>
    <r>
      <rPr>
        <sz val="9"/>
        <color rgb="FF231F20"/>
        <rFont val="Calibri"/>
        <family val="2"/>
      </rPr>
      <t>Domestic Distribution</t>
    </r>
  </si>
  <si>
    <r>
      <rPr>
        <sz val="9"/>
        <color rgb="FF231F20"/>
        <rFont val="Calibri"/>
        <family val="2"/>
      </rPr>
      <t>Non-Domestic/ Industry/ Commercial</t>
    </r>
  </si>
  <si>
    <r>
      <rPr>
        <sz val="9"/>
        <color rgb="FF231F20"/>
        <rFont val="Calibri"/>
        <family val="2"/>
      </rPr>
      <t>Transport</t>
    </r>
  </si>
  <si>
    <r>
      <rPr>
        <sz val="9"/>
        <color rgb="FF231F20"/>
        <rFont val="Calibri"/>
        <family val="2"/>
      </rPr>
      <t>(i)</t>
    </r>
  </si>
  <si>
    <r>
      <rPr>
        <sz val="9"/>
        <color rgb="FF231F20"/>
        <rFont val="Calibri"/>
        <family val="2"/>
      </rPr>
      <t>Auto LPG</t>
    </r>
  </si>
  <si>
    <r>
      <rPr>
        <sz val="9"/>
        <color rgb="FF231F20"/>
        <rFont val="Calibri"/>
        <family val="2"/>
      </rPr>
      <t>(ii)</t>
    </r>
  </si>
  <si>
    <r>
      <rPr>
        <sz val="9"/>
        <color rgb="FF231F20"/>
        <rFont val="Calibri"/>
        <family val="2"/>
      </rPr>
      <t>Railways</t>
    </r>
  </si>
  <si>
    <r>
      <rPr>
        <sz val="9"/>
        <color rgb="FF231F20"/>
        <rFont val="Calibri"/>
        <family val="2"/>
      </rPr>
      <t>Power Generation</t>
    </r>
  </si>
  <si>
    <r>
      <rPr>
        <sz val="9"/>
        <color rgb="FF231F20"/>
        <rFont val="Calibri"/>
        <family val="2"/>
      </rPr>
      <t>Agriculture Sector</t>
    </r>
  </si>
  <si>
    <r>
      <rPr>
        <sz val="9"/>
        <color rgb="FF231F20"/>
        <rFont val="Calibri"/>
        <family val="2"/>
      </rPr>
      <t>Mining</t>
    </r>
  </si>
  <si>
    <r>
      <rPr>
        <sz val="9"/>
        <color rgb="FF231F20"/>
        <rFont val="Calibri"/>
        <family val="2"/>
      </rPr>
      <t>Manufacturing (Bulk LPG)</t>
    </r>
  </si>
  <si>
    <r>
      <rPr>
        <sz val="9"/>
        <color rgb="FF231F20"/>
        <rFont val="Calibri"/>
        <family val="2"/>
      </rPr>
      <t>Chemicals</t>
    </r>
  </si>
  <si>
    <r>
      <rPr>
        <sz val="9"/>
        <color rgb="FF231F20"/>
        <rFont val="Calibri"/>
        <family val="2"/>
      </rPr>
      <t>Engineering</t>
    </r>
  </si>
  <si>
    <r>
      <rPr>
        <sz val="9"/>
        <color rgb="FF231F20"/>
        <rFont val="Calibri"/>
        <family val="2"/>
      </rPr>
      <t>(iii)</t>
    </r>
  </si>
  <si>
    <r>
      <rPr>
        <sz val="9"/>
        <color rgb="FF231F20"/>
        <rFont val="Calibri"/>
        <family val="2"/>
      </rPr>
      <t>Electronics</t>
    </r>
  </si>
  <si>
    <r>
      <rPr>
        <sz val="9"/>
        <color rgb="FF231F20"/>
        <rFont val="Calibri"/>
        <family val="2"/>
      </rPr>
      <t>(iv)</t>
    </r>
  </si>
  <si>
    <r>
      <rPr>
        <sz val="9"/>
        <color rgb="FF231F20"/>
        <rFont val="Calibri"/>
        <family val="2"/>
      </rPr>
      <t>Mechanical</t>
    </r>
  </si>
  <si>
    <r>
      <rPr>
        <sz val="9"/>
        <color rgb="FF231F20"/>
        <rFont val="Calibri"/>
        <family val="2"/>
      </rPr>
      <t>(v)</t>
    </r>
  </si>
  <si>
    <r>
      <rPr>
        <sz val="9"/>
        <color rgb="FF231F20"/>
        <rFont val="Calibri"/>
        <family val="2"/>
      </rPr>
      <t>Metallurgical</t>
    </r>
  </si>
  <si>
    <r>
      <rPr>
        <sz val="9"/>
        <color rgb="FF231F20"/>
        <rFont val="Calibri"/>
        <family val="2"/>
      </rPr>
      <t>(vi)</t>
    </r>
  </si>
  <si>
    <r>
      <rPr>
        <sz val="9"/>
        <color rgb="FF231F20"/>
        <rFont val="Calibri"/>
        <family val="2"/>
      </rPr>
      <t>Textiles</t>
    </r>
  </si>
  <si>
    <r>
      <rPr>
        <sz val="9"/>
        <color rgb="FF231F20"/>
        <rFont val="Calibri"/>
        <family val="2"/>
      </rPr>
      <t>(vii)</t>
    </r>
  </si>
  <si>
    <r>
      <rPr>
        <sz val="9"/>
        <color rgb="FF231F20"/>
        <rFont val="Calibri"/>
        <family val="2"/>
      </rPr>
      <t>Other Consumer/ Industrial Goods</t>
    </r>
  </si>
  <si>
    <r>
      <rPr>
        <sz val="9"/>
        <color rgb="FF231F20"/>
        <rFont val="Calibri"/>
        <family val="2"/>
      </rPr>
      <t>Resellers/Retail</t>
    </r>
  </si>
  <si>
    <r>
      <rPr>
        <sz val="9"/>
        <color rgb="FF231F20"/>
        <rFont val="Calibri"/>
        <family val="2"/>
      </rPr>
      <t>*</t>
    </r>
  </si>
  <si>
    <r>
      <rPr>
        <sz val="9"/>
        <color rgb="FF231F20"/>
        <rFont val="Calibri"/>
        <family val="2"/>
      </rPr>
      <t>Miscellaneous (Bulk)</t>
    </r>
  </si>
  <si>
    <r>
      <rPr>
        <b/>
        <sz val="9"/>
        <color rgb="FF231F20"/>
        <rFont val="Calibri"/>
        <family val="2"/>
      </rPr>
      <t>Total Sales</t>
    </r>
  </si>
  <si>
    <r>
      <rPr>
        <sz val="9"/>
        <color rgb="FF231F20"/>
        <rFont val="Calibri"/>
        <family val="2"/>
      </rPr>
      <t>Pvt Imports</t>
    </r>
  </si>
  <si>
    <r>
      <rPr>
        <b/>
        <sz val="9"/>
        <color rgb="FF231F20"/>
        <rFont val="Calibri"/>
        <family val="2"/>
      </rPr>
      <t>Total Consumption</t>
    </r>
  </si>
  <si>
    <r>
      <rPr>
        <sz val="9"/>
        <color rgb="FF231F20"/>
        <rFont val="Calibri"/>
        <family val="2"/>
      </rPr>
      <t>*: Included in Miscellaneous                                                                                                                                                 P : Provisional</t>
    </r>
  </si>
  <si>
    <r>
      <rPr>
        <sz val="9"/>
        <color rgb="FF231F20"/>
        <rFont val="Calibri"/>
        <family val="2"/>
      </rPr>
      <t>Source: Petroleum Planning &amp; Analysis Cell.</t>
    </r>
  </si>
  <si>
    <r>
      <rPr>
        <b/>
        <sz val="12"/>
        <color rgb="FFFFFFFF"/>
        <rFont val="Calibri"/>
        <family val="2"/>
      </rPr>
      <t>V.5 Sector-wise Consumption (end use) of Naphtha</t>
    </r>
  </si>
  <si>
    <r>
      <rPr>
        <sz val="9"/>
        <color rgb="FF231F20"/>
        <rFont val="Calibri"/>
        <family val="2"/>
      </rPr>
      <t>Fertilizers Sector</t>
    </r>
  </si>
  <si>
    <r>
      <rPr>
        <sz val="9"/>
        <color rgb="FF231F20"/>
        <rFont val="Calibri"/>
        <family val="2"/>
      </rPr>
      <t>Petrochemicals Sector</t>
    </r>
  </si>
  <si>
    <r>
      <rPr>
        <sz val="9"/>
        <color rgb="FF231F20"/>
        <rFont val="Calibri"/>
        <family val="2"/>
      </rPr>
      <t>Power Sector</t>
    </r>
  </si>
  <si>
    <r>
      <rPr>
        <sz val="9"/>
        <color rgb="FF231F20"/>
        <rFont val="Calibri"/>
        <family val="2"/>
      </rPr>
      <t>Steel Plants</t>
    </r>
  </si>
  <si>
    <r>
      <rPr>
        <sz val="9"/>
        <color rgb="FF231F20"/>
        <rFont val="Calibri"/>
        <family val="2"/>
      </rPr>
      <t>Others</t>
    </r>
  </si>
  <si>
    <r>
      <rPr>
        <sz val="9"/>
        <color rgb="FF231F20"/>
        <rFont val="Calibri"/>
        <family val="2"/>
      </rPr>
      <t>P : Provisional</t>
    </r>
  </si>
  <si>
    <r>
      <rPr>
        <b/>
        <sz val="12"/>
        <color rgb="FFFFFFFF"/>
        <rFont val="Calibri"/>
        <family val="2"/>
      </rPr>
      <t>V.7 Sector-wise Consumption (end use) of High Speed Diesel Oil</t>
    </r>
  </si>
  <si>
    <r>
      <rPr>
        <sz val="9"/>
        <color rgb="FF231F20"/>
        <rFont val="Calibri"/>
        <family val="2"/>
      </rPr>
      <t>Road Transport</t>
    </r>
  </si>
  <si>
    <r>
      <rPr>
        <sz val="9"/>
        <color rgb="FF231F20"/>
        <rFont val="Calibri"/>
        <family val="2"/>
      </rPr>
      <t>Aviation</t>
    </r>
  </si>
  <si>
    <r>
      <rPr>
        <sz val="9"/>
        <color rgb="FF231F20"/>
        <rFont val="Calibri"/>
        <family val="2"/>
      </rPr>
      <t>Shipping</t>
    </r>
  </si>
  <si>
    <r>
      <rPr>
        <sz val="9"/>
        <color rgb="FF231F20"/>
        <rFont val="Calibri"/>
        <family val="2"/>
      </rPr>
      <t>Agriculture</t>
    </r>
  </si>
  <si>
    <r>
      <rPr>
        <sz val="9"/>
        <color rgb="FF231F20"/>
        <rFont val="Calibri"/>
        <family val="2"/>
      </rPr>
      <t>Mining &amp; Quarrying</t>
    </r>
  </si>
  <si>
    <r>
      <rPr>
        <sz val="9"/>
        <color rgb="FF231F20"/>
        <rFont val="Calibri"/>
        <family val="2"/>
      </rPr>
      <t>Manufacture Industry</t>
    </r>
  </si>
  <si>
    <r>
      <rPr>
        <sz val="9"/>
        <color rgb="FF231F20"/>
        <rFont val="Calibri"/>
        <family val="2"/>
      </rPr>
      <t>Iron &amp; Steel(Metallurgy)</t>
    </r>
  </si>
  <si>
    <r>
      <rPr>
        <sz val="9"/>
        <color rgb="FF231F20"/>
        <rFont val="Calibri"/>
        <family val="2"/>
      </rPr>
      <t>Textile</t>
    </r>
  </si>
  <si>
    <r>
      <rPr>
        <sz val="9"/>
        <color rgb="FF231F20"/>
        <rFont val="Calibri"/>
        <family val="2"/>
      </rPr>
      <t>Cement</t>
    </r>
  </si>
  <si>
    <r>
      <rPr>
        <sz val="9"/>
        <color rgb="FF231F20"/>
        <rFont val="Calibri"/>
        <family val="2"/>
      </rPr>
      <t>Ceramic &amp; Glass</t>
    </r>
  </si>
  <si>
    <r>
      <rPr>
        <sz val="9"/>
        <color rgb="FF231F20"/>
        <rFont val="Calibri"/>
        <family val="2"/>
      </rPr>
      <t>Chemicals &amp; Allied</t>
    </r>
  </si>
  <si>
    <r>
      <rPr>
        <sz val="9"/>
        <color rgb="FF231F20"/>
        <rFont val="Calibri"/>
        <family val="2"/>
      </rPr>
      <t>Aluminium</t>
    </r>
  </si>
  <si>
    <r>
      <rPr>
        <sz val="9"/>
        <color rgb="FF231F20"/>
        <rFont val="Calibri"/>
        <family val="2"/>
      </rPr>
      <t>Civil Engineering</t>
    </r>
  </si>
  <si>
    <r>
      <rPr>
        <sz val="9"/>
        <color rgb="FF231F20"/>
        <rFont val="Calibri"/>
        <family val="2"/>
      </rPr>
      <t>(viii)</t>
    </r>
  </si>
  <si>
    <r>
      <rPr>
        <sz val="9"/>
        <color rgb="FF231F20"/>
        <rFont val="Calibri"/>
        <family val="2"/>
      </rPr>
      <t>Elec./Electronics</t>
    </r>
  </si>
  <si>
    <r>
      <rPr>
        <sz val="9"/>
        <color rgb="FF231F20"/>
        <rFont val="Calibri"/>
        <family val="2"/>
      </rPr>
      <t>(ix)</t>
    </r>
  </si>
  <si>
    <r>
      <rPr>
        <sz val="9"/>
        <color rgb="FF231F20"/>
        <rFont val="Calibri"/>
        <family val="2"/>
      </rPr>
      <t>(x)</t>
    </r>
  </si>
  <si>
    <r>
      <rPr>
        <sz val="9"/>
        <color rgb="FF231F20"/>
        <rFont val="Calibri"/>
        <family val="2"/>
      </rPr>
      <t>Fertilizers</t>
    </r>
  </si>
  <si>
    <r>
      <rPr>
        <sz val="9"/>
        <color rgb="FF231F20"/>
        <rFont val="Calibri"/>
        <family val="2"/>
      </rPr>
      <t>(xi)</t>
    </r>
  </si>
  <si>
    <r>
      <rPr>
        <sz val="9"/>
        <color rgb="FF231F20"/>
        <rFont val="Calibri"/>
        <family val="2"/>
      </rPr>
      <t>Miscellaneous</t>
    </r>
  </si>
  <si>
    <r>
      <rPr>
        <b/>
        <sz val="9"/>
        <color rgb="FF231F20"/>
        <rFont val="Calibri"/>
        <family val="2"/>
      </rPr>
      <t>Total</t>
    </r>
  </si>
  <si>
    <r>
      <rPr>
        <b/>
        <sz val="12"/>
        <color rgb="FFFFFFFF"/>
        <rFont val="Calibri"/>
        <family val="2"/>
      </rPr>
      <t>V.8 Sector-wise Consumption (end use) of Light Diesel Oil (LDO)</t>
    </r>
  </si>
  <si>
    <r>
      <rPr>
        <b/>
        <sz val="9"/>
        <color rgb="FF231F20"/>
        <rFont val="Calibri"/>
        <family val="2"/>
      </rPr>
      <t>LDO</t>
    </r>
  </si>
  <si>
    <r>
      <rPr>
        <sz val="9"/>
        <color rgb="FF231F20"/>
        <rFont val="Calibri"/>
        <family val="2"/>
      </rPr>
      <t>Textile &amp; Fibre</t>
    </r>
  </si>
  <si>
    <r>
      <rPr>
        <sz val="9"/>
        <color rgb="FF231F20"/>
        <rFont val="Calibri"/>
        <family val="2"/>
      </rPr>
      <t>Resellers</t>
    </r>
  </si>
  <si>
    <r>
      <rPr>
        <b/>
        <sz val="12"/>
        <color rgb="FFFFFFFF"/>
        <rFont val="Calibri"/>
        <family val="2"/>
      </rPr>
      <t>V.9 Sector-wise Consumption (end use) of Furnace Oil</t>
    </r>
  </si>
  <si>
    <r>
      <rPr>
        <b/>
        <sz val="9"/>
        <color rgb="FF231F20"/>
        <rFont val="Calibri"/>
        <family val="2"/>
      </rPr>
      <t>Transport</t>
    </r>
  </si>
  <si>
    <r>
      <rPr>
        <b/>
        <sz val="9"/>
        <color rgb="FF231F20"/>
        <rFont val="Calibri"/>
        <family val="2"/>
      </rPr>
      <t>Road Transport</t>
    </r>
  </si>
  <si>
    <r>
      <rPr>
        <sz val="9"/>
        <color rgb="FF231F20"/>
        <rFont val="Calibri"/>
        <family val="2"/>
      </rPr>
      <t>Other Transport (incl. Agri. Retail Trade)</t>
    </r>
  </si>
  <si>
    <r>
      <rPr>
        <sz val="9"/>
        <color rgb="FF231F20"/>
        <rFont val="Calibri"/>
        <family val="2"/>
      </rPr>
      <t>Manufacturing Industry</t>
    </r>
  </si>
  <si>
    <r>
      <rPr>
        <sz val="9"/>
        <color rgb="FF231F20"/>
        <rFont val="Calibri"/>
        <family val="2"/>
      </rPr>
      <t>Electrical</t>
    </r>
  </si>
  <si>
    <r>
      <rPr>
        <sz val="9"/>
        <color rgb="FF231F20"/>
        <rFont val="Calibri"/>
        <family val="2"/>
      </rPr>
      <t>Other Consumer/ Industrial Goods)</t>
    </r>
  </si>
  <si>
    <r>
      <rPr>
        <sz val="9"/>
        <color rgb="FF231F20"/>
        <rFont val="Calibri"/>
        <family val="2"/>
      </rPr>
      <t>*: Included in Miscellaneous                                                                                                                                                 P: Provisional</t>
    </r>
  </si>
  <si>
    <r>
      <rPr>
        <b/>
        <sz val="9"/>
        <color rgb="FF231F20"/>
        <rFont val="Calibri"/>
        <family val="2"/>
      </rPr>
      <t xml:space="preserve">Source: </t>
    </r>
    <r>
      <rPr>
        <sz val="9"/>
        <color rgb="FF231F20"/>
        <rFont val="Calibri"/>
        <family val="2"/>
      </rPr>
      <t>Petroleum Planning &amp; Analysis Cell.</t>
    </r>
  </si>
  <si>
    <r>
      <rPr>
        <b/>
        <sz val="12"/>
        <color rgb="FFFFFFFF"/>
        <rFont val="Calibri"/>
        <family val="2"/>
      </rPr>
      <t>V.10 Sector-wise Consumption (end use) of LSHS/HHS</t>
    </r>
  </si>
  <si>
    <r>
      <rPr>
        <sz val="9"/>
        <color rgb="FF231F20"/>
        <rFont val="Calibri"/>
        <family val="2"/>
      </rPr>
      <t>Iron &amp; Steel</t>
    </r>
  </si>
  <si>
    <t>In BTU</t>
  </si>
  <si>
    <r>
      <rPr>
        <b/>
        <sz val="10"/>
        <color rgb="FFFFFFFF"/>
        <rFont val="Arial Narrow"/>
        <family val="2"/>
      </rPr>
      <t>T</t>
    </r>
    <r>
      <rPr>
        <b/>
        <sz val="10"/>
        <color rgb="FFFFFFFF"/>
        <rFont val="Arial"/>
        <family val="2"/>
      </rPr>
      <t xml:space="preserve">able 7 </t>
    </r>
    <r>
      <rPr>
        <sz val="10"/>
        <color rgb="FFFFFFFF"/>
        <rFont val="Arial"/>
        <family val="2"/>
      </rPr>
      <t>Conversion factors of petroleum products</t>
    </r>
  </si>
  <si>
    <r>
      <rPr>
        <sz val="9"/>
        <color rgb="FF231F20"/>
        <rFont val="Arial"/>
        <family val="2"/>
      </rPr>
      <t>Product</t>
    </r>
  </si>
  <si>
    <r>
      <rPr>
        <sz val="9"/>
        <color rgb="FF231F20"/>
        <rFont val="Arial"/>
        <family val="2"/>
      </rPr>
      <t>TOE/tonne</t>
    </r>
  </si>
  <si>
    <r>
      <rPr>
        <sz val="9"/>
        <color rgb="FF231F20"/>
        <rFont val="Arial"/>
        <family val="2"/>
      </rPr>
      <t>Barrel/tonne</t>
    </r>
  </si>
  <si>
    <r>
      <rPr>
        <sz val="9"/>
        <color rgb="FF231F20"/>
        <rFont val="Arial"/>
        <family val="2"/>
      </rPr>
      <t>Refinery gas</t>
    </r>
  </si>
  <si>
    <r>
      <rPr>
        <sz val="9"/>
        <color rgb="FF231F20"/>
        <rFont val="Arial"/>
        <family val="2"/>
      </rPr>
      <t>Ethane</t>
    </r>
  </si>
  <si>
    <r>
      <rPr>
        <sz val="9"/>
        <color rgb="FF231F20"/>
        <rFont val="Arial"/>
        <family val="2"/>
      </rPr>
      <t>LPG</t>
    </r>
  </si>
  <si>
    <r>
      <rPr>
        <sz val="9"/>
        <color rgb="FF231F20"/>
        <rFont val="Arial"/>
        <family val="2"/>
      </rPr>
      <t>Aviation gasoline</t>
    </r>
  </si>
  <si>
    <r>
      <rPr>
        <sz val="9"/>
        <color rgb="FF231F20"/>
        <rFont val="Arial"/>
        <family val="2"/>
      </rPr>
      <t>Motor gasoline</t>
    </r>
  </si>
  <si>
    <r>
      <rPr>
        <sz val="9"/>
        <color rgb="FF231F20"/>
        <rFont val="Arial"/>
        <family val="2"/>
      </rPr>
      <t>Jet gasoline</t>
    </r>
  </si>
  <si>
    <r>
      <rPr>
        <sz val="9"/>
        <color rgb="FF231F20"/>
        <rFont val="Arial"/>
        <family val="2"/>
      </rPr>
      <t>Jet kerosene</t>
    </r>
  </si>
  <si>
    <r>
      <rPr>
        <sz val="9"/>
        <color rgb="FF231F20"/>
        <rFont val="Arial"/>
        <family val="2"/>
      </rPr>
      <t>Other kerosene</t>
    </r>
  </si>
  <si>
    <r>
      <rPr>
        <sz val="9"/>
        <color rgb="FF231F20"/>
        <rFont val="Arial"/>
        <family val="2"/>
      </rPr>
      <t>Naphtha</t>
    </r>
  </si>
  <si>
    <r>
      <rPr>
        <sz val="9"/>
        <color rgb="FF231F20"/>
        <rFont val="Arial"/>
        <family val="2"/>
      </rPr>
      <t>Gas/diesel oil</t>
    </r>
  </si>
  <si>
    <r>
      <rPr>
        <sz val="9"/>
        <color rgb="FF231F20"/>
        <rFont val="Arial"/>
        <family val="2"/>
      </rPr>
      <t>Heavy fuel oil</t>
    </r>
  </si>
  <si>
    <r>
      <rPr>
        <sz val="9"/>
        <color rgb="FF231F20"/>
        <rFont val="Arial"/>
        <family val="2"/>
      </rPr>
      <t>Petroleum coke</t>
    </r>
  </si>
  <si>
    <r>
      <rPr>
        <sz val="9"/>
        <color rgb="FF231F20"/>
        <rFont val="Arial"/>
        <family val="2"/>
      </rPr>
      <t>White spirit</t>
    </r>
  </si>
  <si>
    <r>
      <rPr>
        <sz val="9"/>
        <color rgb="FF231F20"/>
        <rFont val="Arial"/>
        <family val="2"/>
      </rPr>
      <t>Lubricants</t>
    </r>
  </si>
  <si>
    <r>
      <rPr>
        <sz val="9"/>
        <color rgb="FF231F20"/>
        <rFont val="Arial"/>
        <family val="2"/>
      </rPr>
      <t>Bitumen</t>
    </r>
  </si>
  <si>
    <r>
      <rPr>
        <sz val="9"/>
        <color rgb="FF231F20"/>
        <rFont val="Arial"/>
        <family val="2"/>
      </rPr>
      <t>Paraffin waxes</t>
    </r>
  </si>
  <si>
    <r>
      <rPr>
        <sz val="9"/>
        <color rgb="FF231F20"/>
        <rFont val="Arial"/>
        <family val="2"/>
      </rPr>
      <t>Non-specified products</t>
    </r>
  </si>
  <si>
    <r>
      <rPr>
        <sz val="8"/>
        <color rgb="FF231F20"/>
        <rFont val="Arial"/>
        <family val="2"/>
      </rPr>
      <t>LPG – liquefied petroleum gas; TOE – tonnes of oil equivalent</t>
    </r>
  </si>
  <si>
    <r>
      <rPr>
        <b/>
        <sz val="8"/>
        <color rgb="FF231F20"/>
        <rFont val="Arial Narrow"/>
        <family val="2"/>
      </rPr>
      <t xml:space="preserve">Source </t>
    </r>
    <r>
      <rPr>
        <sz val="8"/>
        <color rgb="FF231F20"/>
        <rFont val="Arial"/>
        <family val="2"/>
      </rPr>
      <t>MoPNG (2009)</t>
    </r>
  </si>
  <si>
    <t>BTU/TOE</t>
  </si>
  <si>
    <t>IEA</t>
  </si>
  <si>
    <r>
      <rPr>
        <b/>
        <sz val="10"/>
        <color rgb="FFFFFFFF"/>
        <rFont val="Franklin Gothic Demi Cond"/>
        <family val="2"/>
      </rPr>
      <t>Table</t>
    </r>
    <r>
      <rPr>
        <b/>
        <sz val="10"/>
        <color rgb="FFFFFFFF"/>
        <rFont val="Arial"/>
        <family val="2"/>
      </rPr>
      <t xml:space="preserve"> 6  </t>
    </r>
    <r>
      <rPr>
        <sz val="10"/>
        <color rgb="FFFFFFFF"/>
        <rFont val="Arial"/>
        <family val="2"/>
      </rPr>
      <t>Calorific values of different petroleum products</t>
    </r>
  </si>
  <si>
    <r>
      <rPr>
        <sz val="9"/>
        <color rgb="FF231F20"/>
        <rFont val="Arial"/>
        <family val="2"/>
      </rPr>
      <t>Petroleum product</t>
    </r>
  </si>
  <si>
    <r>
      <rPr>
        <sz val="9"/>
        <color rgb="FF231F20"/>
        <rFont val="Arial"/>
        <family val="2"/>
      </rPr>
      <t>Calorific value (kcal/kg)</t>
    </r>
  </si>
  <si>
    <r>
      <rPr>
        <sz val="9"/>
        <color rgb="FF231F20"/>
        <rFont val="Arial"/>
        <family val="2"/>
      </rPr>
      <t>Kerosene</t>
    </r>
  </si>
  <si>
    <r>
      <rPr>
        <sz val="9"/>
        <color rgb="FF231F20"/>
        <rFont val="Arial"/>
        <family val="2"/>
      </rPr>
      <t>ATF</t>
    </r>
  </si>
  <si>
    <r>
      <rPr>
        <sz val="9"/>
        <color rgb="FF231F20"/>
        <rFont val="Arial"/>
        <family val="2"/>
      </rPr>
      <t>Fuel oil</t>
    </r>
  </si>
  <si>
    <r>
      <rPr>
        <sz val="9"/>
        <color rgb="FF231F20"/>
        <rFont val="Arial"/>
        <family val="2"/>
      </rPr>
      <t>HSD</t>
    </r>
  </si>
  <si>
    <r>
      <rPr>
        <sz val="8"/>
        <color rgb="FF231F20"/>
        <rFont val="Arial"/>
        <family val="2"/>
      </rPr>
      <t>ATF – aviation turbine fuel; HSD – high-speed diesel; LPG – liquefied petroleum gas</t>
    </r>
  </si>
  <si>
    <t>Model Sector</t>
  </si>
  <si>
    <t>Chemcials</t>
  </si>
  <si>
    <t>Natural Gas and Petroleum Systems</t>
  </si>
  <si>
    <t>Natural Gas</t>
  </si>
  <si>
    <t>Biomass</t>
  </si>
  <si>
    <t>Petroleum Diesel</t>
  </si>
  <si>
    <t>Heat</t>
  </si>
  <si>
    <t>Ministry of Petroleum and Natural Gas</t>
  </si>
  <si>
    <t>BTU/MWH</t>
  </si>
  <si>
    <t>BTU/TCE</t>
  </si>
  <si>
    <r>
      <rPr>
        <b/>
        <sz val="12"/>
        <color rgb="FFFFFFFF"/>
        <rFont val="Calibri"/>
        <family val="2"/>
      </rPr>
      <t>II.16 Sector-wise Consumption of Natural Gas</t>
    </r>
  </si>
  <si>
    <r>
      <rPr>
        <sz val="10"/>
        <color rgb="FF231F20"/>
        <rFont val="Calibri"/>
        <family val="2"/>
      </rPr>
      <t>(in MMSCM)</t>
    </r>
  </si>
  <si>
    <r>
      <rPr>
        <b/>
        <sz val="10"/>
        <color rgb="FF231F20"/>
        <rFont val="Calibri"/>
        <family val="2"/>
      </rPr>
      <t>Sector</t>
    </r>
  </si>
  <si>
    <r>
      <rPr>
        <b/>
        <sz val="10"/>
        <color rgb="FF231F20"/>
        <rFont val="Calibri"/>
        <family val="2"/>
      </rPr>
      <t>(a) Energy Purpose</t>
    </r>
  </si>
  <si>
    <r>
      <rPr>
        <sz val="10"/>
        <color rgb="FF231F20"/>
        <rFont val="Calibri"/>
        <family val="2"/>
      </rPr>
      <t>Power</t>
    </r>
  </si>
  <si>
    <r>
      <rPr>
        <sz val="10"/>
        <color rgb="FF231F20"/>
        <rFont val="Calibri"/>
        <family val="2"/>
      </rPr>
      <t>Industrial</t>
    </r>
  </si>
  <si>
    <r>
      <rPr>
        <sz val="10"/>
        <color rgb="FF231F20"/>
        <rFont val="Calibri"/>
        <family val="2"/>
      </rPr>
      <t>Manufacture</t>
    </r>
  </si>
  <si>
    <r>
      <rPr>
        <sz val="10"/>
        <color rgb="FF231F20"/>
        <rFont val="Calibri"/>
        <family val="2"/>
      </rPr>
      <t>Road Transport</t>
    </r>
  </si>
  <si>
    <r>
      <rPr>
        <sz val="10"/>
        <color rgb="FF231F20"/>
        <rFont val="Calibri"/>
        <family val="2"/>
      </rPr>
      <t>Tea Plantation</t>
    </r>
  </si>
  <si>
    <r>
      <rPr>
        <sz val="10"/>
        <color rgb="FF231F20"/>
        <rFont val="Calibri"/>
        <family val="2"/>
      </rPr>
      <t>Refinery</t>
    </r>
  </si>
  <si>
    <r>
      <rPr>
        <sz val="10"/>
        <color rgb="FF231F20"/>
        <rFont val="Calibri"/>
        <family val="2"/>
      </rPr>
      <t>Miscellaneous</t>
    </r>
  </si>
  <si>
    <r>
      <rPr>
        <b/>
        <sz val="10"/>
        <color rgb="FF231F20"/>
        <rFont val="Calibri"/>
        <family val="2"/>
      </rPr>
      <t>Total (a)</t>
    </r>
  </si>
  <si>
    <r>
      <rPr>
        <b/>
        <sz val="10"/>
        <color rgb="FF231F20"/>
        <rFont val="Calibri"/>
        <family val="2"/>
      </rPr>
      <t>(b) Non-Energy Purpose</t>
    </r>
  </si>
  <si>
    <r>
      <rPr>
        <sz val="10"/>
        <color rgb="FF231F20"/>
        <rFont val="Calibri"/>
        <family val="2"/>
      </rPr>
      <t>Fertilizer Industry</t>
    </r>
  </si>
  <si>
    <r>
      <rPr>
        <sz val="10"/>
        <color rgb="FF231F20"/>
        <rFont val="Calibri"/>
        <family val="2"/>
      </rPr>
      <t>Petrochemical</t>
    </r>
  </si>
  <si>
    <r>
      <rPr>
        <sz val="10"/>
        <color rgb="FF231F20"/>
        <rFont val="Calibri"/>
        <family val="2"/>
      </rPr>
      <t>Sponge Iron</t>
    </r>
  </si>
  <si>
    <r>
      <rPr>
        <sz val="10"/>
        <color rgb="FF231F20"/>
        <rFont val="Calibri"/>
        <family val="2"/>
      </rPr>
      <t>LPG Shrinkage</t>
    </r>
  </si>
  <si>
    <r>
      <rPr>
        <b/>
        <sz val="10"/>
        <color rgb="FF231F20"/>
        <rFont val="Calibri"/>
        <family val="2"/>
      </rPr>
      <t>Total (b)</t>
    </r>
  </si>
  <si>
    <r>
      <rPr>
        <b/>
        <sz val="10"/>
        <color rgb="FF231F20"/>
        <rFont val="Calibri"/>
        <family val="2"/>
      </rPr>
      <t>Grand Total (a+b)</t>
    </r>
  </si>
  <si>
    <r>
      <rPr>
        <b/>
        <sz val="10"/>
        <color rgb="FF231F20"/>
        <rFont val="Calibri"/>
        <family val="2"/>
      </rPr>
      <t>Total in MMSCMD</t>
    </r>
  </si>
  <si>
    <r>
      <rPr>
        <sz val="9"/>
        <color rgb="FF231F20"/>
        <rFont val="Calibri"/>
        <family val="2"/>
      </rPr>
      <t>Note:                                                                                                                                                                      P: Provisional</t>
    </r>
  </si>
  <si>
    <r>
      <rPr>
        <sz val="9"/>
        <color rgb="FF231F20"/>
        <rFont val="Calibri"/>
        <family val="2"/>
      </rPr>
      <t>1. Re-classification among the sectors of consumption of natural gas under energy and non-energy sectors, has been done depending on usage. Sectors where natural gas is being used as feedstock are classified as consumption of gas under non- energy purpose whereas those sectors where natural gas is being used as fuel are classified as consumption of gas under energy purpose.</t>
    </r>
  </si>
  <si>
    <t xml:space="preserve">Sector </t>
  </si>
  <si>
    <t>Petroleum Diesel Consumption</t>
  </si>
  <si>
    <t>Natural Gas Consumption</t>
  </si>
  <si>
    <r>
      <rPr>
        <b/>
        <sz val="10"/>
        <color rgb="FFFFFFFF"/>
        <rFont val="Arial Narrow"/>
        <family val="2"/>
      </rPr>
      <t>T</t>
    </r>
    <r>
      <rPr>
        <b/>
        <sz val="10"/>
        <color rgb="FFFFFFFF"/>
        <rFont val="Arial"/>
        <family val="2"/>
      </rPr>
      <t xml:space="preserve">able 1  </t>
    </r>
    <r>
      <rPr>
        <sz val="10"/>
        <color rgb="FFFFFFFF"/>
        <rFont val="Arial"/>
        <family val="2"/>
      </rPr>
      <t>Main conversions used in the petroleum industry</t>
    </r>
  </si>
  <si>
    <r>
      <rPr>
        <sz val="9"/>
        <color rgb="FF231F20"/>
        <rFont val="Arial"/>
        <family val="2"/>
      </rPr>
      <t>Item</t>
    </r>
  </si>
  <si>
    <r>
      <rPr>
        <sz val="9"/>
        <color rgb="FF231F20"/>
        <rFont val="Arial"/>
        <family val="2"/>
      </rPr>
      <t>Conversion factor</t>
    </r>
  </si>
  <si>
    <r>
      <rPr>
        <sz val="9"/>
        <color rgb="FF231F20"/>
        <rFont val="Arial"/>
        <family val="2"/>
      </rPr>
      <t>Crude oil</t>
    </r>
  </si>
  <si>
    <r>
      <rPr>
        <sz val="9"/>
        <color rgb="FF231F20"/>
        <rFont val="Arial"/>
        <family val="2"/>
      </rPr>
      <t>1 tonne</t>
    </r>
  </si>
  <si>
    <r>
      <rPr>
        <sz val="9"/>
        <color rgb="FF231F20"/>
        <rFont val="Arial"/>
        <family val="2"/>
      </rPr>
      <t>= 7.33 barrels</t>
    </r>
  </si>
  <si>
    <r>
      <rPr>
        <sz val="9"/>
        <color rgb="FF231F20"/>
        <rFont val="Arial"/>
        <family val="2"/>
      </rPr>
      <t>= 1.165 m</t>
    </r>
    <r>
      <rPr>
        <sz val="6"/>
        <color rgb="FF231F20"/>
        <rFont val="Arial"/>
        <family val="2"/>
      </rPr>
      <t xml:space="preserve">3 </t>
    </r>
    <r>
      <rPr>
        <sz val="9"/>
        <color rgb="FF231F20"/>
        <rFont val="Arial"/>
        <family val="2"/>
      </rPr>
      <t>(kilolitres)</t>
    </r>
  </si>
  <si>
    <r>
      <rPr>
        <sz val="9"/>
        <color rgb="FF231F20"/>
        <rFont val="Arial"/>
        <family val="2"/>
      </rPr>
      <t>1 barrel</t>
    </r>
  </si>
  <si>
    <r>
      <rPr>
        <sz val="9"/>
        <color rgb="FF231F20"/>
        <rFont val="Arial"/>
        <family val="2"/>
      </rPr>
      <t>= 0.136 tonne</t>
    </r>
  </si>
  <si>
    <r>
      <rPr>
        <sz val="9"/>
        <color rgb="FF231F20"/>
        <rFont val="Arial"/>
        <family val="2"/>
      </rPr>
      <t>= 0.159 m</t>
    </r>
    <r>
      <rPr>
        <sz val="6"/>
        <color rgb="FF231F20"/>
        <rFont val="Arial"/>
        <family val="2"/>
      </rPr>
      <t xml:space="preserve">3 </t>
    </r>
    <r>
      <rPr>
        <sz val="9"/>
        <color rgb="FF231F20"/>
        <rFont val="Arial"/>
        <family val="2"/>
      </rPr>
      <t>(kilolitre)</t>
    </r>
  </si>
  <si>
    <r>
      <rPr>
        <sz val="9"/>
        <color rgb="FF231F20"/>
        <rFont val="Arial"/>
        <family val="2"/>
      </rPr>
      <t>1 m</t>
    </r>
    <r>
      <rPr>
        <sz val="6"/>
        <color rgb="FF231F20"/>
        <rFont val="Arial"/>
        <family val="2"/>
      </rPr>
      <t>3</t>
    </r>
  </si>
  <si>
    <r>
      <rPr>
        <sz val="9"/>
        <color rgb="FF231F20"/>
        <rFont val="Arial"/>
        <family val="2"/>
      </rPr>
      <t>= 0.858 tonnes</t>
    </r>
  </si>
  <si>
    <r>
      <rPr>
        <sz val="9"/>
        <color rgb="FF231F20"/>
        <rFont val="Arial"/>
        <family val="2"/>
      </rPr>
      <t>= 6.289 barrels</t>
    </r>
  </si>
  <si>
    <r>
      <rPr>
        <sz val="9"/>
        <color rgb="FF231F20"/>
        <rFont val="Arial"/>
        <family val="2"/>
      </rPr>
      <t>1 MT</t>
    </r>
  </si>
  <si>
    <r>
      <rPr>
        <sz val="9"/>
        <color rgb="FF231F20"/>
        <rFont val="Arial"/>
        <family val="2"/>
      </rPr>
      <t>= 1.111 BCM natural gas</t>
    </r>
  </si>
  <si>
    <r>
      <rPr>
        <sz val="9"/>
        <color rgb="FF231F20"/>
        <rFont val="Arial"/>
        <family val="2"/>
      </rPr>
      <t>= 39.2 BCF natural gas</t>
    </r>
  </si>
  <si>
    <r>
      <rPr>
        <sz val="9"/>
        <color rgb="FF231F20"/>
        <rFont val="Arial"/>
        <family val="2"/>
      </rPr>
      <t>= 0.805 MT (LNG)</t>
    </r>
  </si>
  <si>
    <r>
      <rPr>
        <sz val="9"/>
        <color rgb="FF231F20"/>
        <rFont val="Arial"/>
        <family val="2"/>
      </rPr>
      <t>= 40.4 trillion BTU</t>
    </r>
  </si>
  <si>
    <r>
      <rPr>
        <sz val="9"/>
        <color rgb="FF231F20"/>
        <rFont val="Arial"/>
        <family val="2"/>
      </rPr>
      <t>Natural gas</t>
    </r>
  </si>
  <si>
    <r>
      <rPr>
        <sz val="9"/>
        <color rgb="FF231F20"/>
        <rFont val="Arial"/>
        <family val="2"/>
      </rPr>
      <t>1 BCM</t>
    </r>
  </si>
  <si>
    <r>
      <rPr>
        <sz val="9"/>
        <color rgb="FF231F20"/>
        <rFont val="Arial"/>
        <family val="2"/>
      </rPr>
      <t>= 35.3 BCF natural gas</t>
    </r>
  </si>
  <si>
    <r>
      <rPr>
        <sz val="9"/>
        <color rgb="FF231F20"/>
        <rFont val="Arial"/>
        <family val="2"/>
      </rPr>
      <t>= 0.90 MT crude oil</t>
    </r>
  </si>
  <si>
    <r>
      <rPr>
        <sz val="9"/>
        <color rgb="FF231F20"/>
        <rFont val="Arial"/>
        <family val="2"/>
      </rPr>
      <t>= 0.73 MT LNG</t>
    </r>
  </si>
  <si>
    <r>
      <rPr>
        <sz val="9"/>
        <color rgb="FF231F20"/>
        <rFont val="Arial"/>
        <family val="2"/>
      </rPr>
      <t>= 36 trillion BTU</t>
    </r>
  </si>
  <si>
    <r>
      <rPr>
        <sz val="9"/>
        <color rgb="FF231F20"/>
        <rFont val="Arial"/>
        <family val="2"/>
      </rPr>
      <t>= 6.29 million barrels of oil equivalent</t>
    </r>
  </si>
  <si>
    <r>
      <rPr>
        <sz val="9"/>
        <color rgb="FF231F20"/>
        <rFont val="Arial"/>
        <family val="2"/>
      </rPr>
      <t>LNG</t>
    </r>
  </si>
  <si>
    <r>
      <rPr>
        <sz val="9"/>
        <color rgb="FF231F20"/>
        <rFont val="Arial"/>
        <family val="2"/>
      </rPr>
      <t>= 1.38 BCM natural gas</t>
    </r>
  </si>
  <si>
    <r>
      <rPr>
        <sz val="9"/>
        <color rgb="FF231F20"/>
        <rFont val="Arial"/>
        <family val="2"/>
      </rPr>
      <t>= 48.7 BCF natural gas</t>
    </r>
  </si>
  <si>
    <r>
      <rPr>
        <sz val="9"/>
        <color rgb="FF231F20"/>
        <rFont val="Arial"/>
        <family val="2"/>
      </rPr>
      <t>= 1.23 MT crude oil</t>
    </r>
  </si>
  <si>
    <r>
      <rPr>
        <sz val="9"/>
        <color rgb="FF231F20"/>
        <rFont val="Arial"/>
        <family val="2"/>
      </rPr>
      <t>= 52 trillion BTU</t>
    </r>
  </si>
  <si>
    <r>
      <rPr>
        <sz val="9"/>
        <color rgb="FF231F20"/>
        <rFont val="Arial"/>
        <family val="2"/>
      </rPr>
      <t>= 8.68 million barrels of oil equivalent</t>
    </r>
  </si>
  <si>
    <r>
      <rPr>
        <sz val="9"/>
        <color rgb="FF231F20"/>
        <rFont val="Arial"/>
        <family val="2"/>
      </rPr>
      <t>CNG</t>
    </r>
  </si>
  <si>
    <r>
      <rPr>
        <sz val="9"/>
        <color rgb="FF231F20"/>
        <rFont val="Arial"/>
        <family val="2"/>
      </rPr>
      <t>1 kg</t>
    </r>
  </si>
  <si>
    <r>
      <rPr>
        <sz val="9"/>
        <color rgb="FF231F20"/>
        <rFont val="Arial"/>
        <family val="2"/>
      </rPr>
      <t>= 1.244 standard cubic metres of natural gas</t>
    </r>
  </si>
  <si>
    <r>
      <rPr>
        <sz val="9"/>
        <color rgb="FF231F20"/>
        <rFont val="Arial"/>
        <family val="2"/>
      </rPr>
      <t>= 1.391 litres of petrol</t>
    </r>
  </si>
  <si>
    <r>
      <rPr>
        <sz val="9"/>
        <color rgb="FF231F20"/>
        <rFont val="Arial"/>
        <family val="2"/>
      </rPr>
      <t>= 1.399 litres of HSD oil</t>
    </r>
  </si>
  <si>
    <r>
      <rPr>
        <sz val="8"/>
        <color rgb="FF231F20"/>
        <rFont val="Arial"/>
        <family val="2"/>
      </rPr>
      <t>BTU – British thermal units; BCF – billion cubic feet; BCM – billion cubic metre;</t>
    </r>
  </si>
  <si>
    <r>
      <rPr>
        <sz val="8"/>
        <color rgb="FF231F20"/>
        <rFont val="Arial"/>
        <family val="2"/>
      </rPr>
      <t>CNG – compressed natural gas; HSD – high-speed diesel; LNG – liquefied natural gas; MT – million tonnes</t>
    </r>
  </si>
  <si>
    <t>(in BTU)</t>
  </si>
  <si>
    <t>Internal Consumption for Pipeline System</t>
  </si>
  <si>
    <t>Population</t>
  </si>
  <si>
    <t>Forecasted Energy Demand</t>
  </si>
  <si>
    <t>Forecasted Natural Gas and Petroleum Extraction</t>
  </si>
  <si>
    <t>Forecasted Coal Mining</t>
  </si>
  <si>
    <t>BTU/TJ</t>
  </si>
  <si>
    <t>Domestic Coal + Lignite  Production</t>
  </si>
  <si>
    <t>Trajectory</t>
  </si>
  <si>
    <t>Description</t>
  </si>
  <si>
    <t>Notes</t>
  </si>
  <si>
    <t>TWh/year</t>
  </si>
  <si>
    <t>Agriculture Forecasted Energy</t>
  </si>
  <si>
    <t>Outputs</t>
  </si>
  <si>
    <t>Energy produced and required - Agriculture</t>
  </si>
  <si>
    <t>Vector</t>
  </si>
  <si>
    <t>Name</t>
  </si>
  <si>
    <t>2007</t>
  </si>
  <si>
    <t>2052</t>
  </si>
  <si>
    <t>D.01</t>
  </si>
  <si>
    <t>V.11</t>
  </si>
  <si>
    <t>Pumps&amp; Tractors</t>
  </si>
  <si>
    <t>Off Grid Renewables</t>
  </si>
  <si>
    <t>Gas Supply</t>
  </si>
  <si>
    <t>Total Oil Productions</t>
  </si>
  <si>
    <t>Total Domestic Gas and Petroleum Supply</t>
  </si>
  <si>
    <t>Future Fuel Use Ratios</t>
  </si>
  <si>
    <t>Coal and Electricity Historical Consumption</t>
  </si>
  <si>
    <t>Ministry of Statistics and Program Implementation</t>
  </si>
  <si>
    <t>Annual Survey of Industries Volume I</t>
  </si>
  <si>
    <t>Table 5</t>
  </si>
  <si>
    <t>http://www.csoisw.gov.in/cms/cms/Files/766.pdf</t>
  </si>
  <si>
    <t>Natural Gas Historical Consumption</t>
  </si>
  <si>
    <t>Energy Statistics 2018</t>
  </si>
  <si>
    <t>Petroleum Products and Natural Gas Historical Consumption</t>
  </si>
  <si>
    <t>Future Year Scaling</t>
  </si>
  <si>
    <t>NITI Aayog</t>
  </si>
  <si>
    <t>India Energy Security Scenarios</t>
  </si>
  <si>
    <t>http://indiaenergy.gov.in/iess/docs/IESS_Version2.2.xlsx</t>
  </si>
  <si>
    <t>Tables  XI, XV.a, XV.b, and XV.c</t>
  </si>
  <si>
    <t>Notes:</t>
  </si>
  <si>
    <t>Due to data limitations we had to compile a dataset using multiple sources. We find historical energy consumption by sector</t>
  </si>
  <si>
    <t xml:space="preserve">We use future growth rates rather than actual values due to observed differences in predicted values and actual values </t>
  </si>
  <si>
    <t xml:space="preserve">from newer data. For chemicals, we scale based on the summed growth rate of the fertizlier and chlor akali industry, </t>
  </si>
  <si>
    <t>though in practice the chemicals sector is broader than this. For waste, we scale based on population projections, since that</t>
  </si>
  <si>
    <t>is the primary driver of waste energy and emissions. For natural gas and petroleum and for mining we scale based on the</t>
  </si>
  <si>
    <t>Anthracite</t>
  </si>
  <si>
    <t>Coking coal</t>
  </si>
  <si>
    <r>
      <rPr>
        <sz val="10"/>
        <rFont val="Arial"/>
        <family val="2"/>
      </rPr>
      <t>Other bituminous
coal</t>
    </r>
  </si>
  <si>
    <r>
      <rPr>
        <sz val="10"/>
        <rFont val="Arial"/>
        <family val="2"/>
      </rPr>
      <t>Sub- bituminous
coal</t>
    </r>
  </si>
  <si>
    <t>Lignite</t>
  </si>
  <si>
    <t>Patent fuel</t>
  </si>
  <si>
    <t>Coke oven coke</t>
  </si>
  <si>
    <t>Gas coke</t>
  </si>
  <si>
    <t>Coal tar</t>
  </si>
  <si>
    <t>BKB</t>
  </si>
  <si>
    <t>Peat</t>
  </si>
  <si>
    <t>Peat products</t>
  </si>
  <si>
    <t>Oil shale and oil sands</t>
  </si>
  <si>
    <t>Unit</t>
  </si>
  <si>
    <r>
      <rPr>
        <i/>
        <sz val="10"/>
        <color rgb="FF1A1A1E"/>
        <rFont val="Arial"/>
        <family val="2"/>
      </rPr>
      <t>kt</t>
    </r>
  </si>
  <si>
    <r>
      <rPr>
        <i/>
        <sz val="10"/>
        <color rgb="FF1A1A1E"/>
        <rFont val="Arial"/>
        <family val="2"/>
      </rPr>
      <t>TJ</t>
    </r>
  </si>
  <si>
    <t>Production</t>
  </si>
  <si>
    <t>From other sources</t>
  </si>
  <si>
    <t>Imports</t>
  </si>
  <si>
    <t>Exports</t>
  </si>
  <si>
    <t>Stock changes</t>
  </si>
  <si>
    <t>Domestic supply</t>
  </si>
  <si>
    <t>Statistical differences</t>
  </si>
  <si>
    <t>Transformation</t>
  </si>
  <si>
    <t>Electricity plants</t>
  </si>
  <si>
    <t>CHP plants</t>
  </si>
  <si>
    <t>Heat plants</t>
  </si>
  <si>
    <t>Other transformation</t>
  </si>
  <si>
    <t>Energy industry own use</t>
  </si>
  <si>
    <t>Losses</t>
  </si>
  <si>
    <t>Transport</t>
  </si>
  <si>
    <t>Residential</t>
  </si>
  <si>
    <t>Commercial and public services</t>
  </si>
  <si>
    <t>Agriculture / forestry</t>
  </si>
  <si>
    <t>Fishing</t>
  </si>
  <si>
    <t>Other non-specified</t>
  </si>
  <si>
    <t>Non-energy use</t>
  </si>
  <si>
    <r>
      <rPr>
        <i/>
        <sz val="10"/>
        <rFont val="Arial"/>
        <family val="2"/>
      </rPr>
      <t>- of which chemical/petrochemical</t>
    </r>
  </si>
  <si>
    <t>Coal Scaling Factor</t>
  </si>
  <si>
    <t>Energy produced and required -Industry</t>
  </si>
  <si>
    <t>I.01</t>
  </si>
  <si>
    <t>v.04</t>
  </si>
  <si>
    <t>v.05</t>
  </si>
  <si>
    <r>
      <rPr>
        <sz val="7"/>
        <color rgb="FF2079C3"/>
        <rFont val="Arial"/>
        <family val="2"/>
      </rPr>
      <t>Indicators        Balances        Coal        Electricity and Heat        Natural Gas        Oil        Renewables and Waste</t>
    </r>
  </si>
  <si>
    <r>
      <rPr>
        <i/>
        <sz val="7"/>
        <rFont val="Arial"/>
        <family val="2"/>
      </rPr>
      <t>Unit:TJ - on a gross calorific value basis</t>
    </r>
  </si>
  <si>
    <t>Oil refineries</t>
  </si>
  <si>
    <t>Energy industry own use                                               40040</t>
  </si>
  <si>
    <t>Final consumption                                                      1363291</t>
  </si>
  <si>
    <t>Natural Gas Scaling Factor</t>
  </si>
  <si>
    <r>
      <rPr>
        <sz val="7"/>
        <rFont val="Arial"/>
        <family val="2"/>
      </rPr>
      <t>Unit - 1000 tonnes</t>
    </r>
  </si>
  <si>
    <r>
      <rPr>
        <sz val="7"/>
        <rFont val="Arial"/>
        <family val="2"/>
      </rPr>
      <t xml:space="preserve">Crude
</t>
    </r>
    <r>
      <rPr>
        <sz val="7"/>
        <rFont val="Arial"/>
        <family val="2"/>
      </rPr>
      <t>oil</t>
    </r>
  </si>
  <si>
    <r>
      <rPr>
        <sz val="7"/>
        <rFont val="Arial"/>
        <family val="2"/>
      </rPr>
      <t xml:space="preserve">Natural gas
</t>
    </r>
    <r>
      <rPr>
        <sz val="7"/>
        <rFont val="Arial"/>
        <family val="2"/>
      </rPr>
      <t>liquids</t>
    </r>
  </si>
  <si>
    <r>
      <rPr>
        <sz val="7"/>
        <rFont val="Arial"/>
        <family val="2"/>
      </rPr>
      <t>Refinery feedstocks</t>
    </r>
  </si>
  <si>
    <r>
      <rPr>
        <sz val="7"/>
        <rFont val="Arial"/>
        <family val="2"/>
      </rPr>
      <t>Production</t>
    </r>
  </si>
  <si>
    <r>
      <rPr>
        <sz val="7"/>
        <rFont val="Arial"/>
        <family val="2"/>
      </rPr>
      <t>From other sources</t>
    </r>
  </si>
  <si>
    <r>
      <rPr>
        <sz val="7"/>
        <rFont val="Arial"/>
        <family val="2"/>
      </rPr>
      <t>Imports</t>
    </r>
  </si>
  <si>
    <r>
      <rPr>
        <sz val="7"/>
        <rFont val="Arial"/>
        <family val="2"/>
      </rPr>
      <t>Exports</t>
    </r>
  </si>
  <si>
    <r>
      <rPr>
        <sz val="7"/>
        <rFont val="Arial"/>
        <family val="2"/>
      </rPr>
      <t>International marine bunkers</t>
    </r>
  </si>
  <si>
    <r>
      <rPr>
        <sz val="7"/>
        <rFont val="Arial"/>
        <family val="2"/>
      </rPr>
      <t>International aviation bunkers</t>
    </r>
  </si>
  <si>
    <r>
      <rPr>
        <sz val="7"/>
        <rFont val="Arial"/>
        <family val="2"/>
      </rPr>
      <t>Stock changes</t>
    </r>
  </si>
  <si>
    <r>
      <rPr>
        <b/>
        <sz val="7"/>
        <rFont val="Arial"/>
        <family val="2"/>
      </rPr>
      <t>Domestic supply</t>
    </r>
  </si>
  <si>
    <r>
      <rPr>
        <sz val="7"/>
        <rFont val="Arial"/>
        <family val="2"/>
      </rPr>
      <t>Transfers</t>
    </r>
  </si>
  <si>
    <r>
      <rPr>
        <sz val="7"/>
        <rFont val="Arial"/>
        <family val="2"/>
      </rPr>
      <t>Statistical differences</t>
    </r>
  </si>
  <si>
    <r>
      <rPr>
        <b/>
        <sz val="7"/>
        <rFont val="Arial"/>
        <family val="2"/>
      </rPr>
      <t>Transformation</t>
    </r>
  </si>
  <si>
    <r>
      <rPr>
        <sz val="7"/>
        <rFont val="Arial"/>
        <family val="2"/>
      </rPr>
      <t>Electricity plants</t>
    </r>
  </si>
  <si>
    <r>
      <rPr>
        <sz val="7"/>
        <rFont val="Arial"/>
        <family val="2"/>
      </rPr>
      <t>CHP plants</t>
    </r>
  </si>
  <si>
    <r>
      <rPr>
        <sz val="7"/>
        <rFont val="Arial"/>
        <family val="2"/>
      </rPr>
      <t>Heat plants</t>
    </r>
  </si>
  <si>
    <r>
      <rPr>
        <sz val="7"/>
        <rFont val="Arial"/>
        <family val="2"/>
      </rPr>
      <t>Oil refineries</t>
    </r>
  </si>
  <si>
    <r>
      <rPr>
        <sz val="7"/>
        <rFont val="Arial"/>
        <family val="2"/>
      </rPr>
      <t>Other transformation</t>
    </r>
  </si>
  <si>
    <r>
      <rPr>
        <b/>
        <sz val="7"/>
        <rFont val="Arial"/>
        <family val="2"/>
      </rPr>
      <t>Energy industry own use</t>
    </r>
  </si>
  <si>
    <r>
      <rPr>
        <sz val="7"/>
        <rFont val="Arial"/>
        <family val="2"/>
      </rPr>
      <t>Losses</t>
    </r>
  </si>
  <si>
    <r>
      <rPr>
        <b/>
        <sz val="7"/>
        <rFont val="Arial"/>
        <family val="2"/>
      </rPr>
      <t>Final consumption</t>
    </r>
  </si>
  <si>
    <r>
      <rPr>
        <sz val="7"/>
        <rFont val="Arial"/>
        <family val="2"/>
      </rPr>
      <t>Industry</t>
    </r>
  </si>
  <si>
    <r>
      <rPr>
        <sz val="7"/>
        <rFont val="Arial"/>
        <family val="2"/>
      </rPr>
      <t>Transport</t>
    </r>
  </si>
  <si>
    <r>
      <rPr>
        <sz val="7"/>
        <rFont val="Arial"/>
        <family val="2"/>
      </rPr>
      <t>Residential</t>
    </r>
  </si>
  <si>
    <r>
      <rPr>
        <sz val="7"/>
        <rFont val="Arial"/>
        <family val="2"/>
      </rPr>
      <t>Commercial and public services</t>
    </r>
  </si>
  <si>
    <r>
      <rPr>
        <sz val="7"/>
        <rFont val="Arial"/>
        <family val="2"/>
      </rPr>
      <t>Agriculture / forestry</t>
    </r>
  </si>
  <si>
    <r>
      <rPr>
        <sz val="7"/>
        <rFont val="Arial"/>
        <family val="2"/>
      </rPr>
      <t>Fishing</t>
    </r>
  </si>
  <si>
    <r>
      <rPr>
        <sz val="7"/>
        <rFont val="Arial"/>
        <family val="2"/>
      </rPr>
      <t>Other non-specified</t>
    </r>
  </si>
  <si>
    <r>
      <rPr>
        <sz val="7"/>
        <rFont val="Arial"/>
        <family val="2"/>
      </rPr>
      <t>Non-energy use</t>
    </r>
  </si>
  <si>
    <r>
      <rPr>
        <sz val="7"/>
        <rFont val="Arial"/>
        <family val="2"/>
      </rPr>
      <t>Electricity</t>
    </r>
  </si>
  <si>
    <r>
      <rPr>
        <sz val="7"/>
        <rFont val="Arial"/>
        <family val="2"/>
      </rPr>
      <t>Heat</t>
    </r>
  </si>
  <si>
    <r>
      <rPr>
        <i/>
        <sz val="7"/>
        <rFont val="Arial"/>
        <family val="2"/>
      </rPr>
      <t>Production from:</t>
    </r>
  </si>
  <si>
    <r>
      <rPr>
        <i/>
        <sz val="7"/>
        <color rgb="FF2C2C33"/>
        <rFont val="Arial"/>
        <family val="2"/>
      </rPr>
      <t>Unit: GWh</t>
    </r>
  </si>
  <si>
    <r>
      <rPr>
        <i/>
        <sz val="7"/>
        <color rgb="FF2C2C33"/>
        <rFont val="Arial"/>
        <family val="2"/>
      </rPr>
      <t>Unit: TJ</t>
    </r>
  </si>
  <si>
    <r>
      <rPr>
        <b/>
        <sz val="7"/>
        <rFont val="Arial"/>
        <family val="2"/>
      </rPr>
      <t>Total production</t>
    </r>
  </si>
  <si>
    <t>Electricity Scaling Factor</t>
  </si>
  <si>
    <t xml:space="preserve">in the latest year for which we have data. We then adjust the data on energy use based on IESS data, ensuring that the totals </t>
  </si>
  <si>
    <t>sum to the forecasted totals in the first modeled year in IESS. We then scale these forecasted values to actual values for 2014</t>
  </si>
  <si>
    <t>using data from the IEA. We then scale future energy use based on the India Energy Security Scenarios.</t>
  </si>
  <si>
    <t>Biomass (Crop Residue Burning)</t>
  </si>
  <si>
    <t>Emission of Air Pollutants from Crop Residue Burning in India</t>
  </si>
  <si>
    <t>http://aaqr.org/files/article/619/40_AAQR-13-01-OA-0031_422-430.pdf</t>
  </si>
  <si>
    <t>Page 427, Table 3</t>
  </si>
  <si>
    <t>Energy Density of Crop Residues</t>
  </si>
  <si>
    <t>Argonne National Laboratory</t>
  </si>
  <si>
    <t>GREET 1 2016</t>
  </si>
  <si>
    <t>https://greet.es.anl.gov/greet_1_series</t>
  </si>
  <si>
    <t>Tab "Greet1 Fuel_Specs"</t>
  </si>
  <si>
    <t>Biomass / Crop Residues</t>
  </si>
  <si>
    <t>As little biomass is burned directly in the industry sector, but open burning of crop residues by farmers is a very important</t>
  </si>
  <si>
    <t>source of air pollution, we use the biomass fuel subscript here to represent open burning of crop residues and do not</t>
  </si>
  <si>
    <t>assign any biomass fuel use to non-agriculture industries.</t>
  </si>
  <si>
    <t>Residue burned</t>
  </si>
  <si>
    <t>Amount</t>
  </si>
  <si>
    <t>Residue burned (mass units)</t>
  </si>
  <si>
    <t>million metric tons</t>
  </si>
  <si>
    <t>Energy density of crop residues</t>
  </si>
  <si>
    <t>BTU/short ton</t>
  </si>
  <si>
    <t>BTU/metric ton</t>
  </si>
  <si>
    <t>Residue burned (energy units)</t>
  </si>
  <si>
    <t>BTU</t>
  </si>
  <si>
    <t>Specifications of Fuels, Global Warming Potentials of Greenhouse Gases, and Carbon and Sulfur Ratios of Pollutants</t>
  </si>
  <si>
    <t>1) Specifications of Fuels</t>
  </si>
  <si>
    <t>Heating Value</t>
  </si>
  <si>
    <t>Density</t>
  </si>
  <si>
    <t>C ratio</t>
  </si>
  <si>
    <t>S ratio</t>
  </si>
  <si>
    <t>Calculation: LHV</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</si>
  <si>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</si>
  <si>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</si>
  <si>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</si>
  <si>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</si>
  <si>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</si>
  <si>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</si>
  <si>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</si>
  <si>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</si>
  <si>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</si>
  <si>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</si>
  <si>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</si>
  <si>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</si>
  <si>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</si>
  <si>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</si>
  <si>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</si>
  <si>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</si>
  <si>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</si>
  <si>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</si>
  <si>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</si>
  <si>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</si>
  <si>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</si>
  <si>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</si>
  <si>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</si>
  <si>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</si>
  <si>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r>
      <t>U</t>
    </r>
    <r>
      <rPr>
        <sz val="11"/>
        <color theme="1"/>
        <rFont val="Calibri"/>
        <family val="2"/>
        <scheme val="minor"/>
      </rPr>
      <t>.S. conventional diesel</t>
    </r>
  </si>
  <si>
    <t>CA conventional diesel</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</si>
  <si>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</si>
  <si>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</si>
  <si>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</si>
  <si>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</si>
  <si>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</si>
  <si>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</si>
  <si>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</si>
  <si>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</si>
  <si>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</si>
  <si>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</si>
  <si>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</si>
  <si>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</si>
  <si>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</si>
  <si>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</si>
  <si>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</si>
  <si>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</si>
  <si>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</si>
  <si>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</si>
  <si>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</si>
  <si>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</si>
  <si>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</si>
  <si>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</si>
  <si>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</si>
  <si>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</si>
  <si>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</si>
  <si>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</si>
  <si>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</si>
  <si>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</si>
  <si>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</si>
  <si>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</si>
  <si>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</si>
  <si>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</si>
  <si>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</si>
  <si>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</si>
  <si>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</si>
  <si>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</si>
  <si>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</si>
  <si>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</si>
  <si>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</si>
  <si>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</si>
  <si>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</si>
  <si>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</si>
  <si>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</si>
  <si>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</si>
  <si>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</si>
  <si>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</si>
  <si>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</si>
  <si>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</si>
  <si>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</si>
  <si>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</si>
  <si>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</si>
  <si>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</si>
  <si>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</si>
  <si>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</si>
  <si>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</si>
  <si>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</si>
  <si>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</si>
  <si>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</si>
  <si>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</si>
  <si>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</si>
  <si>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</si>
  <si>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</si>
  <si>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</si>
  <si>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</si>
  <si>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</si>
  <si>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</si>
  <si>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</si>
  <si>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</si>
  <si>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</si>
  <si>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</si>
  <si>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</si>
  <si>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</si>
  <si>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</si>
  <si>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</si>
  <si>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</si>
  <si>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</si>
  <si>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</si>
  <si>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</si>
  <si>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</si>
  <si>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</si>
  <si>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</si>
  <si>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</si>
  <si>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</si>
  <si>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</si>
  <si>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</si>
  <si>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</si>
  <si>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</si>
  <si>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</si>
  <si>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</si>
  <si>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</si>
  <si>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</si>
  <si>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</si>
  <si>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</si>
  <si>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</si>
  <si>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</si>
  <si>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</si>
  <si>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</si>
  <si>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</si>
  <si>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</si>
  <si>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</si>
  <si>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</si>
  <si>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</si>
  <si>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</si>
  <si>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</si>
  <si>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</si>
  <si>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</si>
  <si>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</si>
  <si>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</si>
  <si>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</si>
  <si>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</si>
  <si>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</si>
  <si>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</si>
  <si>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</si>
  <si>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</si>
  <si>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</si>
  <si>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</si>
  <si>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</si>
  <si>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</si>
  <si>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</si>
  <si>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</si>
  <si>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</si>
  <si>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</si>
  <si>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</si>
  <si>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</si>
  <si>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</si>
  <si>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</si>
  <si>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</si>
  <si>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</si>
  <si>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</si>
  <si>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</si>
  <si>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</si>
  <si>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</si>
  <si>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</si>
  <si>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</si>
  <si>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</si>
  <si>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</si>
  <si>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</si>
  <si>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</si>
  <si>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</si>
  <si>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</si>
  <si>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</si>
  <si>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</si>
  <si>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mmBTU</t>
  </si>
  <si>
    <t>hph</t>
  </si>
  <si>
    <t>Jain, Niveta; Bhatia, Arti; and Pathak, Himanshu</t>
  </si>
  <si>
    <t>Value taken from Jain et al. (p 427, Table 3)</t>
  </si>
  <si>
    <t>Converting from short tons to metric tons</t>
  </si>
  <si>
    <t>Converting to BTU</t>
  </si>
  <si>
    <t>This data is from 2009.</t>
  </si>
  <si>
    <t>We assume it did not change much between 2009 and 2012 (our first year of fuel data), then scale it up thereafter in proportion to</t>
  </si>
  <si>
    <t>the growth of fuel use by the agriculture industry (using fuel use as a proxy for overall growth of agriculture in India, and assuming</t>
  </si>
  <si>
    <t>the same percentage of the agricultural waste is burned).</t>
  </si>
  <si>
    <t xml:space="preserve">2016-17 </t>
  </si>
  <si>
    <t>2017-18 (P)</t>
  </si>
  <si>
    <t>Resellers</t>
  </si>
  <si>
    <t>Tables V.4., V.5., V.7., V.8., V.9., V.10, and II.16</t>
  </si>
  <si>
    <t>Indian Petroleum and Natural Gas Statistics 2017-2018</t>
  </si>
  <si>
    <t>http://petroleum.nic.in/sites/default/files/ipngstat_0.pdf</t>
  </si>
  <si>
    <r>
      <rPr>
        <sz val="10"/>
        <color rgb="FF231F20"/>
        <rFont val="Calibri"/>
        <family val="2"/>
      </rPr>
      <t xml:space="preserve">City or Local Natural Gas </t>
    </r>
    <r>
      <rPr>
        <sz val="10"/>
        <rFont val="Calibri"/>
        <family val="2"/>
      </rPr>
      <t>Distribution Network</t>
    </r>
  </si>
  <si>
    <r>
      <rPr>
        <sz val="10"/>
        <color rgb="FF231F20"/>
        <rFont val="Calibri"/>
        <family val="2"/>
      </rPr>
      <t>City or Local Natural Gas</t>
    </r>
    <r>
      <rPr>
        <sz val="10"/>
        <rFont val="Calibri"/>
        <family val="2"/>
      </rPr>
      <t xml:space="preserve"> 
Distribution Network</t>
    </r>
  </si>
  <si>
    <t>2017-2018 Energy Consumption</t>
  </si>
  <si>
    <t>Table 5, Page T5-1</t>
  </si>
  <si>
    <t>2016-17</t>
  </si>
  <si>
    <t>Source: https://www.iea.org/statistics/?country=IND&amp;isISO=true</t>
  </si>
  <si>
    <t xml:space="preserve">Actual 2017 IEA values </t>
  </si>
  <si>
    <t>International Energy Agency</t>
  </si>
  <si>
    <t xml:space="preserve">Country Statistics for India </t>
  </si>
  <si>
    <t>https://www.iea.org/statistics/</t>
  </si>
  <si>
    <t>Gas works gas</t>
  </si>
  <si>
    <t>Coke oven gas</t>
  </si>
  <si>
    <t>Blast furnace gas</t>
  </si>
  <si>
    <t>Other recovered gases</t>
  </si>
  <si>
    <t>Total Primary Energy Supply</t>
  </si>
  <si>
    <t>Total Final consumption</t>
  </si>
  <si>
    <r>
      <rPr>
        <sz val="14"/>
        <color rgb="FF6E6E6E"/>
        <rFont val="Georgia"/>
        <family val="1"/>
      </rPr>
      <t xml:space="preserve">India: </t>
    </r>
    <r>
      <rPr>
        <sz val="11"/>
        <color rgb="FF454545"/>
        <rFont val="Georgia"/>
        <family val="1"/>
      </rPr>
      <t>Natural Gas for 2017</t>
    </r>
  </si>
  <si>
    <t xml:space="preserve">Commercial and public services   </t>
  </si>
  <si>
    <r>
      <rPr>
        <sz val="13"/>
        <color rgb="FF6E6E6E"/>
        <rFont val="Georgia"/>
        <family val="1"/>
      </rPr>
      <t xml:space="preserve">India: </t>
    </r>
    <r>
      <rPr>
        <sz val="10"/>
        <color rgb="FF454545"/>
        <rFont val="Georgia"/>
        <family val="1"/>
      </rPr>
      <t>Oil for 2017</t>
    </r>
  </si>
  <si>
    <t>Other primary oil</t>
  </si>
  <si>
    <t>LPG/ethane</t>
  </si>
  <si>
    <t>Naptha</t>
  </si>
  <si>
    <t>Motor gasoline</t>
  </si>
  <si>
    <t>Jet Kerosene</t>
  </si>
  <si>
    <t>Other Kerosene</t>
  </si>
  <si>
    <t>Gas/Diesel</t>
  </si>
  <si>
    <t>Fuel Oil</t>
  </si>
  <si>
    <t>Other Oil products</t>
  </si>
  <si>
    <t>Oil Products</t>
  </si>
  <si>
    <t>Crude/NGL/other primary oil</t>
  </si>
  <si>
    <r>
      <rPr>
        <sz val="13"/>
        <color rgb="FF6E6E6E"/>
        <rFont val="Georgia"/>
        <family val="1"/>
      </rPr>
      <t xml:space="preserve">India: </t>
    </r>
    <r>
      <rPr>
        <sz val="10"/>
        <color rgb="FF454545"/>
        <rFont val="Georgia"/>
        <family val="1"/>
      </rPr>
      <t>Electricity for 2017</t>
    </r>
  </si>
  <si>
    <t>Municipal Waste</t>
  </si>
  <si>
    <t>Waste (renewable)</t>
  </si>
  <si>
    <t xml:space="preserve">141 801 </t>
  </si>
  <si>
    <t xml:space="preserve">51061 	</t>
  </si>
  <si>
    <t>Oil</t>
  </si>
  <si>
    <t>Gas</t>
  </si>
  <si>
    <t>Biofuels</t>
  </si>
  <si>
    <t>Nuclear</t>
  </si>
  <si>
    <t>Hydro</t>
  </si>
  <si>
    <t>Geothermal</t>
  </si>
  <si>
    <t>Solar PV</t>
  </si>
  <si>
    <t>Solar Thermal</t>
  </si>
  <si>
    <t>Wind</t>
  </si>
  <si>
    <t>Tide</t>
  </si>
  <si>
    <t>Other sources</t>
  </si>
  <si>
    <t>We use sugarcane's energy density because sugarcane is the most-grown crop in India by tonnage, according to Jain et al. (p 423, Table 1).  Wheat and rice generate more residue, but no energy densities for wheat or rice residues are available in GREET.</t>
  </si>
  <si>
    <t>Tables: Coal, Natural Gas, Petroleum and Diesel, Electricity</t>
  </si>
  <si>
    <t>Sheet XI, Row 542</t>
  </si>
  <si>
    <t>Sheet XI, Row 651</t>
  </si>
  <si>
    <t>Sheet XI, Row 753</t>
  </si>
  <si>
    <t>Sheet XI, Row 862</t>
  </si>
  <si>
    <t>Sheet XI, Row 964</t>
  </si>
  <si>
    <t>Sheet XI, Row 1066</t>
  </si>
  <si>
    <t>Sheet XI, Row 1169</t>
  </si>
  <si>
    <t>Sheet XI, Row 1261</t>
  </si>
  <si>
    <t>Sheet XI, Row 1340</t>
  </si>
  <si>
    <t>Sheet XV.a, Row 84</t>
  </si>
  <si>
    <t>Sheet XV.c, Row 37</t>
  </si>
  <si>
    <t>Sheet XV.b, Row 47</t>
  </si>
  <si>
    <t>Sheet XIV, Row 418</t>
  </si>
  <si>
    <t>projected fuel use quantities.</t>
  </si>
  <si>
    <t>GREET 2019 values for sugarcane is same as 2016, hence the 2016 specs are retained</t>
  </si>
  <si>
    <t>See scaling-factors.xls</t>
  </si>
  <si>
    <t>The words "before CCS" in this variable name indicate that this is the fuel use by industry, excluding</t>
  </si>
  <si>
    <t>any fuel used to power the energy-intensive process of carbon capture and sequestration.  If any CCS</t>
  </si>
  <si>
    <t>is performed by Industry in the BAU case, this is handled in CCS sector input variables, not here.</t>
  </si>
  <si>
    <t>This Variable Excludes All On-Site Energy Carrier Generation (Electricity, Heat, Hydrogen)</t>
  </si>
  <si>
    <t>This variable is for energy purchased and consumed by the Industry sector.</t>
  </si>
  <si>
    <t>Secondary energy, including electricity, heat, or hydrogen that is generated on-site and also consumed on-site</t>
  </si>
  <si>
    <t>(e.g. entirely within an industrial facility) should not be included in this variable.</t>
  </si>
  <si>
    <t>Any energy carrier (electricity, heat, hydrogen) demand entered here will be</t>
  </si>
  <si>
    <t>supplied by the electricity, district heat, or hydrogen supply sectors respectively.</t>
  </si>
  <si>
    <t>BTU/yr</t>
  </si>
  <si>
    <t>Cement and other carbonate use</t>
  </si>
  <si>
    <t>Natural gas and petroleum systems</t>
  </si>
  <si>
    <t>Coal Mining</t>
  </si>
  <si>
    <t>Water + Waste</t>
  </si>
  <si>
    <t>Other industries</t>
  </si>
  <si>
    <t>Future Fuel Use Projection (BTU/yr)</t>
  </si>
  <si>
    <t>Crude Oil</t>
  </si>
  <si>
    <t>Heavy or residual oil</t>
  </si>
  <si>
    <t>LPG</t>
  </si>
  <si>
    <t>Hydrogen</t>
  </si>
  <si>
    <t>Petroleum Diesel + Crude Oil</t>
  </si>
  <si>
    <t>Sector</t>
  </si>
  <si>
    <t>Crude Oil Consumption</t>
  </si>
  <si>
    <t>Heavy Oil Consumption</t>
  </si>
  <si>
    <t>LPG consumption</t>
  </si>
  <si>
    <t>We assume waste sector includes both municipal solid waste and wastewater.</t>
  </si>
  <si>
    <t xml:space="preserve">Crude Oil Production </t>
  </si>
  <si>
    <t>MMT</t>
  </si>
  <si>
    <t>Crude Oil Imports</t>
  </si>
  <si>
    <t>(Table 4.12, p31)</t>
  </si>
  <si>
    <t>(Table 2.5, p9)</t>
  </si>
  <si>
    <t>Source: Ready Reckoner 2018, PPAC</t>
  </si>
  <si>
    <t>Total consumption</t>
  </si>
  <si>
    <t>MT</t>
  </si>
  <si>
    <t>Crude Oil conversion</t>
  </si>
  <si>
    <t>trillion BTU</t>
  </si>
  <si>
    <t xml:space="preserve">MT = </t>
  </si>
  <si>
    <t>End-use</t>
  </si>
  <si>
    <t>Processing*</t>
  </si>
  <si>
    <t>*we assume that all of crude oil is used for refinery processing</t>
  </si>
  <si>
    <t>We assume that all crude oil is used for further processing in refineries.</t>
  </si>
  <si>
    <t>Historical Energy Consumption (2014-2015), native units</t>
  </si>
  <si>
    <t>Historical Energy Consumption (2014-2015), BTU</t>
  </si>
  <si>
    <t>Annual survey of industries</t>
  </si>
  <si>
    <t>Diesel Scaling Factor</t>
  </si>
  <si>
    <t xml:space="preserve">(not used as MoPNG data is for 2017) </t>
  </si>
  <si>
    <t>Heat and hydrogen are not included in India model.</t>
  </si>
  <si>
    <t>(Value figures in `Rs. Thousand)</t>
  </si>
  <si>
    <t>http://mospi.nic.in/sites/default/files/publication_reports/Energy_Statistics_2018.pdf</t>
  </si>
  <si>
    <t>BTU per barrel</t>
  </si>
  <si>
    <t>barrels in MT crude oil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</si>
</sst>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9">
    <numFmt numFmtId="43" formatCode="_(* #,##0.00_);_(* \(#,##0.00\);_(* &quot;-&quot;??_);_(@_)"/>
    <numFmt numFmtId="164" formatCode="_-* #,##0.00_-;\-* #,##0.00_-;_-* &quot;-&quot;??_-;_-@_-"/>
    <numFmt numFmtId="165" formatCode="_ * #,##0.00_ ;_ * \-#,##0.00_ ;_ * &quot;-&quot;??_ ;_ @_ "/>
    <numFmt numFmtId="166" formatCode="#,##0.0_);\(#,##0.0\);&quot;-&quot;_);@"/>
    <numFmt numFmtId="167" formatCode="0.0"/>
    <numFmt numFmtId="168" formatCode="###0;###0"/>
    <numFmt numFmtId="169" formatCode="#,##0.000_);\(#,##0.000\);&quot;-&quot;_);@"/>
    <numFmt numFmtId="170" formatCode="#,##0.00_);\(#,##0.00\);&quot;-&quot;_);@"/>
    <numFmt numFmtId="171" formatCode="###0000;###0000"/>
    <numFmt numFmtId="172" formatCode="###0_);\(###0\)"/>
    <numFmt numFmtId="173" formatCode="###0.00;###0.00"/>
    <numFmt numFmtId="174" formatCode="###0.0;###0.0"/>
    <numFmt numFmtId="175" formatCode="0.000"/>
    <numFmt numFmtId="176" formatCode="#,##0.0_);\(#,##0.0\);&quot;-&quot;;@"/>
    <numFmt numFmtId="177" formatCode="0.000E+00"/>
    <numFmt numFmtId="178" formatCode="0.0000E+00"/>
    <numFmt numFmtId="179" formatCode="#,##0.0_);\(#,##0.0\)"/>
    <numFmt numFmtId="180" formatCode="###0"/>
    <numFmt numFmtId="181" formatCode="0.0000000000"/>
    <numFmt numFmtId="182" formatCode="0.0000"/>
    <numFmt numFmtId="183" formatCode="0.0%"/>
    <numFmt numFmtId="184" formatCode="#,##0.000000"/>
    <numFmt numFmtId="185" formatCode="#,##0.0"/>
    <numFmt numFmtId="186" formatCode="0.000000"/>
    <numFmt numFmtId="187" formatCode="#,##0.000"/>
    <numFmt numFmtId="188" formatCode="#,##0.0000"/>
    <numFmt numFmtId="189" formatCode="#,##0.000000000"/>
    <numFmt numFmtId="190" formatCode="#,##0.0000000000"/>
    <numFmt numFmtId="191" formatCode="#,##0.0000000"/>
  </numFmts>
  <fonts count="94" x14ac:knownFonts="1">
    <font>
      <sz val="11"/>
      <color theme="1"/>
      <name val="Calibri"/>
      <family val="2"/>
      <scheme val="minor"/>
    </font>
    <font>
      <b/>
      <sz val="11"/>
      <color theme="1"/>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sz val="11"/>
      <color theme="1"/>
      <name val="Calibri"/>
      <family val="2"/>
      <scheme val="minor"/>
    </font>
    <font>
      <sz val="12"/>
      <name val="Helv"/>
    </font>
    <font>
      <b/>
      <sz val="10"/>
      <color indexed="8"/>
      <name val="Times New Roman"/>
      <family val="1"/>
    </font>
    <font>
      <sz val="10"/>
      <color indexed="8"/>
      <name val="Times New Roman"/>
      <family val="1"/>
    </font>
    <font>
      <b/>
      <sz val="10"/>
      <name val="Times New Roman"/>
      <family val="1"/>
    </font>
    <font>
      <sz val="10"/>
      <name val="Arial"/>
      <family val="2"/>
    </font>
    <font>
      <b/>
      <sz val="10"/>
      <color rgb="FF000000"/>
      <name val="Calibri"/>
      <family val="2"/>
    </font>
    <font>
      <sz val="10"/>
      <color rgb="FF000000"/>
      <name val="Calibri"/>
      <family val="2"/>
    </font>
    <font>
      <b/>
      <sz val="10"/>
      <color rgb="FF00B050"/>
      <name val="Calibri"/>
      <family val="2"/>
    </font>
    <font>
      <b/>
      <sz val="10"/>
      <color rgb="FFFFFFFF"/>
      <name val="Calibri"/>
      <family val="2"/>
    </font>
    <font>
      <sz val="10"/>
      <color rgb="FFFFFFFF"/>
      <name val="Calibri"/>
      <family val="2"/>
    </font>
    <font>
      <i/>
      <sz val="10"/>
      <color rgb="FF000000"/>
      <name val="Calibri"/>
      <family val="2"/>
    </font>
    <font>
      <sz val="10"/>
      <color theme="1"/>
      <name val="Calibri"/>
      <family val="2"/>
    </font>
    <font>
      <sz val="10"/>
      <color rgb="FF000000"/>
      <name val="Calibri"/>
      <family val="2"/>
      <scheme val="minor"/>
    </font>
    <font>
      <sz val="10"/>
      <color rgb="FFFFFFFF"/>
      <name val="Calibri"/>
      <family val="2"/>
      <scheme val="minor"/>
    </font>
    <font>
      <b/>
      <sz val="8"/>
      <color theme="1"/>
      <name val="Calibri"/>
      <family val="2"/>
    </font>
    <font>
      <b/>
      <sz val="10"/>
      <color rgb="FF000000"/>
      <name val="Calibri"/>
      <family val="2"/>
      <scheme val="minor"/>
    </font>
    <font>
      <i/>
      <sz val="10"/>
      <color rgb="FF000000"/>
      <name val="Calibri"/>
      <family val="2"/>
      <scheme val="minor"/>
    </font>
    <font>
      <b/>
      <sz val="10"/>
      <color rgb="FFFFFFFF"/>
      <name val="Calibri"/>
      <family val="2"/>
      <scheme val="minor"/>
    </font>
    <font>
      <b/>
      <sz val="12"/>
      <name val="Calibri"/>
      <family val="2"/>
    </font>
    <font>
      <b/>
      <i/>
      <sz val="10"/>
      <name val="Calibri"/>
      <family val="2"/>
    </font>
    <font>
      <i/>
      <sz val="10"/>
      <name val="Lucida Sans"/>
      <family val="2"/>
    </font>
    <font>
      <sz val="10"/>
      <name val="Calibri"/>
      <family val="2"/>
    </font>
    <font>
      <b/>
      <i/>
      <sz val="10"/>
      <color rgb="FF000000"/>
      <name val="Calibri"/>
      <family val="2"/>
    </font>
    <font>
      <b/>
      <sz val="10"/>
      <name val="Calibri"/>
      <family val="2"/>
    </font>
    <font>
      <b/>
      <sz val="11"/>
      <color rgb="FFFA7D00"/>
      <name val="Calibri"/>
      <family val="2"/>
      <scheme val="minor"/>
    </font>
    <font>
      <sz val="11"/>
      <color rgb="FFFF0000"/>
      <name val="Calibri"/>
      <family val="2"/>
      <scheme val="minor"/>
    </font>
    <font>
      <b/>
      <sz val="12"/>
      <color rgb="FFFFFFFF"/>
      <name val="Calibri"/>
      <family val="2"/>
    </font>
    <font>
      <sz val="9"/>
      <name val="Calibri"/>
      <family val="2"/>
    </font>
    <font>
      <sz val="9"/>
      <color rgb="FF231F20"/>
      <name val="Calibri"/>
      <family val="2"/>
    </font>
    <font>
      <b/>
      <sz val="9"/>
      <name val="Calibri"/>
      <family val="2"/>
    </font>
    <font>
      <b/>
      <sz val="9"/>
      <color rgb="FF231F20"/>
      <name val="Calibri"/>
      <family val="2"/>
    </font>
    <font>
      <b/>
      <i/>
      <sz val="9"/>
      <color rgb="FF231F20"/>
      <name val="Calibri"/>
      <family val="2"/>
    </font>
    <font>
      <b/>
      <sz val="10"/>
      <color rgb="FFFFFFFF"/>
      <name val="Arial Narrow"/>
      <family val="2"/>
    </font>
    <font>
      <b/>
      <sz val="10"/>
      <color rgb="FFFFFFFF"/>
      <name val="Arial"/>
      <family val="2"/>
    </font>
    <font>
      <sz val="10"/>
      <color rgb="FFFFFFFF"/>
      <name val="Arial"/>
      <family val="2"/>
    </font>
    <font>
      <sz val="9"/>
      <name val="Arial"/>
      <family val="2"/>
    </font>
    <font>
      <sz val="9"/>
      <color rgb="FF231F20"/>
      <name val="Arial"/>
      <family val="2"/>
    </font>
    <font>
      <sz val="8"/>
      <name val="Arial"/>
      <family val="2"/>
    </font>
    <font>
      <sz val="8"/>
      <color rgb="FF231F20"/>
      <name val="Arial"/>
      <family val="2"/>
    </font>
    <font>
      <b/>
      <sz val="8"/>
      <color rgb="FF231F20"/>
      <name val="Arial Narrow"/>
      <family val="2"/>
    </font>
    <font>
      <b/>
      <sz val="10"/>
      <color rgb="FFFFFFFF"/>
      <name val="Franklin Gothic Demi Cond"/>
      <family val="2"/>
    </font>
    <font>
      <sz val="10"/>
      <color rgb="FF231F20"/>
      <name val="Calibri"/>
      <family val="2"/>
    </font>
    <font>
      <b/>
      <sz val="10"/>
      <color rgb="FF231F20"/>
      <name val="Calibri"/>
      <family val="2"/>
    </font>
    <font>
      <b/>
      <i/>
      <sz val="10"/>
      <color rgb="FF231F20"/>
      <name val="Calibri"/>
      <family val="2"/>
    </font>
    <font>
      <sz val="6"/>
      <color rgb="FF231F20"/>
      <name val="Arial"/>
      <family val="2"/>
    </font>
    <font>
      <b/>
      <sz val="10"/>
      <color theme="1"/>
      <name val="Calibri"/>
      <family val="1"/>
      <scheme val="minor"/>
    </font>
    <font>
      <sz val="10"/>
      <color theme="9" tint="0.79998168889431442"/>
      <name val="Calibri"/>
      <family val="1"/>
      <scheme val="minor"/>
    </font>
    <font>
      <sz val="8"/>
      <name val="Calibri"/>
      <family val="1"/>
      <scheme val="minor"/>
    </font>
    <font>
      <sz val="10"/>
      <name val="Calibri"/>
      <family val="1"/>
      <scheme val="minor"/>
    </font>
    <font>
      <b/>
      <sz val="10"/>
      <color theme="1"/>
      <name val="Cambria"/>
      <family val="2"/>
      <scheme val="major"/>
    </font>
    <font>
      <b/>
      <sz val="10"/>
      <color theme="9" tint="0.79998168889431442"/>
      <name val="Cambria"/>
      <family val="2"/>
      <scheme val="major"/>
    </font>
    <font>
      <b/>
      <sz val="12"/>
      <color theme="1"/>
      <name val="Cambria"/>
      <family val="2"/>
      <scheme val="major"/>
    </font>
    <font>
      <sz val="10"/>
      <color theme="1"/>
      <name val="Calibri"/>
      <family val="1"/>
      <scheme val="minor"/>
    </font>
    <font>
      <sz val="12"/>
      <color theme="1"/>
      <name val="Calibri"/>
      <family val="1"/>
      <scheme val="minor"/>
    </font>
    <font>
      <sz val="10"/>
      <color theme="1"/>
      <name val="Cambria"/>
      <family val="2"/>
      <scheme val="major"/>
    </font>
    <font>
      <b/>
      <sz val="10"/>
      <color theme="6" tint="0.79998168889431442"/>
      <name val="Cambria"/>
      <family val="2"/>
      <scheme val="major"/>
    </font>
    <font>
      <sz val="10"/>
      <color theme="6" tint="0.79998168889431442"/>
      <name val="Calibri"/>
      <family val="1"/>
      <scheme val="minor"/>
    </font>
    <font>
      <sz val="10"/>
      <color theme="1"/>
      <name val="Calibri"/>
      <family val="2"/>
      <scheme val="minor"/>
    </font>
    <font>
      <i/>
      <sz val="10"/>
      <name val="Arial"/>
      <family val="2"/>
    </font>
    <font>
      <i/>
      <sz val="10"/>
      <color rgb="FF1A1A1E"/>
      <name val="Arial"/>
      <family val="2"/>
    </font>
    <font>
      <sz val="10"/>
      <color rgb="FF1A1A1E"/>
      <name val="Arial"/>
      <family val="2"/>
    </font>
    <font>
      <b/>
      <sz val="10"/>
      <name val="Arial"/>
      <family val="2"/>
    </font>
    <font>
      <b/>
      <sz val="10"/>
      <color rgb="FF1A1A1E"/>
      <name val="Arial"/>
      <family val="2"/>
    </font>
    <font>
      <sz val="11"/>
      <color rgb="FF9C0006"/>
      <name val="Calibri"/>
      <family val="2"/>
      <scheme val="minor"/>
    </font>
    <font>
      <b/>
      <sz val="10"/>
      <color theme="1"/>
      <name val="Calibri"/>
      <family val="2"/>
      <scheme val="minor"/>
    </font>
    <font>
      <sz val="14"/>
      <color rgb="FF6E6E6E"/>
      <name val="Georgia"/>
      <family val="1"/>
    </font>
    <font>
      <sz val="11"/>
      <color rgb="FF454545"/>
      <name val="Georgia"/>
      <family val="1"/>
    </font>
    <font>
      <sz val="7"/>
      <color rgb="FF000000"/>
      <name val="Arial"/>
      <family val="2"/>
    </font>
    <font>
      <sz val="7"/>
      <name val="Arial"/>
      <family val="2"/>
    </font>
    <font>
      <sz val="7"/>
      <color rgb="FF2079C3"/>
      <name val="Arial"/>
      <family val="2"/>
    </font>
    <font>
      <i/>
      <sz val="7"/>
      <name val="Arial"/>
      <family val="2"/>
    </font>
    <font>
      <sz val="7"/>
      <color rgb="FF2C2C33"/>
      <name val="Arial"/>
      <family val="2"/>
    </font>
    <font>
      <b/>
      <sz val="7"/>
      <name val="Arial"/>
      <family val="2"/>
    </font>
    <font>
      <b/>
      <sz val="7"/>
      <color rgb="FF2C2C33"/>
      <name val="Arial"/>
      <family val="2"/>
    </font>
    <font>
      <i/>
      <sz val="7"/>
      <color rgb="FF2C2C33"/>
      <name val="Arial"/>
      <family val="2"/>
    </font>
    <font>
      <sz val="13"/>
      <color rgb="FF6E6E6E"/>
      <name val="Georgia"/>
      <family val="1"/>
    </font>
    <font>
      <sz val="10"/>
      <color rgb="FF454545"/>
      <name val="Georgia"/>
      <family val="1"/>
    </font>
    <font>
      <b/>
      <sz val="12"/>
      <name val="Arial"/>
      <family val="2"/>
    </font>
    <font>
      <b/>
      <sz val="11"/>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
      <sz val="11"/>
      <color theme="1"/>
      <name val="Georgia"/>
      <family val="1"/>
    </font>
    <font>
      <i/>
      <sz val="11"/>
      <color theme="1"/>
      <name val="Calibri"/>
      <family val="2"/>
      <scheme val="minor"/>
    </font>
  </fonts>
  <fills count="28">
    <fill>
      <patternFill patternType="none"/>
    </fill>
    <fill>
      <patternFill patternType="gray125"/>
    </fill>
    <fill>
      <patternFill patternType="solid">
        <fgColor theme="0" tint="-0.249977111117893"/>
        <bgColor indexed="64"/>
      </patternFill>
    </fill>
    <fill>
      <patternFill patternType="solid">
        <fgColor rgb="FFFFFFFF"/>
        <bgColor rgb="FF000000"/>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2F2F2"/>
      </patternFill>
    </fill>
    <fill>
      <patternFill patternType="solid">
        <fgColor rgb="FFFFFF00"/>
        <bgColor indexed="64"/>
      </patternFill>
    </fill>
    <fill>
      <patternFill patternType="solid">
        <fgColor rgb="FF00A650"/>
      </patternFill>
    </fill>
    <fill>
      <patternFill patternType="solid">
        <fgColor rgb="FFD9E8C9"/>
      </patternFill>
    </fill>
    <fill>
      <patternFill patternType="solid">
        <fgColor rgb="FF231F20"/>
      </patternFill>
    </fill>
    <fill>
      <patternFill patternType="solid">
        <fgColor rgb="FFC7C8CA"/>
      </patternFill>
    </fill>
    <fill>
      <patternFill patternType="solid">
        <fgColor rgb="FFE6E7E8"/>
      </patternFill>
    </fill>
    <fill>
      <patternFill patternType="solid">
        <fgColor rgb="FFD1D3D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rgb="FFFFC7CE"/>
      </patternFill>
    </fill>
    <fill>
      <patternFill patternType="solid">
        <fgColor theme="3" tint="0.59999389629810485"/>
        <bgColor indexed="64"/>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rgb="FF92D050"/>
        <bgColor indexed="64"/>
      </patternFill>
    </fill>
  </fills>
  <borders count="71">
    <border>
      <left/>
      <right/>
      <top/>
      <bottom/>
      <diagonal/>
    </border>
    <border>
      <left/>
      <right/>
      <top/>
      <bottom style="thick">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n">
        <color auto="1"/>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theme="0" tint="-0.34998626667073579"/>
      </top>
      <bottom/>
      <diagonal/>
    </border>
    <border>
      <left style="thin">
        <color rgb="FF7F7F7F"/>
      </left>
      <right style="thin">
        <color rgb="FF7F7F7F"/>
      </right>
      <top style="thin">
        <color rgb="FF7F7F7F"/>
      </top>
      <bottom style="thin">
        <color rgb="FF7F7F7F"/>
      </bottom>
      <diagonal/>
    </border>
    <border>
      <left style="thin">
        <color rgb="FF231F20"/>
      </left>
      <right/>
      <top style="thin">
        <color rgb="FF231F20"/>
      </top>
      <bottom style="thin">
        <color rgb="FF231F20"/>
      </bottom>
      <diagonal/>
    </border>
    <border>
      <left/>
      <right/>
      <top style="thin">
        <color rgb="FF231F20"/>
      </top>
      <bottom style="thin">
        <color rgb="FF231F20"/>
      </bottom>
      <diagonal/>
    </border>
    <border>
      <left/>
      <right style="thin">
        <color rgb="FF231F20"/>
      </right>
      <top style="thin">
        <color rgb="FF231F20"/>
      </top>
      <bottom style="thin">
        <color rgb="FF231F20"/>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thin">
        <color rgb="FF231F20"/>
      </left>
      <right/>
      <top style="thin">
        <color rgb="FF231F20"/>
      </top>
      <bottom style="thin">
        <color rgb="FF808285"/>
      </bottom>
      <diagonal/>
    </border>
    <border>
      <left/>
      <right/>
      <top style="thin">
        <color rgb="FF231F20"/>
      </top>
      <bottom style="thin">
        <color rgb="FF808285"/>
      </bottom>
      <diagonal/>
    </border>
    <border>
      <left/>
      <right style="thin">
        <color rgb="FF231F20"/>
      </right>
      <top style="thin">
        <color rgb="FF231F20"/>
      </top>
      <bottom style="thin">
        <color rgb="FF808285"/>
      </bottom>
      <diagonal/>
    </border>
    <border>
      <left style="thin">
        <color rgb="FF808285"/>
      </left>
      <right style="thin">
        <color rgb="FF808285"/>
      </right>
      <top style="thin">
        <color rgb="FF808285"/>
      </top>
      <bottom style="thin">
        <color rgb="FF808285"/>
      </bottom>
      <diagonal/>
    </border>
    <border>
      <left style="thin">
        <color rgb="FF231F20"/>
      </left>
      <right style="thin">
        <color rgb="FF231F20"/>
      </right>
      <top style="thin">
        <color rgb="FF231F20"/>
      </top>
      <bottom style="thin">
        <color indexed="64"/>
      </bottom>
      <diagonal/>
    </border>
    <border>
      <left style="thin">
        <color rgb="FF808285"/>
      </left>
      <right style="thin">
        <color rgb="FF808285"/>
      </right>
      <top style="thin">
        <color rgb="FF231F20"/>
      </top>
      <bottom style="thin">
        <color rgb="FF808285"/>
      </bottom>
      <diagonal/>
    </border>
    <border>
      <left style="thin">
        <color rgb="FF808285"/>
      </left>
      <right/>
      <top style="thin">
        <color rgb="FF808285"/>
      </top>
      <bottom style="thin">
        <color rgb="FF808285"/>
      </bottom>
      <diagonal/>
    </border>
    <border>
      <left/>
      <right style="thin">
        <color rgb="FF808285"/>
      </right>
      <top style="thin">
        <color rgb="FF808285"/>
      </top>
      <bottom style="thin">
        <color rgb="FF808285"/>
      </bottom>
      <diagonal/>
    </border>
    <border>
      <left style="thin">
        <color rgb="FF808285"/>
      </left>
      <right style="thin">
        <color rgb="FF808285"/>
      </right>
      <top style="thin">
        <color rgb="FF808285"/>
      </top>
      <bottom/>
      <diagonal/>
    </border>
    <border>
      <left style="thin">
        <color rgb="FF808285"/>
      </left>
      <right style="thin">
        <color rgb="FF808285"/>
      </right>
      <top/>
      <bottom/>
      <diagonal/>
    </border>
    <border>
      <left style="thin">
        <color rgb="FF808285"/>
      </left>
      <right style="thin">
        <color rgb="FF808285"/>
      </right>
      <top/>
      <bottom style="thin">
        <color rgb="FF808285"/>
      </bottom>
      <diagonal/>
    </border>
    <border>
      <left/>
      <right/>
      <top style="thin">
        <color theme="1" tint="4.9989318521683403E-2"/>
      </top>
      <bottom style="thin">
        <color theme="0" tint="-0.34998626667073579"/>
      </bottom>
      <diagonal/>
    </border>
    <border>
      <left style="thin">
        <color theme="0" tint="-0.34998626667073579"/>
      </left>
      <right/>
      <top style="thin">
        <color theme="1" tint="4.9989318521683403E-2"/>
      </top>
      <bottom style="thin">
        <color theme="0" tint="-0.34998626667073579"/>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top/>
      <bottom/>
      <diagonal/>
    </border>
    <border>
      <left/>
      <right style="thin">
        <color theme="0" tint="-0.34998626667073579"/>
      </right>
      <top style="thin">
        <color theme="1" tint="4.9989318521683403E-2"/>
      </top>
      <bottom style="thin">
        <color theme="0" tint="-0.34998626667073579"/>
      </bottom>
      <diagonal/>
    </border>
    <border>
      <left/>
      <right style="thin">
        <color theme="0" tint="-0.34998626667073579"/>
      </right>
      <top/>
      <bottom/>
      <diagonal/>
    </border>
    <border>
      <left/>
      <right/>
      <top/>
      <bottom style="thin">
        <color theme="1" tint="4.9989318521683403E-2"/>
      </bottom>
      <diagonal/>
    </border>
    <border>
      <left/>
      <right/>
      <top style="thin">
        <color theme="1" tint="4.9989318521683403E-2"/>
      </top>
      <bottom style="thin">
        <color auto="1"/>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right style="thin">
        <color rgb="FFCCCCCC"/>
      </right>
      <top style="thin">
        <color rgb="FFCCCCCC"/>
      </top>
      <bottom style="thin">
        <color rgb="FFCCCCCC"/>
      </bottom>
      <diagonal/>
    </border>
    <border>
      <left style="thin">
        <color indexed="64"/>
      </left>
      <right/>
      <top style="thin">
        <color indexed="64"/>
      </top>
      <bottom/>
      <diagonal/>
    </border>
    <border>
      <left/>
      <right/>
      <top style="thin">
        <color auto="1"/>
      </top>
      <bottom/>
      <diagonal/>
    </border>
    <border>
      <left/>
      <right style="thin">
        <color auto="1"/>
      </right>
      <top style="thin">
        <color auto="1"/>
      </top>
      <bottom/>
      <diagonal/>
    </border>
    <border>
      <left style="thin">
        <color indexed="64"/>
      </left>
      <right/>
      <top/>
      <bottom/>
      <diagonal/>
    </border>
    <border>
      <left/>
      <right style="thin">
        <color auto="1"/>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rgb="FF231F20"/>
      </left>
      <right/>
      <top/>
      <bottom/>
      <diagonal/>
    </border>
    <border>
      <left style="thin">
        <color rgb="FF231F20"/>
      </left>
      <right/>
      <top style="thin">
        <color rgb="FF231F20"/>
      </top>
      <bottom/>
      <diagonal/>
    </border>
    <border>
      <left style="thin">
        <color rgb="FF231F20"/>
      </left>
      <right/>
      <top/>
      <bottom style="thin">
        <color rgb="FF231F20"/>
      </bottom>
      <diagonal/>
    </border>
    <border>
      <left/>
      <right/>
      <top/>
      <bottom style="thin">
        <color rgb="FF231F20"/>
      </bottom>
      <diagonal/>
    </border>
    <border>
      <left/>
      <right/>
      <top style="thin">
        <color rgb="FF231F20"/>
      </top>
      <bottom/>
      <diagonal/>
    </border>
    <border>
      <left style="thin">
        <color indexed="64"/>
      </left>
      <right style="thin">
        <color rgb="FF231F20"/>
      </right>
      <top style="thin">
        <color indexed="64"/>
      </top>
      <bottom style="thin">
        <color indexed="64"/>
      </bottom>
      <diagonal/>
    </border>
    <border>
      <left style="thin">
        <color rgb="FF231F20"/>
      </left>
      <right style="thin">
        <color rgb="FF231F20"/>
      </right>
      <top style="thin">
        <color indexed="64"/>
      </top>
      <bottom style="thin">
        <color indexed="64"/>
      </bottom>
      <diagonal/>
    </border>
    <border>
      <left style="thin">
        <color rgb="FF231F20"/>
      </left>
      <right style="thin">
        <color indexed="64"/>
      </right>
      <top style="thin">
        <color indexed="64"/>
      </top>
      <bottom style="thin">
        <color indexed="64"/>
      </bottom>
      <diagonal/>
    </border>
    <border>
      <left style="thin">
        <color rgb="FFCCCCCC"/>
      </left>
      <right style="thin">
        <color rgb="FFCCCCCC"/>
      </right>
      <top/>
      <bottom/>
      <diagonal/>
    </border>
  </borders>
  <cellStyleXfs count="26">
    <xf numFmtId="0" fontId="0" fillId="0" borderId="0"/>
    <xf numFmtId="0" fontId="2" fillId="0" borderId="1" applyNumberFormat="0" applyProtection="0">
      <alignment wrapText="1"/>
    </xf>
    <xf numFmtId="0" fontId="3" fillId="0" borderId="2" applyNumberFormat="0" applyFont="0" applyProtection="0">
      <alignment wrapText="1"/>
    </xf>
    <xf numFmtId="0" fontId="2" fillId="0" borderId="7" applyNumberFormat="0" applyProtection="0">
      <alignment horizontal="left" wrapText="1"/>
    </xf>
    <xf numFmtId="0" fontId="2" fillId="0" borderId="6" applyNumberFormat="0" applyFill="0" applyProtection="0">
      <alignment wrapText="1"/>
    </xf>
    <xf numFmtId="0" fontId="2" fillId="0" borderId="4" applyNumberFormat="0" applyProtection="0">
      <alignment wrapText="1"/>
    </xf>
    <xf numFmtId="0" fontId="3" fillId="0" borderId="3" applyNumberFormat="0" applyProtection="0">
      <alignment vertical="top" wrapText="1"/>
    </xf>
    <xf numFmtId="0" fontId="3" fillId="0" borderId="5" applyNumberFormat="0" applyFont="0" applyFill="0" applyProtection="0">
      <alignment wrapText="1"/>
    </xf>
    <xf numFmtId="0" fontId="3" fillId="0" borderId="0" applyNumberFormat="0" applyFill="0" applyBorder="0" applyAlignment="0" applyProtection="0"/>
    <xf numFmtId="0" fontId="4"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3" fillId="0" borderId="0" applyNumberFormat="0" applyProtection="0">
      <alignment vertical="top" wrapText="1"/>
    </xf>
    <xf numFmtId="0" fontId="6" fillId="0" borderId="0" applyNumberFormat="0" applyProtection="0">
      <alignment horizontal="left"/>
    </xf>
    <xf numFmtId="0" fontId="8" fillId="0" borderId="0"/>
    <xf numFmtId="0" fontId="8" fillId="0" borderId="0"/>
    <xf numFmtId="0" fontId="8" fillId="0" borderId="0"/>
    <xf numFmtId="0" fontId="8" fillId="0" borderId="0"/>
    <xf numFmtId="0" fontId="7" fillId="0" borderId="0"/>
    <xf numFmtId="164" fontId="7" fillId="0" borderId="0" applyFont="0" applyFill="0" applyBorder="0" applyAlignment="0" applyProtection="0"/>
    <xf numFmtId="9" fontId="7" fillId="0" borderId="0" applyFont="0" applyFill="0" applyBorder="0" applyAlignment="0" applyProtection="0"/>
    <xf numFmtId="165" fontId="12" fillId="0" borderId="0" applyFont="0" applyFill="0" applyBorder="0" applyAlignment="0" applyProtection="0"/>
    <xf numFmtId="0" fontId="12" fillId="0" borderId="0"/>
    <xf numFmtId="0" fontId="32" fillId="6" borderId="17" applyNumberFormat="0" applyAlignment="0" applyProtection="0"/>
    <xf numFmtId="176" fontId="55" fillId="0" borderId="0" applyNumberFormat="0" applyFill="0" applyBorder="0" applyAlignment="0" applyProtection="0"/>
    <xf numFmtId="0" fontId="71" fillId="17" borderId="0" applyNumberFormat="0" applyBorder="0" applyAlignment="0" applyProtection="0"/>
    <xf numFmtId="43" fontId="7" fillId="0" borderId="0" applyFont="0" applyFill="0" applyBorder="0" applyAlignment="0" applyProtection="0"/>
  </cellStyleXfs>
  <cellXfs count="546">
    <xf numFmtId="0" fontId="0" fillId="0" borderId="0" xfId="0"/>
    <xf numFmtId="0" fontId="1" fillId="0" borderId="0" xfId="0" applyFont="1"/>
    <xf numFmtId="0" fontId="0" fillId="0" borderId="0" xfId="0" applyAlignment="1">
      <alignment horizontal="left"/>
    </xf>
    <xf numFmtId="0" fontId="1" fillId="2" borderId="0" xfId="0" applyFont="1" applyFill="1"/>
    <xf numFmtId="0" fontId="0" fillId="0" borderId="0" xfId="0"/>
    <xf numFmtId="0" fontId="0" fillId="0" borderId="0" xfId="0" applyFont="1"/>
    <xf numFmtId="0" fontId="0" fillId="0" borderId="0" xfId="0" applyAlignment="1">
      <alignment wrapText="1"/>
    </xf>
    <xf numFmtId="0" fontId="0" fillId="0" borderId="0" xfId="0" applyAlignment="1">
      <alignment horizontal="right"/>
    </xf>
    <xf numFmtId="0" fontId="13" fillId="0" borderId="0" xfId="0" applyFont="1" applyFill="1" applyBorder="1" applyAlignment="1">
      <alignment horizontal="right"/>
    </xf>
    <xf numFmtId="166" fontId="16" fillId="0" borderId="0" xfId="18" applyNumberFormat="1" applyFont="1" applyFill="1" applyBorder="1"/>
    <xf numFmtId="166" fontId="13" fillId="0" borderId="0" xfId="18" applyNumberFormat="1" applyFont="1" applyFill="1" applyBorder="1"/>
    <xf numFmtId="0" fontId="14" fillId="0" borderId="0" xfId="0" applyFont="1" applyFill="1" applyBorder="1" applyAlignment="1">
      <alignment horizontal="center"/>
    </xf>
    <xf numFmtId="166" fontId="14" fillId="0" borderId="0" xfId="18" applyNumberFormat="1" applyFont="1" applyFill="1" applyBorder="1" applyAlignment="1">
      <alignment horizontal="center"/>
    </xf>
    <xf numFmtId="0" fontId="13" fillId="0" borderId="0" xfId="0" applyFont="1" applyFill="1" applyBorder="1" applyAlignment="1">
      <alignment horizontal="center" vertical="center"/>
    </xf>
    <xf numFmtId="166" fontId="13" fillId="0" borderId="0" xfId="18" applyNumberFormat="1" applyFont="1" applyFill="1" applyBorder="1" applyAlignment="1">
      <alignment horizontal="center" vertical="center"/>
    </xf>
    <xf numFmtId="167" fontId="13" fillId="0" borderId="0" xfId="0" applyNumberFormat="1" applyFont="1" applyFill="1" applyBorder="1" applyAlignment="1">
      <alignment horizontal="right" vertical="center"/>
    </xf>
    <xf numFmtId="0" fontId="13" fillId="0" borderId="0" xfId="0" applyFont="1" applyFill="1" applyBorder="1" applyAlignment="1">
      <alignment horizontal="right" vertical="center"/>
    </xf>
    <xf numFmtId="0" fontId="20" fillId="0" borderId="0" xfId="0" applyFont="1" applyAlignment="1">
      <alignment horizontal="right"/>
    </xf>
    <xf numFmtId="0" fontId="20" fillId="0" borderId="0" xfId="0" applyFont="1"/>
    <xf numFmtId="0" fontId="20" fillId="0" borderId="0" xfId="0" applyFont="1" applyAlignment="1">
      <alignment horizontal="center"/>
    </xf>
    <xf numFmtId="166" fontId="21" fillId="0" borderId="0" xfId="0" applyNumberFormat="1" applyFont="1" applyAlignment="1">
      <alignment horizontal="center" vertical="center"/>
    </xf>
    <xf numFmtId="166" fontId="20" fillId="0" borderId="0" xfId="0" applyNumberFormat="1" applyFont="1" applyAlignment="1">
      <alignment horizontal="center" vertical="center"/>
    </xf>
    <xf numFmtId="166" fontId="14" fillId="0" borderId="0" xfId="18" applyNumberFormat="1" applyFont="1" applyFill="1" applyBorder="1" applyAlignment="1">
      <alignment horizontal="center" vertical="center"/>
    </xf>
    <xf numFmtId="166" fontId="21" fillId="0" borderId="0" xfId="0" applyNumberFormat="1" applyFont="1" applyAlignment="1">
      <alignment horizontal="center"/>
    </xf>
    <xf numFmtId="166" fontId="20" fillId="0" borderId="0" xfId="0" applyNumberFormat="1" applyFont="1" applyAlignment="1">
      <alignment horizontal="center"/>
    </xf>
    <xf numFmtId="9" fontId="19" fillId="0" borderId="0" xfId="19" applyFont="1" applyFill="1" applyBorder="1" applyAlignment="1">
      <alignment horizontal="center"/>
    </xf>
    <xf numFmtId="166" fontId="0" fillId="0" borderId="0" xfId="0" applyNumberFormat="1"/>
    <xf numFmtId="166" fontId="15" fillId="0" borderId="0" xfId="18" applyNumberFormat="1" applyFont="1" applyFill="1" applyBorder="1" applyAlignment="1">
      <alignment horizontal="center" vertical="center"/>
    </xf>
    <xf numFmtId="0" fontId="23" fillId="0" borderId="0" xfId="0" applyFont="1"/>
    <xf numFmtId="0" fontId="24" fillId="0" borderId="0" xfId="0" applyFont="1"/>
    <xf numFmtId="0" fontId="23" fillId="0" borderId="0" xfId="0" applyFont="1" applyAlignment="1">
      <alignment horizontal="right"/>
    </xf>
    <xf numFmtId="166" fontId="25" fillId="0" borderId="0" xfId="0" applyNumberFormat="1" applyFont="1"/>
    <xf numFmtId="166" fontId="23" fillId="0" borderId="0" xfId="0" applyNumberFormat="1" applyFont="1"/>
    <xf numFmtId="166" fontId="23" fillId="0" borderId="0" xfId="0" applyNumberFormat="1" applyFont="1" applyAlignment="1">
      <alignment horizontal="center"/>
    </xf>
    <xf numFmtId="169" fontId="21" fillId="0" borderId="0" xfId="0" applyNumberFormat="1" applyFont="1" applyAlignment="1">
      <alignment horizontal="center"/>
    </xf>
    <xf numFmtId="169" fontId="20" fillId="3" borderId="0" xfId="0" applyNumberFormat="1" applyFont="1" applyFill="1" applyAlignment="1">
      <alignment horizontal="center"/>
    </xf>
    <xf numFmtId="169" fontId="20" fillId="0" borderId="0" xfId="0" applyNumberFormat="1" applyFont="1" applyAlignment="1">
      <alignment horizontal="center"/>
    </xf>
    <xf numFmtId="170" fontId="20" fillId="0" borderId="0" xfId="0" applyNumberFormat="1" applyFont="1" applyAlignment="1">
      <alignment horizontal="center"/>
    </xf>
    <xf numFmtId="170" fontId="0" fillId="0" borderId="0" xfId="0" applyNumberFormat="1"/>
    <xf numFmtId="170" fontId="23" fillId="0" borderId="0" xfId="0" applyNumberFormat="1" applyFont="1"/>
    <xf numFmtId="0" fontId="1" fillId="5" borderId="0" xfId="0" applyFont="1" applyFill="1"/>
    <xf numFmtId="0" fontId="0" fillId="0" borderId="0" xfId="0" applyFill="1" applyBorder="1" applyAlignment="1">
      <alignment horizontal="left" vertical="top"/>
    </xf>
    <xf numFmtId="0" fontId="27" fillId="0" borderId="0" xfId="0" applyFont="1" applyFill="1" applyBorder="1" applyAlignment="1">
      <alignment horizontal="left" vertical="top"/>
    </xf>
    <xf numFmtId="0" fontId="28" fillId="0" borderId="0" xfId="0" applyFont="1" applyFill="1" applyBorder="1" applyAlignment="1">
      <alignment horizontal="left" vertical="top"/>
    </xf>
    <xf numFmtId="0" fontId="27" fillId="0" borderId="14" xfId="0" applyFont="1" applyFill="1" applyBorder="1" applyAlignment="1">
      <alignment horizontal="left" vertical="top" wrapText="1"/>
    </xf>
    <xf numFmtId="168" fontId="14" fillId="0" borderId="9" xfId="0" applyNumberFormat="1" applyFont="1" applyFill="1" applyBorder="1" applyAlignment="1">
      <alignment horizontal="right" vertical="top" wrapText="1"/>
    </xf>
    <xf numFmtId="168" fontId="14" fillId="0" borderId="9" xfId="0" applyNumberFormat="1" applyFont="1" applyFill="1" applyBorder="1" applyAlignment="1">
      <alignment horizontal="left" vertical="top" wrapText="1"/>
    </xf>
    <xf numFmtId="171" fontId="14" fillId="0" borderId="13" xfId="0" applyNumberFormat="1" applyFont="1" applyFill="1" applyBorder="1" applyAlignment="1">
      <alignment horizontal="left" vertical="top" wrapText="1"/>
    </xf>
    <xf numFmtId="168" fontId="14" fillId="0" borderId="13" xfId="0" applyNumberFormat="1" applyFont="1" applyFill="1" applyBorder="1" applyAlignment="1">
      <alignment horizontal="right" vertical="top" wrapText="1"/>
    </xf>
    <xf numFmtId="168" fontId="14" fillId="0" borderId="13" xfId="0" applyNumberFormat="1" applyFont="1" applyFill="1" applyBorder="1" applyAlignment="1">
      <alignment horizontal="left" vertical="top" wrapText="1"/>
    </xf>
    <xf numFmtId="168" fontId="14" fillId="0" borderId="15" xfId="0" applyNumberFormat="1" applyFont="1" applyFill="1" applyBorder="1" applyAlignment="1">
      <alignment horizontal="left" vertical="top" wrapText="1"/>
    </xf>
    <xf numFmtId="168" fontId="14" fillId="4" borderId="13" xfId="0" applyNumberFormat="1" applyFont="1" applyFill="1" applyBorder="1" applyAlignment="1">
      <alignment horizontal="left" vertical="top" wrapText="1"/>
    </xf>
    <xf numFmtId="168" fontId="14" fillId="0" borderId="15" xfId="0" applyNumberFormat="1" applyFont="1" applyFill="1" applyBorder="1" applyAlignment="1">
      <alignment horizontal="right" vertical="top" wrapText="1"/>
    </xf>
    <xf numFmtId="0" fontId="29" fillId="0" borderId="15" xfId="0" applyFont="1" applyFill="1" applyBorder="1" applyAlignment="1">
      <alignment horizontal="left" vertical="top" wrapText="1"/>
    </xf>
    <xf numFmtId="168" fontId="30" fillId="0" borderId="14" xfId="0" applyNumberFormat="1" applyFont="1" applyFill="1" applyBorder="1" applyAlignment="1">
      <alignment horizontal="left" vertical="top" wrapText="1"/>
    </xf>
    <xf numFmtId="0" fontId="0" fillId="0" borderId="0" xfId="0" quotePrefix="1" applyAlignment="1">
      <alignment horizontal="right"/>
    </xf>
    <xf numFmtId="0" fontId="1" fillId="0" borderId="0" xfId="0" applyFont="1" applyAlignment="1">
      <alignment horizontal="center"/>
    </xf>
    <xf numFmtId="168" fontId="14" fillId="5" borderId="13" xfId="0" applyNumberFormat="1" applyFont="1" applyFill="1" applyBorder="1" applyAlignment="1">
      <alignment horizontal="left" vertical="top" wrapText="1"/>
    </xf>
    <xf numFmtId="168" fontId="14" fillId="5" borderId="13" xfId="0" applyNumberFormat="1" applyFont="1" applyFill="1" applyBorder="1" applyAlignment="1">
      <alignment horizontal="right" vertical="top" wrapText="1"/>
    </xf>
    <xf numFmtId="171" fontId="14" fillId="5" borderId="9" xfId="0" applyNumberFormat="1" applyFont="1" applyFill="1" applyBorder="1" applyAlignment="1">
      <alignment horizontal="left" vertical="top" wrapText="1"/>
    </xf>
    <xf numFmtId="168" fontId="14" fillId="5" borderId="9" xfId="0" applyNumberFormat="1" applyFont="1" applyFill="1" applyBorder="1" applyAlignment="1">
      <alignment horizontal="left" vertical="top" wrapText="1"/>
    </xf>
    <xf numFmtId="171" fontId="14" fillId="5" borderId="13" xfId="0" applyNumberFormat="1" applyFont="1" applyFill="1" applyBorder="1" applyAlignment="1">
      <alignment horizontal="left" vertical="top" wrapText="1"/>
    </xf>
    <xf numFmtId="3" fontId="10" fillId="0" borderId="0" xfId="18" applyNumberFormat="1" applyFont="1" applyFill="1" applyBorder="1" applyAlignment="1">
      <alignment horizontal="center"/>
    </xf>
    <xf numFmtId="2" fontId="9" fillId="0" borderId="0" xfId="18" applyNumberFormat="1" applyFont="1" applyFill="1" applyBorder="1" applyAlignment="1">
      <alignment horizontal="center" vertical="center"/>
    </xf>
    <xf numFmtId="0" fontId="0" fillId="0" borderId="0" xfId="0" applyFill="1" applyBorder="1"/>
    <xf numFmtId="0" fontId="9" fillId="0" borderId="0" xfId="0" applyFont="1" applyFill="1" applyBorder="1" applyAlignment="1">
      <alignment horizontal="center"/>
    </xf>
    <xf numFmtId="0" fontId="10" fillId="0" borderId="0" xfId="0" applyFont="1" applyFill="1" applyBorder="1" applyAlignment="1">
      <alignment horizontal="center"/>
    </xf>
    <xf numFmtId="0" fontId="10" fillId="0" borderId="0" xfId="0" applyFont="1" applyFill="1" applyBorder="1"/>
    <xf numFmtId="0" fontId="13" fillId="0" borderId="0" xfId="0" applyFont="1" applyFill="1" applyBorder="1"/>
    <xf numFmtId="0" fontId="14" fillId="0" borderId="0" xfId="0" applyFont="1" applyFill="1" applyBorder="1"/>
    <xf numFmtId="0" fontId="13" fillId="0" borderId="0" xfId="0" applyFont="1" applyFill="1" applyBorder="1" applyAlignment="1">
      <alignment horizontal="center"/>
    </xf>
    <xf numFmtId="0" fontId="22" fillId="0" borderId="0" xfId="0" applyFont="1" applyFill="1" applyBorder="1" applyAlignment="1">
      <alignment horizontal="center"/>
    </xf>
    <xf numFmtId="0" fontId="16" fillId="0" borderId="0" xfId="0" applyFont="1" applyFill="1" applyBorder="1" applyAlignment="1">
      <alignment vertical="center"/>
    </xf>
    <xf numFmtId="0" fontId="17" fillId="0" borderId="0" xfId="0" applyFont="1" applyFill="1" applyBorder="1" applyAlignment="1">
      <alignment vertical="center"/>
    </xf>
    <xf numFmtId="0" fontId="18" fillId="0" borderId="0" xfId="0" applyFont="1" applyFill="1" applyBorder="1"/>
    <xf numFmtId="0" fontId="14" fillId="0" borderId="0" xfId="0" applyFont="1" applyFill="1" applyBorder="1" applyAlignment="1">
      <alignment horizontal="right"/>
    </xf>
    <xf numFmtId="9" fontId="0" fillId="0" borderId="0" xfId="0" applyNumberFormat="1" applyFill="1" applyBorder="1"/>
    <xf numFmtId="0" fontId="10" fillId="0" borderId="0" xfId="0" applyFont="1" applyFill="1" applyBorder="1" applyAlignment="1">
      <alignment horizontal="left"/>
    </xf>
    <xf numFmtId="166" fontId="0" fillId="0" borderId="0" xfId="0" applyNumberFormat="1" applyFill="1" applyBorder="1"/>
    <xf numFmtId="0" fontId="20" fillId="0" borderId="0" xfId="0" applyFont="1" applyFill="1" applyBorder="1" applyAlignment="1">
      <alignment horizontal="right"/>
    </xf>
    <xf numFmtId="0" fontId="20" fillId="0" borderId="0" xfId="0" applyFont="1" applyFill="1" applyBorder="1"/>
    <xf numFmtId="0" fontId="20" fillId="0" borderId="0" xfId="0" applyFont="1" applyFill="1" applyBorder="1" applyAlignment="1">
      <alignment horizontal="center"/>
    </xf>
    <xf numFmtId="166" fontId="20" fillId="0" borderId="0" xfId="0" applyNumberFormat="1" applyFont="1" applyFill="1" applyBorder="1" applyAlignment="1">
      <alignment horizontal="center" vertical="center"/>
    </xf>
    <xf numFmtId="0" fontId="11" fillId="0" borderId="0" xfId="0" applyFont="1" applyFill="1" applyBorder="1" applyAlignment="1">
      <alignment horizontal="left" vertical="center" wrapText="1"/>
    </xf>
    <xf numFmtId="0" fontId="9" fillId="0" borderId="0" xfId="0" applyFont="1" applyFill="1" applyBorder="1" applyAlignment="1">
      <alignment horizontal="left" vertical="center" wrapText="1"/>
    </xf>
    <xf numFmtId="0" fontId="4" fillId="0" borderId="0" xfId="9" applyFill="1" applyBorder="1" applyAlignment="1" applyProtection="1"/>
    <xf numFmtId="166" fontId="20" fillId="0" borderId="0" xfId="0" applyNumberFormat="1" applyFont="1" applyFill="1" applyBorder="1" applyAlignment="1">
      <alignment horizontal="center"/>
    </xf>
    <xf numFmtId="0" fontId="26" fillId="0" borderId="0" xfId="0" applyFont="1" applyFill="1" applyBorder="1" applyAlignment="1">
      <alignment horizontal="left" vertical="top"/>
    </xf>
    <xf numFmtId="0" fontId="0" fillId="2" borderId="0" xfId="0" applyFill="1"/>
    <xf numFmtId="0" fontId="0" fillId="7" borderId="0" xfId="0" applyFill="1"/>
    <xf numFmtId="0" fontId="35" fillId="0" borderId="0" xfId="0" applyFont="1" applyFill="1" applyBorder="1" applyAlignment="1">
      <alignment horizontal="left" vertical="top"/>
    </xf>
    <xf numFmtId="0" fontId="37" fillId="9" borderId="21" xfId="0" applyFont="1" applyFill="1" applyBorder="1" applyAlignment="1">
      <alignment horizontal="left" vertical="top"/>
    </xf>
    <xf numFmtId="172" fontId="39" fillId="9" borderId="21" xfId="0" applyNumberFormat="1" applyFont="1" applyFill="1" applyBorder="1" applyAlignment="1">
      <alignment horizontal="center" vertical="top"/>
    </xf>
    <xf numFmtId="168" fontId="36" fillId="0" borderId="22" xfId="0" applyNumberFormat="1" applyFont="1" applyFill="1" applyBorder="1" applyAlignment="1">
      <alignment horizontal="center" vertical="top"/>
    </xf>
    <xf numFmtId="0" fontId="35" fillId="0" borderId="22" xfId="0" applyFont="1" applyFill="1" applyBorder="1" applyAlignment="1">
      <alignment horizontal="left" vertical="top"/>
    </xf>
    <xf numFmtId="173" fontId="36" fillId="0" borderId="22" xfId="0" applyNumberFormat="1" applyFont="1" applyFill="1" applyBorder="1" applyAlignment="1">
      <alignment horizontal="left" vertical="top"/>
    </xf>
    <xf numFmtId="168" fontId="36" fillId="0" borderId="23" xfId="0" applyNumberFormat="1" applyFont="1" applyFill="1" applyBorder="1" applyAlignment="1">
      <alignment horizontal="center" vertical="top"/>
    </xf>
    <xf numFmtId="0" fontId="35" fillId="0" borderId="23" xfId="0" applyFont="1" applyFill="1" applyBorder="1" applyAlignment="1">
      <alignment horizontal="left" vertical="top"/>
    </xf>
    <xf numFmtId="173" fontId="36" fillId="0" borderId="23" xfId="0" applyNumberFormat="1" applyFont="1" applyFill="1" applyBorder="1" applyAlignment="1">
      <alignment horizontal="left" vertical="top"/>
    </xf>
    <xf numFmtId="0" fontId="35" fillId="0" borderId="23" xfId="0" applyFont="1" applyFill="1" applyBorder="1" applyAlignment="1">
      <alignment horizontal="right" vertical="top"/>
    </xf>
    <xf numFmtId="0" fontId="0" fillId="0" borderId="23" xfId="0" applyFill="1" applyBorder="1" applyAlignment="1">
      <alignment horizontal="left" vertical="top"/>
    </xf>
    <xf numFmtId="0" fontId="37" fillId="0" borderId="23" xfId="0" applyFont="1" applyFill="1" applyBorder="1" applyAlignment="1">
      <alignment horizontal="left" vertical="top"/>
    </xf>
    <xf numFmtId="173" fontId="38" fillId="0" borderId="23" xfId="0" applyNumberFormat="1" applyFont="1" applyFill="1" applyBorder="1" applyAlignment="1">
      <alignment horizontal="left" vertical="top"/>
    </xf>
    <xf numFmtId="168" fontId="36" fillId="0" borderId="24" xfId="0" applyNumberFormat="1" applyFont="1" applyFill="1" applyBorder="1" applyAlignment="1">
      <alignment horizontal="left" vertical="top"/>
    </xf>
    <xf numFmtId="0" fontId="35" fillId="0" borderId="24" xfId="0" applyFont="1" applyFill="1" applyBorder="1" applyAlignment="1">
      <alignment horizontal="left" vertical="top"/>
    </xf>
    <xf numFmtId="173" fontId="36" fillId="0" borderId="24" xfId="0" applyNumberFormat="1" applyFont="1" applyFill="1" applyBorder="1" applyAlignment="1">
      <alignment horizontal="left" vertical="top"/>
    </xf>
    <xf numFmtId="173" fontId="38" fillId="0" borderId="21" xfId="0" applyNumberFormat="1" applyFont="1" applyFill="1" applyBorder="1" applyAlignment="1">
      <alignment horizontal="left" vertical="top"/>
    </xf>
    <xf numFmtId="168" fontId="36" fillId="0" borderId="22" xfId="0" applyNumberFormat="1" applyFont="1" applyFill="1" applyBorder="1" applyAlignment="1">
      <alignment horizontal="left" vertical="top"/>
    </xf>
    <xf numFmtId="168" fontId="36" fillId="0" borderId="23" xfId="0" applyNumberFormat="1" applyFont="1" applyFill="1" applyBorder="1" applyAlignment="1">
      <alignment horizontal="left" vertical="top"/>
    </xf>
    <xf numFmtId="0" fontId="35" fillId="0" borderId="23" xfId="0" applyFont="1" applyFill="1" applyBorder="1" applyAlignment="1">
      <alignment horizontal="center" vertical="top"/>
    </xf>
    <xf numFmtId="0" fontId="37" fillId="0" borderId="21" xfId="0" applyFont="1" applyFill="1" applyBorder="1" applyAlignment="1">
      <alignment horizontal="left" vertical="top"/>
    </xf>
    <xf numFmtId="168" fontId="36" fillId="0" borderId="24" xfId="0" applyNumberFormat="1" applyFont="1" applyFill="1" applyBorder="1" applyAlignment="1">
      <alignment horizontal="center" vertical="top"/>
    </xf>
    <xf numFmtId="0" fontId="0" fillId="0" borderId="21" xfId="0" applyFill="1" applyBorder="1" applyAlignment="1">
      <alignment horizontal="left" vertical="top"/>
    </xf>
    <xf numFmtId="0" fontId="37" fillId="0" borderId="22" xfId="0" applyFont="1" applyFill="1" applyBorder="1" applyAlignment="1">
      <alignment horizontal="left" vertical="top"/>
    </xf>
    <xf numFmtId="0" fontId="0" fillId="0" borderId="0" xfId="0" applyAlignment="1"/>
    <xf numFmtId="0" fontId="45" fillId="0" borderId="0" xfId="0" applyFont="1" applyFill="1" applyBorder="1" applyAlignment="1">
      <alignment horizontal="left" vertical="top"/>
    </xf>
    <xf numFmtId="0" fontId="43" fillId="11" borderId="28" xfId="0" applyFont="1" applyFill="1" applyBorder="1" applyAlignment="1">
      <alignment horizontal="left" vertical="top"/>
    </xf>
    <xf numFmtId="0" fontId="43" fillId="12" borderId="28" xfId="0" applyFont="1" applyFill="1" applyBorder="1" applyAlignment="1">
      <alignment horizontal="left" vertical="top"/>
    </xf>
    <xf numFmtId="173" fontId="44" fillId="12" borderId="28" xfId="0" applyNumberFormat="1" applyFont="1" applyFill="1" applyBorder="1" applyAlignment="1">
      <alignment horizontal="left" vertical="top"/>
    </xf>
    <xf numFmtId="0" fontId="43" fillId="13" borderId="28" xfId="0" applyFont="1" applyFill="1" applyBorder="1" applyAlignment="1">
      <alignment horizontal="left" vertical="top"/>
    </xf>
    <xf numFmtId="173" fontId="44" fillId="13" borderId="28" xfId="0" applyNumberFormat="1" applyFont="1" applyFill="1" applyBorder="1" applyAlignment="1">
      <alignment horizontal="left" vertical="top"/>
    </xf>
    <xf numFmtId="11" fontId="36" fillId="0" borderId="22" xfId="0" applyNumberFormat="1" applyFont="1" applyFill="1" applyBorder="1" applyAlignment="1">
      <alignment horizontal="left" vertical="top"/>
    </xf>
    <xf numFmtId="11" fontId="38" fillId="0" borderId="29" xfId="0" applyNumberFormat="1" applyFont="1" applyFill="1" applyBorder="1" applyAlignment="1">
      <alignment horizontal="left" vertical="top"/>
    </xf>
    <xf numFmtId="0" fontId="43" fillId="11" borderId="30" xfId="0" applyFont="1" applyFill="1" applyBorder="1" applyAlignment="1">
      <alignment horizontal="left" vertical="top"/>
    </xf>
    <xf numFmtId="0" fontId="32" fillId="6" borderId="17" xfId="22"/>
    <xf numFmtId="11" fontId="0" fillId="0" borderId="0" xfId="0" applyNumberFormat="1" applyAlignment="1"/>
    <xf numFmtId="11" fontId="0" fillId="0" borderId="0" xfId="0" applyNumberFormat="1"/>
    <xf numFmtId="0" fontId="33" fillId="0" borderId="0" xfId="0" applyFont="1"/>
    <xf numFmtId="168" fontId="33" fillId="0" borderId="0" xfId="0" applyNumberFormat="1" applyFont="1"/>
    <xf numFmtId="0" fontId="31" fillId="9" borderId="21" xfId="0" applyFont="1" applyFill="1" applyBorder="1" applyAlignment="1">
      <alignment horizontal="center" vertical="top"/>
    </xf>
    <xf numFmtId="172" fontId="51" fillId="9" borderId="21" xfId="0" applyNumberFormat="1" applyFont="1" applyFill="1" applyBorder="1" applyAlignment="1">
      <alignment horizontal="center" vertical="top"/>
    </xf>
    <xf numFmtId="0" fontId="29" fillId="0" borderId="22" xfId="0" applyFont="1" applyFill="1" applyBorder="1" applyAlignment="1">
      <alignment horizontal="left" vertical="top"/>
    </xf>
    <xf numFmtId="173" fontId="49" fillId="0" borderId="22" xfId="0" applyNumberFormat="1" applyFont="1" applyFill="1" applyBorder="1" applyAlignment="1">
      <alignment horizontal="left" vertical="top"/>
    </xf>
    <xf numFmtId="0" fontId="29" fillId="0" borderId="23" xfId="0" applyFont="1" applyFill="1" applyBorder="1" applyAlignment="1">
      <alignment horizontal="left" vertical="top"/>
    </xf>
    <xf numFmtId="173" fontId="49" fillId="0" borderId="23" xfId="0" applyNumberFormat="1" applyFont="1" applyFill="1" applyBorder="1" applyAlignment="1">
      <alignment horizontal="left" vertical="top"/>
    </xf>
    <xf numFmtId="0" fontId="29" fillId="0" borderId="24" xfId="0" applyFont="1" applyFill="1" applyBorder="1" applyAlignment="1">
      <alignment horizontal="left" vertical="top"/>
    </xf>
    <xf numFmtId="173" fontId="49" fillId="0" borderId="24" xfId="0" applyNumberFormat="1" applyFont="1" applyFill="1" applyBorder="1" applyAlignment="1">
      <alignment horizontal="left" vertical="top"/>
    </xf>
    <xf numFmtId="0" fontId="31" fillId="0" borderId="21" xfId="0" applyFont="1" applyFill="1" applyBorder="1" applyAlignment="1">
      <alignment horizontal="left" vertical="top"/>
    </xf>
    <xf numFmtId="173" fontId="50" fillId="0" borderId="21" xfId="0" applyNumberFormat="1" applyFont="1" applyFill="1" applyBorder="1" applyAlignment="1">
      <alignment horizontal="left" vertical="top"/>
    </xf>
    <xf numFmtId="0" fontId="0" fillId="2" borderId="0" xfId="0" applyFill="1" applyAlignment="1"/>
    <xf numFmtId="0" fontId="1" fillId="2" borderId="0" xfId="0" applyFont="1" applyFill="1" applyAlignment="1"/>
    <xf numFmtId="0" fontId="43" fillId="12" borderId="33" xfId="0" applyFont="1" applyFill="1" applyBorder="1" applyAlignment="1">
      <alignment horizontal="left" vertical="top"/>
    </xf>
    <xf numFmtId="0" fontId="43" fillId="12" borderId="31" xfId="0" applyFont="1" applyFill="1" applyBorder="1" applyAlignment="1">
      <alignment horizontal="left" vertical="top"/>
    </xf>
    <xf numFmtId="0" fontId="43" fillId="12" borderId="32" xfId="0" applyFont="1" applyFill="1" applyBorder="1" applyAlignment="1">
      <alignment horizontal="left" vertical="top"/>
    </xf>
    <xf numFmtId="0" fontId="0" fillId="12" borderId="34" xfId="0" applyFill="1" applyBorder="1" applyAlignment="1">
      <alignment horizontal="left" vertical="top"/>
    </xf>
    <xf numFmtId="0" fontId="0" fillId="12" borderId="31" xfId="0" applyFill="1" applyBorder="1" applyAlignment="1">
      <alignment horizontal="left" vertical="top"/>
    </xf>
    <xf numFmtId="0" fontId="0" fillId="12" borderId="32" xfId="0" applyFill="1" applyBorder="1" applyAlignment="1">
      <alignment horizontal="left" vertical="top"/>
    </xf>
    <xf numFmtId="0" fontId="0" fillId="12" borderId="35" xfId="0" applyFill="1" applyBorder="1" applyAlignment="1">
      <alignment horizontal="left" vertical="top"/>
    </xf>
    <xf numFmtId="0" fontId="43" fillId="13" borderId="33" xfId="0" applyFont="1" applyFill="1" applyBorder="1" applyAlignment="1">
      <alignment horizontal="left" vertical="top"/>
    </xf>
    <xf numFmtId="0" fontId="43" fillId="13" borderId="31" xfId="0" applyFont="1" applyFill="1" applyBorder="1" applyAlignment="1">
      <alignment horizontal="left" vertical="top"/>
    </xf>
    <xf numFmtId="0" fontId="43" fillId="13" borderId="32" xfId="0" applyFont="1" applyFill="1" applyBorder="1" applyAlignment="1">
      <alignment horizontal="left" vertical="top"/>
    </xf>
    <xf numFmtId="0" fontId="0" fillId="13" borderId="34" xfId="0" applyFill="1" applyBorder="1" applyAlignment="1">
      <alignment horizontal="left" vertical="top"/>
    </xf>
    <xf numFmtId="0" fontId="0" fillId="13" borderId="31" xfId="0" applyFill="1" applyBorder="1" applyAlignment="1">
      <alignment horizontal="left" vertical="top"/>
    </xf>
    <xf numFmtId="0" fontId="0" fillId="13" borderId="35" xfId="0" applyFill="1" applyBorder="1" applyAlignment="1">
      <alignment horizontal="left" vertical="top"/>
    </xf>
    <xf numFmtId="11" fontId="49" fillId="0" borderId="22" xfId="0" applyNumberFormat="1" applyFont="1" applyFill="1" applyBorder="1" applyAlignment="1">
      <alignment horizontal="left" vertical="top"/>
    </xf>
    <xf numFmtId="11" fontId="50" fillId="0" borderId="22" xfId="0" applyNumberFormat="1" applyFont="1" applyFill="1" applyBorder="1" applyAlignment="1">
      <alignment horizontal="left" vertical="top"/>
    </xf>
    <xf numFmtId="0" fontId="49" fillId="0" borderId="23" xfId="0" applyFont="1" applyFill="1" applyBorder="1" applyAlignment="1">
      <alignment horizontal="left" vertical="top"/>
    </xf>
    <xf numFmtId="175" fontId="0" fillId="0" borderId="0" xfId="0" applyNumberFormat="1"/>
    <xf numFmtId="0" fontId="53" fillId="14" borderId="0" xfId="0" applyFont="1" applyFill="1" applyBorder="1" applyAlignment="1">
      <alignment vertical="center"/>
    </xf>
    <xf numFmtId="0" fontId="0" fillId="14" borderId="0" xfId="0" applyFill="1" applyBorder="1"/>
    <xf numFmtId="0" fontId="54" fillId="14" borderId="0" xfId="0" applyFont="1" applyFill="1" applyBorder="1"/>
    <xf numFmtId="0" fontId="56" fillId="14" borderId="0" xfId="23" applyNumberFormat="1" applyFont="1" applyFill="1" applyBorder="1" applyAlignment="1">
      <alignment horizontal="left"/>
    </xf>
    <xf numFmtId="0" fontId="0" fillId="14" borderId="0" xfId="0" applyNumberFormat="1" applyFill="1" applyBorder="1"/>
    <xf numFmtId="0" fontId="0" fillId="14" borderId="0" xfId="0" applyFill="1" applyBorder="1" applyAlignment="1">
      <alignment horizontal="right"/>
    </xf>
    <xf numFmtId="0" fontId="57" fillId="14" borderId="36" xfId="0" applyFont="1" applyFill="1" applyBorder="1" applyAlignment="1">
      <alignment vertical="center"/>
    </xf>
    <xf numFmtId="0" fontId="58" fillId="14" borderId="36" xfId="0" applyNumberFormat="1" applyFont="1" applyFill="1" applyBorder="1" applyAlignment="1">
      <alignment horizontal="right" vertical="center"/>
    </xf>
    <xf numFmtId="0" fontId="57" fillId="14" borderId="37" xfId="0" applyNumberFormat="1" applyFont="1" applyFill="1" applyBorder="1" applyAlignment="1">
      <alignment horizontal="right" vertical="center"/>
    </xf>
    <xf numFmtId="0" fontId="0" fillId="14" borderId="0" xfId="0" applyNumberFormat="1" applyFill="1" applyBorder="1" applyAlignment="1">
      <alignment vertical="center"/>
    </xf>
    <xf numFmtId="0" fontId="0" fillId="14" borderId="0" xfId="0" applyFill="1" applyBorder="1" applyAlignment="1">
      <alignment vertical="center"/>
    </xf>
    <xf numFmtId="0" fontId="0" fillId="14" borderId="16" xfId="0" applyFill="1" applyBorder="1" applyAlignment="1">
      <alignment vertical="center"/>
    </xf>
    <xf numFmtId="1" fontId="54" fillId="14" borderId="0" xfId="0" applyNumberFormat="1" applyFont="1" applyFill="1" applyBorder="1"/>
    <xf numFmtId="1" fontId="0" fillId="14" borderId="0" xfId="0" applyNumberFormat="1" applyFill="1" applyBorder="1"/>
    <xf numFmtId="0" fontId="59" fillId="15" borderId="38" xfId="0" applyFont="1" applyFill="1" applyBorder="1" applyAlignment="1">
      <alignment horizontal="left" vertical="center" indent="1"/>
    </xf>
    <xf numFmtId="0" fontId="0" fillId="15" borderId="39" xfId="0" applyFill="1" applyBorder="1"/>
    <xf numFmtId="0" fontId="0" fillId="16" borderId="40" xfId="0" applyFill="1" applyBorder="1"/>
    <xf numFmtId="0" fontId="0" fillId="16" borderId="0" xfId="0" applyFill="1" applyBorder="1"/>
    <xf numFmtId="0" fontId="53" fillId="16" borderId="0" xfId="0" applyFont="1" applyFill="1" applyBorder="1"/>
    <xf numFmtId="0" fontId="0" fillId="16" borderId="0" xfId="0" applyFill="1" applyBorder="1" applyAlignment="1">
      <alignment horizontal="right"/>
    </xf>
    <xf numFmtId="169" fontId="0" fillId="16" borderId="0" xfId="18" applyNumberFormat="1" applyFont="1" applyFill="1" applyBorder="1" applyAlignment="1">
      <alignment vertical="center"/>
    </xf>
    <xf numFmtId="0" fontId="61" fillId="16" borderId="40" xfId="0" applyFont="1" applyFill="1" applyBorder="1"/>
    <xf numFmtId="0" fontId="62" fillId="16" borderId="0" xfId="0" applyFont="1" applyFill="1" applyBorder="1" applyAlignment="1">
      <alignment vertical="center"/>
    </xf>
    <xf numFmtId="0" fontId="63" fillId="16" borderId="36" xfId="0" applyNumberFormat="1" applyFont="1" applyFill="1" applyBorder="1" applyAlignment="1">
      <alignment horizontal="center" vertical="center"/>
    </xf>
    <xf numFmtId="0" fontId="57" fillId="16" borderId="37" xfId="0" applyNumberFormat="1" applyFont="1" applyFill="1" applyBorder="1" applyAlignment="1">
      <alignment horizontal="center" vertical="center"/>
    </xf>
    <xf numFmtId="0" fontId="63" fillId="16" borderId="37" xfId="0" applyNumberFormat="1" applyFont="1" applyFill="1" applyBorder="1" applyAlignment="1">
      <alignment horizontal="center" vertical="center"/>
    </xf>
    <xf numFmtId="0" fontId="0" fillId="16" borderId="0" xfId="0" applyFill="1" applyBorder="1" applyAlignment="1">
      <alignment vertical="center"/>
    </xf>
    <xf numFmtId="166" fontId="64" fillId="16" borderId="0" xfId="18" applyNumberFormat="1" applyFont="1" applyFill="1" applyBorder="1" applyAlignment="1">
      <alignment vertical="center"/>
    </xf>
    <xf numFmtId="166" fontId="0" fillId="16" borderId="0" xfId="18" applyNumberFormat="1" applyFont="1" applyFill="1" applyBorder="1" applyAlignment="1">
      <alignment vertical="center"/>
    </xf>
    <xf numFmtId="0" fontId="0" fillId="16" borderId="8" xfId="0" applyFill="1" applyBorder="1" applyAlignment="1">
      <alignment vertical="center"/>
    </xf>
    <xf numFmtId="170" fontId="64" fillId="16" borderId="8" xfId="18" applyNumberFormat="1" applyFont="1" applyFill="1" applyBorder="1" applyAlignment="1">
      <alignment vertical="center"/>
    </xf>
    <xf numFmtId="170" fontId="0" fillId="16" borderId="8" xfId="18" applyNumberFormat="1" applyFont="1" applyFill="1" applyBorder="1" applyAlignment="1">
      <alignment vertical="center"/>
    </xf>
    <xf numFmtId="166" fontId="64" fillId="16" borderId="0" xfId="0" applyNumberFormat="1" applyFont="1" applyFill="1" applyBorder="1" applyAlignment="1">
      <alignment vertical="center"/>
    </xf>
    <xf numFmtId="166" fontId="60" fillId="16" borderId="0" xfId="0" applyNumberFormat="1" applyFont="1" applyFill="1" applyBorder="1" applyAlignment="1">
      <alignment vertical="center"/>
    </xf>
    <xf numFmtId="177" fontId="0" fillId="0" borderId="0" xfId="0" applyNumberFormat="1"/>
    <xf numFmtId="178" fontId="0" fillId="0" borderId="0" xfId="0" applyNumberFormat="1"/>
    <xf numFmtId="179" fontId="0" fillId="0" borderId="0" xfId="0" applyNumberFormat="1"/>
    <xf numFmtId="0" fontId="53" fillId="14" borderId="0" xfId="0" applyFont="1" applyFill="1" applyBorder="1"/>
    <xf numFmtId="0" fontId="58" fillId="14" borderId="41" xfId="0" applyNumberFormat="1" applyFont="1" applyFill="1" applyBorder="1" applyAlignment="1">
      <alignment horizontal="right" vertical="center"/>
    </xf>
    <xf numFmtId="0" fontId="57" fillId="14" borderId="36" xfId="0" applyNumberFormat="1" applyFont="1" applyFill="1" applyBorder="1" applyAlignment="1">
      <alignment horizontal="right" vertical="center"/>
    </xf>
    <xf numFmtId="164" fontId="54" fillId="14" borderId="42" xfId="18" applyFont="1" applyFill="1" applyBorder="1" applyAlignment="1">
      <alignment vertical="center"/>
    </xf>
    <xf numFmtId="164" fontId="0" fillId="14" borderId="42" xfId="18" applyFont="1" applyFill="1" applyBorder="1" applyAlignment="1">
      <alignment vertical="center"/>
    </xf>
    <xf numFmtId="0" fontId="0" fillId="14" borderId="43" xfId="0" applyNumberFormat="1" applyFill="1" applyBorder="1" applyAlignment="1">
      <alignment vertical="center"/>
    </xf>
    <xf numFmtId="0" fontId="0" fillId="14" borderId="43" xfId="0" applyFill="1" applyBorder="1" applyAlignment="1">
      <alignment vertical="center"/>
    </xf>
    <xf numFmtId="0" fontId="0" fillId="14" borderId="44" xfId="0" applyNumberFormat="1" applyFill="1" applyBorder="1" applyAlignment="1">
      <alignment horizontal="right" vertical="center"/>
    </xf>
    <xf numFmtId="0" fontId="0" fillId="14" borderId="44" xfId="0" applyFill="1" applyBorder="1" applyAlignment="1">
      <alignment vertical="center"/>
    </xf>
    <xf numFmtId="170" fontId="54" fillId="14" borderId="44" xfId="18" applyNumberFormat="1" applyFont="1" applyFill="1" applyBorder="1" applyAlignment="1">
      <alignment vertical="center"/>
    </xf>
    <xf numFmtId="170" fontId="0" fillId="14" borderId="44" xfId="18" applyNumberFormat="1" applyFont="1" applyFill="1" applyBorder="1" applyAlignment="1">
      <alignment vertical="center"/>
    </xf>
    <xf numFmtId="0" fontId="58" fillId="14" borderId="37" xfId="0" applyNumberFormat="1" applyFont="1" applyFill="1" applyBorder="1" applyAlignment="1">
      <alignment horizontal="right" vertical="center"/>
    </xf>
    <xf numFmtId="1" fontId="54" fillId="14" borderId="0" xfId="0" applyNumberFormat="1" applyFont="1" applyFill="1" applyAlignment="1">
      <alignment horizontal="right"/>
    </xf>
    <xf numFmtId="1" fontId="0" fillId="14" borderId="0" xfId="0" applyNumberFormat="1" applyFill="1" applyAlignment="1">
      <alignment horizontal="right"/>
    </xf>
    <xf numFmtId="0" fontId="0" fillId="14" borderId="44" xfId="0" applyNumberFormat="1" applyFill="1" applyBorder="1" applyAlignment="1">
      <alignment horizontal="center" vertical="center"/>
    </xf>
    <xf numFmtId="1" fontId="54" fillId="14" borderId="44" xfId="18" applyNumberFormat="1" applyFont="1" applyFill="1" applyBorder="1" applyAlignment="1">
      <alignment vertical="center"/>
    </xf>
    <xf numFmtId="1" fontId="0" fillId="14" borderId="44" xfId="18" applyNumberFormat="1" applyFont="1" applyFill="1" applyBorder="1" applyAlignment="1">
      <alignment vertical="center"/>
    </xf>
    <xf numFmtId="1" fontId="0" fillId="0" borderId="0" xfId="0" applyNumberFormat="1"/>
    <xf numFmtId="1" fontId="1" fillId="0" borderId="0" xfId="0" applyNumberFormat="1" applyFont="1"/>
    <xf numFmtId="0" fontId="0" fillId="0" borderId="0" xfId="0" quotePrefix="1"/>
    <xf numFmtId="0" fontId="9" fillId="0" borderId="0" xfId="0" applyFont="1" applyFill="1" applyBorder="1" applyAlignment="1">
      <alignment vertical="center"/>
    </xf>
    <xf numFmtId="0" fontId="12" fillId="0" borderId="0" xfId="0" applyFont="1" applyFill="1" applyBorder="1" applyAlignment="1">
      <alignment horizontal="left" vertical="top"/>
    </xf>
    <xf numFmtId="0" fontId="65" fillId="0" borderId="45" xfId="0" applyFont="1" applyFill="1" applyBorder="1" applyAlignment="1">
      <alignment horizontal="left" vertical="top"/>
    </xf>
    <xf numFmtId="0" fontId="12" fillId="0" borderId="45" xfId="0" applyFont="1" applyFill="1" applyBorder="1" applyAlignment="1">
      <alignment horizontal="left" vertical="top"/>
    </xf>
    <xf numFmtId="0" fontId="12" fillId="0" borderId="45" xfId="0" applyFont="1" applyFill="1" applyBorder="1" applyAlignment="1">
      <alignment horizontal="center" vertical="top"/>
    </xf>
    <xf numFmtId="0" fontId="12" fillId="0" borderId="45" xfId="0" applyFont="1" applyFill="1" applyBorder="1" applyAlignment="1">
      <alignment horizontal="right" vertical="top"/>
    </xf>
    <xf numFmtId="0" fontId="66" fillId="0" borderId="45" xfId="0" applyFont="1" applyFill="1" applyBorder="1" applyAlignment="1">
      <alignment horizontal="right" vertical="top"/>
    </xf>
    <xf numFmtId="0" fontId="66" fillId="0" borderId="45" xfId="0" applyFont="1" applyFill="1" applyBorder="1" applyAlignment="1">
      <alignment horizontal="left" vertical="top"/>
    </xf>
    <xf numFmtId="168" fontId="68" fillId="0" borderId="45" xfId="0" applyNumberFormat="1" applyFont="1" applyFill="1" applyBorder="1" applyAlignment="1">
      <alignment horizontal="right" vertical="top"/>
    </xf>
    <xf numFmtId="168" fontId="68" fillId="0" borderId="45" xfId="0" applyNumberFormat="1" applyFont="1" applyFill="1" applyBorder="1" applyAlignment="1">
      <alignment horizontal="left" vertical="top"/>
    </xf>
    <xf numFmtId="0" fontId="69" fillId="0" borderId="45" xfId="0" applyFont="1" applyFill="1" applyBorder="1" applyAlignment="1">
      <alignment horizontal="left" vertical="top"/>
    </xf>
    <xf numFmtId="168" fontId="70" fillId="0" borderId="45" xfId="0" applyNumberFormat="1" applyFont="1" applyFill="1" applyBorder="1" applyAlignment="1">
      <alignment horizontal="right" vertical="top"/>
    </xf>
    <xf numFmtId="168" fontId="67" fillId="0" borderId="45" xfId="0" applyNumberFormat="1" applyFont="1" applyFill="1" applyBorder="1" applyAlignment="1">
      <alignment horizontal="right" vertical="top"/>
    </xf>
    <xf numFmtId="168" fontId="67" fillId="0" borderId="45" xfId="0" applyNumberFormat="1" applyFont="1" applyFill="1" applyBorder="1" applyAlignment="1">
      <alignment horizontal="left" vertical="top"/>
    </xf>
    <xf numFmtId="0" fontId="0" fillId="0" borderId="0" xfId="0" applyNumberFormat="1"/>
    <xf numFmtId="182" fontId="0" fillId="0" borderId="0" xfId="0" applyNumberFormat="1"/>
    <xf numFmtId="0" fontId="69" fillId="2" borderId="0" xfId="0" applyFont="1" applyFill="1" applyBorder="1" applyAlignment="1">
      <alignment horizontal="left" vertical="top"/>
    </xf>
    <xf numFmtId="0" fontId="72" fillId="2" borderId="0" xfId="0" applyFont="1" applyFill="1" applyBorder="1" applyAlignment="1">
      <alignment horizontal="left" vertical="top"/>
    </xf>
    <xf numFmtId="168" fontId="75" fillId="0" borderId="14" xfId="0" applyNumberFormat="1" applyFont="1" applyFill="1" applyBorder="1" applyAlignment="1">
      <alignment horizontal="left" vertical="top" wrapText="1"/>
    </xf>
    <xf numFmtId="0" fontId="76" fillId="0" borderId="0" xfId="0" applyFont="1" applyFill="1" applyBorder="1" applyAlignment="1">
      <alignment horizontal="left" vertical="top"/>
    </xf>
    <xf numFmtId="0" fontId="78" fillId="0" borderId="0" xfId="0" applyFont="1" applyFill="1" applyBorder="1" applyAlignment="1">
      <alignment horizontal="left" vertical="top"/>
    </xf>
    <xf numFmtId="0" fontId="80" fillId="0" borderId="0" xfId="0" applyFont="1" applyFill="1" applyBorder="1" applyAlignment="1">
      <alignment horizontal="left" vertical="top"/>
    </xf>
    <xf numFmtId="0" fontId="0" fillId="0" borderId="45" xfId="0" applyFill="1" applyBorder="1" applyAlignment="1">
      <alignment horizontal="left" vertical="top" wrapText="1"/>
    </xf>
    <xf numFmtId="0" fontId="76" fillId="0" borderId="45" xfId="0" applyFont="1" applyFill="1" applyBorder="1" applyAlignment="1">
      <alignment horizontal="left" vertical="top" wrapText="1"/>
    </xf>
    <xf numFmtId="168" fontId="79" fillId="0" borderId="45" xfId="0" applyNumberFormat="1" applyFont="1" applyFill="1" applyBorder="1" applyAlignment="1">
      <alignment horizontal="left" vertical="top" wrapText="1"/>
    </xf>
    <xf numFmtId="168" fontId="79" fillId="0" borderId="45" xfId="0" applyNumberFormat="1" applyFont="1" applyFill="1" applyBorder="1" applyAlignment="1">
      <alignment horizontal="right" vertical="top" wrapText="1"/>
    </xf>
    <xf numFmtId="180" fontId="79" fillId="0" borderId="45" xfId="0" applyNumberFormat="1" applyFont="1" applyFill="1" applyBorder="1" applyAlignment="1">
      <alignment horizontal="left" vertical="top" wrapText="1"/>
    </xf>
    <xf numFmtId="180" fontId="79" fillId="0" borderId="45" xfId="0" applyNumberFormat="1" applyFont="1" applyFill="1" applyBorder="1" applyAlignment="1">
      <alignment horizontal="right" vertical="top" wrapText="1"/>
    </xf>
    <xf numFmtId="168" fontId="81" fillId="0" borderId="45" xfId="0" applyNumberFormat="1" applyFont="1" applyFill="1" applyBorder="1" applyAlignment="1">
      <alignment horizontal="left" vertical="top" wrapText="1"/>
    </xf>
    <xf numFmtId="168" fontId="81" fillId="0" borderId="45" xfId="0" applyNumberFormat="1" applyFont="1" applyFill="1" applyBorder="1" applyAlignment="1">
      <alignment horizontal="right" vertical="top" wrapText="1"/>
    </xf>
    <xf numFmtId="0" fontId="78" fillId="0" borderId="45" xfId="0" applyFont="1" applyFill="1" applyBorder="1" applyAlignment="1">
      <alignment horizontal="right" vertical="top" wrapText="1"/>
    </xf>
    <xf numFmtId="0" fontId="78" fillId="0" borderId="45" xfId="0" applyFont="1" applyFill="1" applyBorder="1" applyAlignment="1">
      <alignment horizontal="left" vertical="top" wrapText="1"/>
    </xf>
    <xf numFmtId="0" fontId="80" fillId="0" borderId="45" xfId="0" applyFont="1" applyFill="1" applyBorder="1" applyAlignment="1">
      <alignment horizontal="left" vertical="top" wrapText="1"/>
    </xf>
    <xf numFmtId="0" fontId="71" fillId="17" borderId="0" xfId="24"/>
    <xf numFmtId="181" fontId="0" fillId="2" borderId="0" xfId="0" applyNumberFormat="1" applyFill="1"/>
    <xf numFmtId="168" fontId="36" fillId="0" borderId="23" xfId="0" applyNumberFormat="1" applyFont="1" applyFill="1" applyBorder="1" applyAlignment="1">
      <alignment horizontal="center" vertical="top"/>
    </xf>
    <xf numFmtId="0" fontId="31" fillId="0" borderId="18" xfId="0" applyFont="1" applyFill="1" applyBorder="1" applyAlignment="1">
      <alignment horizontal="left" vertical="top"/>
    </xf>
    <xf numFmtId="0" fontId="1" fillId="18" borderId="0" xfId="0" applyFont="1" applyFill="1"/>
    <xf numFmtId="0" fontId="0" fillId="18" borderId="0" xfId="0" applyFill="1"/>
    <xf numFmtId="0" fontId="85" fillId="0" borderId="0" xfId="0" applyNumberFormat="1" applyFont="1" applyBorder="1" applyAlignment="1"/>
    <xf numFmtId="0" fontId="0" fillId="0" borderId="0" xfId="0" applyNumberFormat="1" applyFont="1" applyBorder="1" applyAlignment="1"/>
    <xf numFmtId="0" fontId="86" fillId="0" borderId="0" xfId="0" applyNumberFormat="1" applyFont="1" applyBorder="1" applyAlignment="1"/>
    <xf numFmtId="0" fontId="69" fillId="0" borderId="48" xfId="0" applyNumberFormat="1" applyFont="1" applyBorder="1" applyAlignment="1">
      <alignment horizontal="left"/>
    </xf>
    <xf numFmtId="0" fontId="69" fillId="0" borderId="48" xfId="0" applyNumberFormat="1" applyFont="1" applyBorder="1" applyAlignment="1">
      <alignment horizontal="centerContinuous"/>
    </xf>
    <xf numFmtId="0" fontId="69" fillId="0" borderId="49" xfId="0" applyNumberFormat="1" applyFont="1" applyBorder="1" applyAlignment="1">
      <alignment horizontal="centerContinuous"/>
    </xf>
    <xf numFmtId="0" fontId="69" fillId="0" borderId="49" xfId="0" applyNumberFormat="1" applyFont="1" applyBorder="1" applyAlignment="1">
      <alignment horizontal="right"/>
    </xf>
    <xf numFmtId="0" fontId="69" fillId="0" borderId="49" xfId="0" applyNumberFormat="1" applyFont="1" applyFill="1" applyBorder="1" applyAlignment="1">
      <alignment horizontal="right"/>
    </xf>
    <xf numFmtId="175" fontId="69" fillId="0" borderId="50" xfId="0" applyNumberFormat="1" applyFont="1" applyFill="1" applyBorder="1" applyAlignment="1">
      <alignment horizontal="right"/>
    </xf>
    <xf numFmtId="0" fontId="69" fillId="0" borderId="51" xfId="0" applyNumberFormat="1" applyFont="1" applyBorder="1" applyAlignment="1">
      <alignment horizontal="right"/>
    </xf>
    <xf numFmtId="0" fontId="69" fillId="0" borderId="51" xfId="0" applyNumberFormat="1" applyFont="1" applyBorder="1" applyAlignment="1">
      <alignment horizontal="right" wrapText="1"/>
    </xf>
    <xf numFmtId="0" fontId="69" fillId="0" borderId="0" xfId="0" applyNumberFormat="1" applyFont="1" applyBorder="1" applyAlignment="1">
      <alignment horizontal="right"/>
    </xf>
    <xf numFmtId="0" fontId="69" fillId="0" borderId="0" xfId="0" applyNumberFormat="1" applyFont="1" applyFill="1" applyBorder="1" applyAlignment="1">
      <alignment horizontal="right" wrapText="1"/>
    </xf>
    <xf numFmtId="175" fontId="69" fillId="0" borderId="52" xfId="0" applyNumberFormat="1" applyFont="1" applyFill="1" applyBorder="1" applyAlignment="1">
      <alignment horizontal="right" wrapText="1"/>
    </xf>
    <xf numFmtId="0" fontId="69" fillId="0" borderId="51" xfId="0" applyNumberFormat="1" applyFont="1" applyBorder="1" applyAlignment="1"/>
    <xf numFmtId="0" fontId="69" fillId="19" borderId="51" xfId="0" applyNumberFormat="1" applyFont="1" applyFill="1" applyBorder="1" applyAlignment="1"/>
    <xf numFmtId="0" fontId="12" fillId="0" borderId="0" xfId="0" applyNumberFormat="1" applyFont="1" applyBorder="1" applyAlignment="1"/>
    <xf numFmtId="0" fontId="69" fillId="0" borderId="0" xfId="0" applyNumberFormat="1" applyFont="1" applyBorder="1" applyAlignment="1"/>
    <xf numFmtId="0" fontId="69" fillId="0" borderId="0" xfId="0" applyNumberFormat="1" applyFont="1" applyFill="1" applyBorder="1" applyAlignment="1"/>
    <xf numFmtId="175" fontId="69" fillId="0" borderId="52" xfId="0" applyNumberFormat="1" applyFont="1" applyFill="1" applyBorder="1" applyAlignment="1"/>
    <xf numFmtId="0" fontId="69" fillId="0" borderId="53" xfId="0" applyNumberFormat="1" applyFont="1" applyBorder="1" applyAlignment="1"/>
    <xf numFmtId="0" fontId="69" fillId="0" borderId="53" xfId="0" applyNumberFormat="1" applyFont="1" applyFill="1" applyBorder="1" applyAlignment="1">
      <alignment horizontal="right"/>
    </xf>
    <xf numFmtId="0" fontId="69" fillId="0" borderId="54" xfId="0" applyNumberFormat="1" applyFont="1" applyBorder="1" applyAlignment="1">
      <alignment horizontal="right"/>
    </xf>
    <xf numFmtId="0" fontId="69" fillId="0" borderId="54" xfId="0" applyNumberFormat="1" applyFont="1" applyBorder="1" applyAlignment="1"/>
    <xf numFmtId="0" fontId="69" fillId="0" borderId="54" xfId="0" applyNumberFormat="1" applyFont="1" applyFill="1" applyBorder="1" applyAlignment="1"/>
    <xf numFmtId="175" fontId="69" fillId="0" borderId="55" xfId="0" applyNumberFormat="1" applyFont="1" applyFill="1" applyBorder="1" applyAlignment="1"/>
    <xf numFmtId="0" fontId="0" fillId="0" borderId="0" xfId="0" applyNumberFormat="1" applyBorder="1" applyAlignment="1"/>
    <xf numFmtId="0" fontId="0" fillId="0" borderId="51" xfId="0" applyNumberFormat="1" applyFont="1" applyBorder="1" applyAlignment="1"/>
    <xf numFmtId="3" fontId="12" fillId="0" borderId="51" xfId="25" applyNumberFormat="1" applyFont="1" applyFill="1" applyBorder="1" applyAlignment="1"/>
    <xf numFmtId="3" fontId="12" fillId="20" borderId="0" xfId="25" applyNumberFormat="1" applyFont="1" applyFill="1" applyBorder="1" applyAlignment="1"/>
    <xf numFmtId="183" fontId="12" fillId="20" borderId="0" xfId="19" applyNumberFormat="1" applyFont="1" applyFill="1" applyBorder="1" applyAlignment="1"/>
    <xf numFmtId="3" fontId="12" fillId="21" borderId="0" xfId="25" applyNumberFormat="1" applyFont="1" applyFill="1" applyBorder="1" applyAlignment="1"/>
    <xf numFmtId="184" fontId="12" fillId="0" borderId="0" xfId="25" applyNumberFormat="1" applyFont="1" applyFill="1" applyBorder="1" applyAlignment="1"/>
    <xf numFmtId="175" fontId="12" fillId="0" borderId="52" xfId="25" applyNumberFormat="1" applyFont="1" applyFill="1" applyBorder="1" applyAlignment="1"/>
    <xf numFmtId="0" fontId="0" fillId="0" borderId="0" xfId="0" applyNumberFormat="1" applyFill="1" applyBorder="1" applyAlignment="1"/>
    <xf numFmtId="3" fontId="12" fillId="22" borderId="0" xfId="25" applyNumberFormat="1" applyFont="1" applyFill="1" applyBorder="1" applyAlignment="1"/>
    <xf numFmtId="183" fontId="12" fillId="22" borderId="0" xfId="19" applyNumberFormat="1" applyFont="1" applyFill="1" applyBorder="1" applyAlignment="1"/>
    <xf numFmtId="3" fontId="12" fillId="0" borderId="0" xfId="25" applyNumberFormat="1" applyFont="1" applyFill="1" applyBorder="1" applyAlignment="1"/>
    <xf numFmtId="183" fontId="12" fillId="0" borderId="0" xfId="19" applyNumberFormat="1" applyFont="1" applyFill="1" applyBorder="1" applyAlignment="1"/>
    <xf numFmtId="175" fontId="12" fillId="0" borderId="0" xfId="25" applyNumberFormat="1" applyFont="1" applyFill="1" applyBorder="1" applyAlignment="1"/>
    <xf numFmtId="3" fontId="0" fillId="0" borderId="0" xfId="0" applyNumberFormat="1" applyFont="1" applyBorder="1" applyAlignment="1"/>
    <xf numFmtId="3" fontId="12" fillId="0" borderId="0" xfId="0" applyNumberFormat="1" applyFont="1" applyFill="1" applyBorder="1" applyAlignment="1">
      <alignment vertical="top"/>
    </xf>
    <xf numFmtId="0" fontId="0" fillId="23" borderId="0" xfId="0" applyNumberFormat="1" applyFont="1" applyFill="1" applyBorder="1" applyAlignment="1"/>
    <xf numFmtId="183" fontId="0" fillId="0" borderId="0" xfId="0" applyNumberFormat="1" applyFont="1" applyBorder="1" applyAlignment="1"/>
    <xf numFmtId="2" fontId="0" fillId="0" borderId="0" xfId="0" applyNumberFormat="1" applyFont="1" applyBorder="1" applyAlignment="1"/>
    <xf numFmtId="1" fontId="12" fillId="0" borderId="0" xfId="19" applyNumberFormat="1" applyFont="1" applyFill="1" applyBorder="1" applyAlignment="1"/>
    <xf numFmtId="0" fontId="0" fillId="0" borderId="51" xfId="0" applyNumberFormat="1" applyBorder="1" applyAlignment="1"/>
    <xf numFmtId="0" fontId="12" fillId="0" borderId="51" xfId="0" applyNumberFormat="1" applyFont="1" applyBorder="1" applyAlignment="1"/>
    <xf numFmtId="183" fontId="12" fillId="0" borderId="0" xfId="25" applyNumberFormat="1" applyFont="1" applyFill="1" applyBorder="1" applyAlignment="1"/>
    <xf numFmtId="0" fontId="0" fillId="0" borderId="51" xfId="0" applyNumberFormat="1" applyFill="1" applyBorder="1" applyAlignment="1"/>
    <xf numFmtId="0" fontId="0" fillId="0" borderId="51" xfId="0" applyNumberFormat="1" applyFont="1" applyFill="1" applyBorder="1" applyAlignment="1"/>
    <xf numFmtId="3" fontId="12" fillId="7" borderId="0" xfId="25" applyNumberFormat="1" applyFont="1" applyFill="1" applyBorder="1" applyAlignment="1"/>
    <xf numFmtId="0" fontId="0" fillId="0" borderId="0" xfId="0" applyNumberFormat="1" applyFont="1" applyFill="1" applyBorder="1" applyAlignment="1"/>
    <xf numFmtId="183" fontId="12" fillId="21" borderId="0" xfId="19" applyNumberFormat="1" applyFont="1" applyFill="1" applyBorder="1" applyAlignment="1"/>
    <xf numFmtId="3" fontId="0" fillId="7" borderId="0" xfId="0" applyNumberFormat="1" applyFont="1" applyFill="1" applyBorder="1" applyAlignment="1"/>
    <xf numFmtId="183" fontId="0" fillId="7" borderId="0" xfId="0" applyNumberFormat="1" applyFont="1" applyFill="1" applyBorder="1" applyAlignment="1"/>
    <xf numFmtId="3" fontId="0" fillId="0" borderId="0" xfId="0" applyNumberFormat="1" applyFont="1" applyFill="1" applyBorder="1" applyAlignment="1"/>
    <xf numFmtId="183" fontId="12" fillId="7" borderId="0" xfId="19" applyNumberFormat="1" applyFont="1" applyFill="1" applyBorder="1" applyAlignment="1"/>
    <xf numFmtId="3" fontId="12" fillId="0" borderId="0" xfId="19" applyNumberFormat="1" applyFont="1" applyFill="1" applyBorder="1" applyAlignment="1"/>
    <xf numFmtId="3" fontId="12" fillId="0" borderId="0" xfId="25" applyNumberFormat="1" applyFont="1" applyBorder="1" applyAlignment="1"/>
    <xf numFmtId="183" fontId="12" fillId="0" borderId="0" xfId="19" applyNumberFormat="1" applyFont="1" applyBorder="1" applyAlignment="1"/>
    <xf numFmtId="3" fontId="69" fillId="0" borderId="53" xfId="25" applyNumberFormat="1" applyFont="1" applyFill="1" applyBorder="1" applyAlignment="1">
      <alignment horizontal="right"/>
    </xf>
    <xf numFmtId="3" fontId="69" fillId="0" borderId="54" xfId="25" applyNumberFormat="1" applyFont="1" applyFill="1" applyBorder="1" applyAlignment="1">
      <alignment horizontal="right"/>
    </xf>
    <xf numFmtId="183" fontId="69" fillId="0" borderId="54" xfId="19" applyNumberFormat="1" applyFont="1" applyFill="1" applyBorder="1" applyAlignment="1"/>
    <xf numFmtId="3" fontId="69" fillId="0" borderId="54" xfId="25" applyNumberFormat="1" applyFont="1" applyBorder="1" applyAlignment="1"/>
    <xf numFmtId="184" fontId="69" fillId="0" borderId="54" xfId="25" applyNumberFormat="1" applyFont="1" applyFill="1" applyBorder="1" applyAlignment="1"/>
    <xf numFmtId="175" fontId="69" fillId="0" borderId="55" xfId="25" applyNumberFormat="1" applyFont="1" applyFill="1" applyBorder="1" applyAlignment="1"/>
    <xf numFmtId="185" fontId="12" fillId="20" borderId="0" xfId="25" applyNumberFormat="1" applyFont="1" applyFill="1" applyBorder="1" applyAlignment="1"/>
    <xf numFmtId="3" fontId="12" fillId="24" borderId="0" xfId="25" applyNumberFormat="1" applyFont="1" applyFill="1" applyBorder="1" applyAlignment="1"/>
    <xf numFmtId="185" fontId="12" fillId="24" borderId="0" xfId="25" applyNumberFormat="1" applyFont="1" applyFill="1" applyBorder="1" applyAlignment="1"/>
    <xf numFmtId="185" fontId="12" fillId="7" borderId="0" xfId="25" applyNumberFormat="1" applyFont="1" applyFill="1" applyBorder="1" applyAlignment="1"/>
    <xf numFmtId="185" fontId="12" fillId="22" borderId="0" xfId="25" applyNumberFormat="1" applyFont="1" applyFill="1" applyBorder="1" applyAlignment="1"/>
    <xf numFmtId="3" fontId="69" fillId="0" borderId="54" xfId="25" applyNumberFormat="1" applyFont="1" applyBorder="1" applyAlignment="1">
      <alignment horizontal="right"/>
    </xf>
    <xf numFmtId="175" fontId="12" fillId="7" borderId="52" xfId="25" applyNumberFormat="1" applyFont="1" applyFill="1" applyBorder="1" applyAlignment="1"/>
    <xf numFmtId="10" fontId="0" fillId="0" borderId="0" xfId="0" applyNumberFormat="1" applyFont="1" applyBorder="1" applyAlignment="1"/>
    <xf numFmtId="3" fontId="12" fillId="25" borderId="0" xfId="25" applyNumberFormat="1" applyFont="1" applyFill="1" applyBorder="1" applyAlignment="1"/>
    <xf numFmtId="0" fontId="12" fillId="0" borderId="0" xfId="19" applyNumberFormat="1" applyFont="1" applyBorder="1" applyAlignment="1"/>
    <xf numFmtId="186" fontId="12" fillId="0" borderId="0" xfId="25" applyNumberFormat="1" applyFont="1" applyFill="1" applyBorder="1" applyAlignment="1"/>
    <xf numFmtId="0" fontId="12" fillId="0" borderId="51" xfId="0" applyNumberFormat="1" applyFont="1" applyFill="1" applyBorder="1" applyAlignment="1"/>
    <xf numFmtId="183" fontId="12" fillId="21" borderId="0" xfId="0" applyNumberFormat="1" applyFont="1" applyFill="1" applyBorder="1" applyAlignment="1"/>
    <xf numFmtId="184" fontId="0" fillId="0" borderId="0" xfId="0" applyNumberFormat="1" applyFont="1" applyFill="1" applyBorder="1" applyAlignment="1"/>
    <xf numFmtId="175" fontId="0" fillId="0" borderId="52" xfId="0" applyNumberFormat="1" applyFont="1" applyFill="1" applyBorder="1" applyAlignment="1"/>
    <xf numFmtId="0" fontId="12" fillId="0" borderId="56" xfId="0" applyNumberFormat="1" applyFont="1" applyFill="1" applyBorder="1" applyAlignment="1"/>
    <xf numFmtId="183" fontId="12" fillId="7" borderId="0" xfId="0" applyNumberFormat="1" applyFont="1" applyFill="1" applyBorder="1" applyAlignment="1"/>
    <xf numFmtId="183" fontId="12" fillId="0" borderId="0" xfId="0" applyNumberFormat="1" applyFont="1" applyFill="1" applyBorder="1" applyAlignment="1"/>
    <xf numFmtId="0" fontId="0" fillId="0" borderId="56" xfId="0" applyNumberFormat="1" applyFont="1" applyFill="1" applyBorder="1" applyAlignment="1"/>
    <xf numFmtId="0" fontId="0" fillId="0" borderId="57" xfId="0" applyNumberFormat="1" applyFont="1" applyFill="1" applyBorder="1" applyAlignment="1"/>
    <xf numFmtId="3" fontId="12" fillId="0" borderId="8" xfId="25" applyNumberFormat="1" applyFont="1" applyFill="1" applyBorder="1" applyAlignment="1"/>
    <xf numFmtId="3" fontId="12" fillId="7" borderId="8" xfId="25" applyNumberFormat="1" applyFont="1" applyFill="1" applyBorder="1" applyAlignment="1"/>
    <xf numFmtId="183" fontId="12" fillId="7" borderId="8" xfId="0" applyNumberFormat="1" applyFont="1" applyFill="1" applyBorder="1" applyAlignment="1"/>
    <xf numFmtId="184" fontId="0" fillId="0" borderId="8" xfId="0" applyNumberFormat="1" applyFont="1" applyFill="1" applyBorder="1" applyAlignment="1"/>
    <xf numFmtId="175" fontId="0" fillId="0" borderId="58" xfId="0" applyNumberFormat="1" applyFont="1" applyFill="1" applyBorder="1" applyAlignment="1"/>
    <xf numFmtId="3" fontId="0" fillId="0" borderId="0" xfId="25" applyNumberFormat="1" applyFont="1" applyFill="1" applyBorder="1" applyAlignment="1"/>
    <xf numFmtId="0" fontId="0" fillId="0" borderId="0" xfId="25" applyNumberFormat="1" applyFont="1" applyFill="1" applyBorder="1" applyAlignment="1"/>
    <xf numFmtId="183" fontId="0" fillId="0" borderId="0" xfId="19" applyNumberFormat="1" applyFont="1" applyFill="1" applyBorder="1" applyAlignment="1"/>
    <xf numFmtId="175" fontId="0" fillId="0" borderId="0" xfId="0" applyNumberFormat="1" applyFont="1" applyFill="1" applyBorder="1" applyAlignment="1"/>
    <xf numFmtId="0" fontId="12" fillId="0" borderId="0" xfId="25" applyNumberFormat="1" applyFont="1" applyBorder="1" applyAlignment="1"/>
    <xf numFmtId="0" fontId="0" fillId="0" borderId="48" xfId="0" applyNumberFormat="1" applyFont="1" applyBorder="1" applyAlignment="1">
      <alignment horizontal="right"/>
    </xf>
    <xf numFmtId="0" fontId="12" fillId="26" borderId="59" xfId="25" applyNumberFormat="1" applyFont="1" applyFill="1" applyBorder="1" applyAlignment="1">
      <alignment horizontal="right"/>
    </xf>
    <xf numFmtId="0" fontId="0" fillId="0" borderId="49" xfId="25" applyNumberFormat="1" applyFont="1" applyBorder="1" applyAlignment="1">
      <alignment horizontal="right"/>
    </xf>
    <xf numFmtId="0" fontId="0" fillId="0" borderId="49" xfId="25" applyNumberFormat="1" applyFont="1" applyFill="1" applyBorder="1" applyAlignment="1">
      <alignment horizontal="right"/>
    </xf>
    <xf numFmtId="0" fontId="0" fillId="0" borderId="50" xfId="25" applyNumberFormat="1" applyFont="1" applyFill="1" applyBorder="1" applyAlignment="1">
      <alignment horizontal="right"/>
    </xf>
    <xf numFmtId="0" fontId="0" fillId="0" borderId="60" xfId="0" applyNumberFormat="1" applyFont="1" applyFill="1" applyBorder="1" applyAlignment="1">
      <alignment horizontal="right"/>
    </xf>
    <xf numFmtId="0" fontId="12" fillId="26" borderId="57" xfId="25" applyNumberFormat="1" applyFont="1" applyFill="1" applyBorder="1" applyAlignment="1">
      <alignment horizontal="right"/>
    </xf>
    <xf numFmtId="0" fontId="12" fillId="0" borderId="8" xfId="25" applyNumberFormat="1" applyFont="1" applyBorder="1" applyAlignment="1">
      <alignment horizontal="right"/>
    </xf>
    <xf numFmtId="0" fontId="12" fillId="0" borderId="58" xfId="25" applyNumberFormat="1" applyFont="1" applyBorder="1" applyAlignment="1">
      <alignment horizontal="right"/>
    </xf>
    <xf numFmtId="0" fontId="0" fillId="0" borderId="51" xfId="0" applyNumberFormat="1" applyFont="1" applyBorder="1" applyAlignment="1">
      <alignment horizontal="right"/>
    </xf>
    <xf numFmtId="3" fontId="0" fillId="0" borderId="56" xfId="0" applyNumberFormat="1" applyFont="1" applyBorder="1" applyAlignment="1"/>
    <xf numFmtId="0" fontId="0" fillId="0" borderId="52" xfId="0" applyNumberFormat="1" applyFont="1" applyBorder="1" applyAlignment="1"/>
    <xf numFmtId="0" fontId="0" fillId="0" borderId="60" xfId="0" applyNumberFormat="1" applyFont="1" applyBorder="1" applyAlignment="1">
      <alignment horizontal="right"/>
    </xf>
    <xf numFmtId="3" fontId="0" fillId="0" borderId="57" xfId="0" applyNumberFormat="1" applyFont="1" applyBorder="1" applyAlignment="1"/>
    <xf numFmtId="0" fontId="0" fillId="0" borderId="8" xfId="0" applyNumberFormat="1" applyFont="1" applyFill="1" applyBorder="1" applyAlignment="1"/>
    <xf numFmtId="0" fontId="0" fillId="0" borderId="8" xfId="0" applyNumberFormat="1" applyFont="1" applyBorder="1" applyAlignment="1"/>
    <xf numFmtId="0" fontId="0" fillId="0" borderId="58"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48" xfId="0" applyNumberFormat="1" applyFont="1" applyBorder="1" applyAlignment="1">
      <alignment horizontal="left"/>
    </xf>
    <xf numFmtId="3" fontId="0" fillId="26" borderId="59" xfId="0" applyNumberFormat="1" applyFont="1" applyFill="1" applyBorder="1" applyAlignment="1">
      <alignment horizontal="right"/>
    </xf>
    <xf numFmtId="0" fontId="0" fillId="0" borderId="49" xfId="0" applyNumberFormat="1" applyFont="1" applyFill="1" applyBorder="1" applyAlignment="1">
      <alignment horizontal="right"/>
    </xf>
    <xf numFmtId="0" fontId="0" fillId="0" borderId="50" xfId="0" applyNumberFormat="1" applyFont="1" applyFill="1" applyBorder="1" applyAlignment="1">
      <alignment horizontal="right"/>
    </xf>
    <xf numFmtId="0" fontId="0" fillId="0" borderId="8" xfId="0" applyNumberFormat="1" applyFont="1" applyFill="1" applyBorder="1" applyAlignment="1">
      <alignment horizontal="right"/>
    </xf>
    <xf numFmtId="0" fontId="0" fillId="0" borderId="58" xfId="0" applyNumberFormat="1" applyFont="1" applyFill="1" applyBorder="1" applyAlignment="1">
      <alignment horizontal="right"/>
    </xf>
    <xf numFmtId="0" fontId="0" fillId="25" borderId="0" xfId="0" applyNumberFormat="1" applyFont="1" applyFill="1" applyBorder="1" applyAlignment="1"/>
    <xf numFmtId="0" fontId="0" fillId="25" borderId="52" xfId="0" applyNumberFormat="1" applyFont="1" applyFill="1" applyBorder="1" applyAlignment="1"/>
    <xf numFmtId="2" fontId="0" fillId="0" borderId="50" xfId="0" applyNumberFormat="1" applyFont="1" applyBorder="1" applyAlignment="1"/>
    <xf numFmtId="2" fontId="0" fillId="0" borderId="52" xfId="0" applyNumberFormat="1" applyFont="1" applyBorder="1" applyAlignment="1"/>
    <xf numFmtId="2" fontId="0" fillId="0" borderId="58" xfId="0" applyNumberFormat="1" applyFont="1" applyBorder="1" applyAlignment="1"/>
    <xf numFmtId="0" fontId="86" fillId="0" borderId="0" xfId="0" applyNumberFormat="1" applyFont="1" applyFill="1" applyBorder="1" applyAlignment="1"/>
    <xf numFmtId="0" fontId="0" fillId="21" borderId="0" xfId="0" applyNumberFormat="1" applyFont="1" applyFill="1" applyBorder="1" applyAlignment="1">
      <alignment horizontal="center"/>
    </xf>
    <xf numFmtId="167" fontId="0" fillId="21" borderId="0" xfId="0" applyNumberFormat="1" applyFont="1" applyFill="1" applyBorder="1" applyAlignment="1">
      <alignment horizontal="center"/>
    </xf>
    <xf numFmtId="185" fontId="0" fillId="21" borderId="0" xfId="0" applyNumberFormat="1" applyFont="1" applyFill="1" applyBorder="1" applyAlignment="1">
      <alignment horizontal="center"/>
    </xf>
    <xf numFmtId="0" fontId="0" fillId="0" borderId="0" xfId="0" applyNumberFormat="1" applyFont="1" applyBorder="1" applyAlignment="1">
      <alignment horizontal="center"/>
    </xf>
    <xf numFmtId="167" fontId="0" fillId="0" borderId="0" xfId="0" applyNumberFormat="1" applyFont="1" applyBorder="1" applyAlignment="1">
      <alignment horizontal="center"/>
    </xf>
    <xf numFmtId="185" fontId="0" fillId="0" borderId="0" xfId="0" applyNumberFormat="1" applyFont="1" applyBorder="1" applyAlignment="1">
      <alignment horizontal="center"/>
    </xf>
    <xf numFmtId="0" fontId="69" fillId="0" borderId="53" xfId="0" applyNumberFormat="1" applyFont="1" applyBorder="1" applyAlignment="1">
      <alignment horizontal="right" wrapText="1"/>
    </xf>
    <xf numFmtId="0" fontId="69" fillId="0" borderId="54" xfId="0" applyNumberFormat="1" applyFont="1" applyBorder="1" applyAlignment="1">
      <alignment horizontal="center" wrapText="1"/>
    </xf>
    <xf numFmtId="0" fontId="69" fillId="0" borderId="55" xfId="0" applyNumberFormat="1" applyFont="1" applyBorder="1" applyAlignment="1">
      <alignment horizontal="right" wrapText="1"/>
    </xf>
    <xf numFmtId="0" fontId="69" fillId="0" borderId="54" xfId="0" applyNumberFormat="1" applyFont="1" applyBorder="1" applyAlignment="1">
      <alignment horizontal="right" wrapText="1"/>
    </xf>
    <xf numFmtId="0" fontId="0" fillId="0" borderId="48" xfId="0" applyNumberFormat="1" applyFont="1" applyFill="1" applyBorder="1" applyAlignment="1">
      <alignment horizontal="center"/>
    </xf>
    <xf numFmtId="185" fontId="0" fillId="0" borderId="49" xfId="0" applyNumberFormat="1" applyFont="1" applyFill="1" applyBorder="1" applyAlignment="1">
      <alignment horizontal="center"/>
    </xf>
    <xf numFmtId="183" fontId="0" fillId="0" borderId="50" xfId="0" applyNumberFormat="1" applyFont="1" applyFill="1" applyBorder="1" applyAlignment="1">
      <alignment horizontal="center"/>
    </xf>
    <xf numFmtId="0" fontId="0" fillId="0" borderId="51" xfId="0" applyNumberFormat="1" applyFont="1" applyFill="1" applyBorder="1" applyAlignment="1">
      <alignment horizontal="center"/>
    </xf>
    <xf numFmtId="185" fontId="0" fillId="0" borderId="0" xfId="0" applyNumberFormat="1" applyFont="1" applyFill="1" applyBorder="1" applyAlignment="1">
      <alignment horizontal="center"/>
    </xf>
    <xf numFmtId="183" fontId="0" fillId="0" borderId="52" xfId="0" applyNumberFormat="1" applyFont="1" applyFill="1" applyBorder="1" applyAlignment="1">
      <alignment horizontal="center"/>
    </xf>
    <xf numFmtId="0" fontId="69" fillId="0" borderId="51" xfId="0" applyNumberFormat="1" applyFont="1" applyFill="1" applyBorder="1" applyAlignment="1">
      <alignment horizontal="center"/>
    </xf>
    <xf numFmtId="185" fontId="69" fillId="0" borderId="0" xfId="0" applyNumberFormat="1" applyFont="1" applyFill="1" applyBorder="1" applyAlignment="1">
      <alignment horizontal="center"/>
    </xf>
    <xf numFmtId="183" fontId="69" fillId="0" borderId="52" xfId="0" applyNumberFormat="1" applyFont="1" applyFill="1" applyBorder="1" applyAlignment="1">
      <alignment horizontal="center"/>
    </xf>
    <xf numFmtId="0" fontId="0" fillId="0" borderId="60" xfId="0" applyNumberFormat="1" applyFont="1" applyFill="1" applyBorder="1" applyAlignment="1">
      <alignment horizontal="center"/>
    </xf>
    <xf numFmtId="185" fontId="0" fillId="0" borderId="8" xfId="0" applyNumberFormat="1" applyFont="1" applyFill="1" applyBorder="1" applyAlignment="1">
      <alignment horizontal="center"/>
    </xf>
    <xf numFmtId="183" fontId="0" fillId="0" borderId="58" xfId="0" applyNumberFormat="1" applyFont="1" applyFill="1" applyBorder="1" applyAlignment="1">
      <alignment horizontal="center"/>
    </xf>
    <xf numFmtId="0" fontId="69" fillId="0" borderId="61" xfId="0" applyFont="1" applyFill="1" applyBorder="1" applyAlignment="1">
      <alignment horizontal="center"/>
    </xf>
    <xf numFmtId="0" fontId="0" fillId="0" borderId="54" xfId="0" applyFill="1" applyBorder="1" applyAlignment="1">
      <alignment horizontal="center"/>
    </xf>
    <xf numFmtId="0" fontId="0" fillId="0" borderId="55" xfId="0" applyFill="1" applyBorder="1" applyAlignment="1">
      <alignment horizontal="center"/>
    </xf>
    <xf numFmtId="0" fontId="0" fillId="0" borderId="0" xfId="0" applyFont="1" applyFill="1" applyBorder="1" applyAlignment="1"/>
    <xf numFmtId="0" fontId="0" fillId="0" borderId="56" xfId="0" applyFill="1" applyBorder="1" applyAlignment="1">
      <alignment horizontal="center"/>
    </xf>
    <xf numFmtId="3" fontId="0" fillId="0" borderId="0" xfId="0" applyNumberFormat="1" applyFont="1" applyFill="1" applyBorder="1" applyAlignment="1">
      <alignment horizontal="center"/>
    </xf>
    <xf numFmtId="187" fontId="0" fillId="0" borderId="0" xfId="0" applyNumberFormat="1" applyFont="1" applyFill="1" applyBorder="1" applyAlignment="1">
      <alignment horizontal="center"/>
    </xf>
    <xf numFmtId="3" fontId="0" fillId="0" borderId="52" xfId="0" applyNumberFormat="1" applyFont="1" applyFill="1" applyBorder="1" applyAlignment="1">
      <alignment horizontal="center"/>
    </xf>
    <xf numFmtId="184" fontId="0" fillId="0" borderId="0" xfId="0" applyNumberFormat="1" applyFont="1" applyFill="1" applyBorder="1" applyAlignment="1">
      <alignment horizontal="center"/>
    </xf>
    <xf numFmtId="187" fontId="0" fillId="0" borderId="52" xfId="0" applyNumberFormat="1" applyFont="1" applyFill="1" applyBorder="1" applyAlignment="1">
      <alignment horizontal="center"/>
    </xf>
    <xf numFmtId="0" fontId="0" fillId="0" borderId="57" xfId="0" applyFill="1" applyBorder="1" applyAlignment="1">
      <alignment horizontal="center"/>
    </xf>
    <xf numFmtId="184" fontId="0" fillId="0" borderId="8" xfId="0" applyNumberFormat="1" applyFont="1" applyFill="1" applyBorder="1" applyAlignment="1">
      <alignment horizontal="center"/>
    </xf>
    <xf numFmtId="187" fontId="0" fillId="0" borderId="8" xfId="0" applyNumberFormat="1" applyFont="1" applyFill="1" applyBorder="1" applyAlignment="1">
      <alignment horizontal="center"/>
    </xf>
    <xf numFmtId="3" fontId="0" fillId="0" borderId="58" xfId="0" applyNumberFormat="1" applyFont="1" applyFill="1" applyBorder="1" applyAlignment="1">
      <alignment horizontal="center"/>
    </xf>
    <xf numFmtId="0" fontId="0" fillId="0" borderId="0" xfId="0" applyFont="1" applyFill="1" applyBorder="1" applyAlignment="1">
      <alignment horizontal="center"/>
    </xf>
    <xf numFmtId="186"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82" fontId="0" fillId="0" borderId="0" xfId="0" applyNumberFormat="1" applyFont="1" applyFill="1" applyBorder="1" applyAlignment="1">
      <alignment horizontal="center"/>
    </xf>
    <xf numFmtId="182" fontId="0" fillId="0" borderId="52" xfId="0" applyNumberFormat="1" applyFont="1" applyFill="1" applyBorder="1" applyAlignment="1">
      <alignment horizontal="center"/>
    </xf>
    <xf numFmtId="0" fontId="0" fillId="0" borderId="55" xfId="0" applyNumberFormat="1" applyFont="1" applyFill="1" applyBorder="1" applyAlignment="1">
      <alignment horizontal="center"/>
    </xf>
    <xf numFmtId="188" fontId="0" fillId="0" borderId="0" xfId="0" applyNumberFormat="1" applyFont="1" applyFill="1" applyBorder="1" applyAlignment="1">
      <alignment horizontal="center"/>
    </xf>
    <xf numFmtId="189" fontId="0" fillId="0" borderId="0" xfId="0" applyNumberFormat="1" applyFont="1" applyFill="1" applyBorder="1" applyAlignment="1">
      <alignment horizontal="center"/>
    </xf>
    <xf numFmtId="190" fontId="0" fillId="0" borderId="0" xfId="0" applyNumberFormat="1" applyFont="1" applyFill="1" applyBorder="1" applyAlignment="1">
      <alignment horizontal="center"/>
    </xf>
    <xf numFmtId="191" fontId="0" fillId="0" borderId="0" xfId="0" applyNumberFormat="1" applyFont="1" applyFill="1" applyBorder="1" applyAlignment="1">
      <alignment horizontal="center"/>
    </xf>
    <xf numFmtId="0" fontId="0" fillId="0" borderId="57" xfId="0" applyNumberFormat="1" applyFont="1" applyFill="1" applyBorder="1" applyAlignment="1">
      <alignment horizontal="center"/>
    </xf>
    <xf numFmtId="175" fontId="0" fillId="7" borderId="0" xfId="0" applyNumberFormat="1" applyFill="1"/>
    <xf numFmtId="11" fontId="0" fillId="7" borderId="0" xfId="0" applyNumberFormat="1" applyFill="1"/>
    <xf numFmtId="0" fontId="4" fillId="0" borderId="0" xfId="9" applyAlignment="1" applyProtection="1"/>
    <xf numFmtId="0" fontId="38" fillId="9" borderId="21" xfId="0" applyFont="1" applyFill="1" applyBorder="1" applyAlignment="1">
      <alignment horizontal="left" vertical="top"/>
    </xf>
    <xf numFmtId="174" fontId="0" fillId="0" borderId="0" xfId="0" applyNumberFormat="1"/>
    <xf numFmtId="174" fontId="36" fillId="0" borderId="62" xfId="0" applyNumberFormat="1" applyFont="1" applyFill="1" applyBorder="1" applyAlignment="1">
      <alignment horizontal="right" vertical="top"/>
    </xf>
    <xf numFmtId="172" fontId="39" fillId="9" borderId="22" xfId="0" applyNumberFormat="1" applyFont="1" applyFill="1" applyBorder="1" applyAlignment="1">
      <alignment horizontal="center" vertical="top"/>
    </xf>
    <xf numFmtId="173" fontId="0" fillId="0" borderId="0" xfId="0" applyNumberFormat="1" applyFill="1" applyBorder="1" applyAlignment="1">
      <alignment horizontal="left" vertical="top"/>
    </xf>
    <xf numFmtId="167" fontId="0" fillId="0" borderId="0" xfId="0" applyNumberFormat="1" applyAlignment="1"/>
    <xf numFmtId="173" fontId="36" fillId="0" borderId="22" xfId="0" applyNumberFormat="1" applyFont="1" applyFill="1" applyBorder="1" applyAlignment="1">
      <alignment horizontal="right" vertical="top"/>
    </xf>
    <xf numFmtId="174" fontId="36" fillId="0" borderId="63" xfId="0" applyNumberFormat="1" applyFont="1" applyFill="1" applyBorder="1" applyAlignment="1">
      <alignment horizontal="right" vertical="top"/>
    </xf>
    <xf numFmtId="173" fontId="36" fillId="0" borderId="59" xfId="0" applyNumberFormat="1" applyFont="1" applyFill="1" applyBorder="1" applyAlignment="1">
      <alignment horizontal="right" vertical="top"/>
    </xf>
    <xf numFmtId="173" fontId="36" fillId="0" borderId="23" xfId="0" applyNumberFormat="1" applyFont="1" applyFill="1" applyBorder="1" applyAlignment="1">
      <alignment horizontal="right" vertical="top"/>
    </xf>
    <xf numFmtId="173" fontId="36" fillId="0" borderId="56" xfId="0" applyNumberFormat="1" applyFont="1" applyFill="1" applyBorder="1" applyAlignment="1">
      <alignment horizontal="right" vertical="top"/>
    </xf>
    <xf numFmtId="173" fontId="38" fillId="0" borderId="23" xfId="0" applyNumberFormat="1" applyFont="1" applyFill="1" applyBorder="1" applyAlignment="1">
      <alignment horizontal="right" vertical="top"/>
    </xf>
    <xf numFmtId="168" fontId="38" fillId="0" borderId="62" xfId="0" applyNumberFormat="1" applyFont="1" applyFill="1" applyBorder="1" applyAlignment="1">
      <alignment horizontal="right" vertical="top"/>
    </xf>
    <xf numFmtId="173" fontId="38" fillId="0" borderId="56" xfId="0" applyNumberFormat="1" applyFont="1" applyFill="1" applyBorder="1" applyAlignment="1">
      <alignment horizontal="right" vertical="top"/>
    </xf>
    <xf numFmtId="173" fontId="36" fillId="0" borderId="24" xfId="0" applyNumberFormat="1" applyFont="1" applyFill="1" applyBorder="1" applyAlignment="1">
      <alignment horizontal="right" vertical="top"/>
    </xf>
    <xf numFmtId="168" fontId="36" fillId="0" borderId="64" xfId="0" applyNumberFormat="1" applyFont="1" applyFill="1" applyBorder="1" applyAlignment="1">
      <alignment horizontal="right" vertical="top"/>
    </xf>
    <xf numFmtId="173" fontId="38" fillId="0" borderId="21" xfId="0" applyNumberFormat="1" applyFont="1" applyFill="1" applyBorder="1" applyAlignment="1">
      <alignment horizontal="right" vertical="top"/>
    </xf>
    <xf numFmtId="173" fontId="38" fillId="0" borderId="18" xfId="0" applyNumberFormat="1" applyFont="1" applyFill="1" applyBorder="1" applyAlignment="1">
      <alignment horizontal="right" vertical="top"/>
    </xf>
    <xf numFmtId="174" fontId="38" fillId="0" borderId="61" xfId="0" applyNumberFormat="1" applyFont="1" applyFill="1" applyBorder="1" applyAlignment="1">
      <alignment horizontal="right" vertical="top"/>
    </xf>
    <xf numFmtId="0" fontId="37" fillId="0" borderId="0" xfId="0" applyFont="1" applyFill="1" applyBorder="1" applyAlignment="1">
      <alignment horizontal="left" vertical="top"/>
    </xf>
    <xf numFmtId="173" fontId="38" fillId="0" borderId="0" xfId="0" applyNumberFormat="1" applyFont="1" applyFill="1" applyBorder="1" applyAlignment="1">
      <alignment horizontal="left" vertical="top"/>
    </xf>
    <xf numFmtId="11" fontId="36" fillId="0" borderId="0" xfId="0" applyNumberFormat="1" applyFont="1" applyFill="1" applyBorder="1" applyAlignment="1">
      <alignment horizontal="left" vertical="top"/>
    </xf>
    <xf numFmtId="0" fontId="29" fillId="0" borderId="23" xfId="0" applyFont="1" applyFill="1" applyBorder="1" applyAlignment="1">
      <alignment horizontal="left" vertical="top" wrapText="1"/>
    </xf>
    <xf numFmtId="172" fontId="51" fillId="9" borderId="22" xfId="0" applyNumberFormat="1" applyFont="1" applyFill="1" applyBorder="1" applyAlignment="1">
      <alignment horizontal="center" vertical="top"/>
    </xf>
    <xf numFmtId="11" fontId="49" fillId="0" borderId="23" xfId="0" applyNumberFormat="1" applyFont="1" applyFill="1" applyBorder="1" applyAlignment="1">
      <alignment horizontal="left" vertical="top"/>
    </xf>
    <xf numFmtId="11" fontId="50" fillId="0" borderId="67" xfId="0" applyNumberFormat="1" applyFont="1" applyFill="1" applyBorder="1" applyAlignment="1">
      <alignment horizontal="left" vertical="top"/>
    </xf>
    <xf numFmtId="11" fontId="50" fillId="0" borderId="68" xfId="0" applyNumberFormat="1" applyFont="1" applyFill="1" applyBorder="1" applyAlignment="1">
      <alignment horizontal="left" vertical="top"/>
    </xf>
    <xf numFmtId="11" fontId="50" fillId="0" borderId="69" xfId="0" applyNumberFormat="1" applyFont="1" applyFill="1" applyBorder="1" applyAlignment="1">
      <alignment horizontal="left" vertical="top"/>
    </xf>
    <xf numFmtId="0" fontId="0" fillId="0" borderId="0" xfId="0" applyAlignment="1">
      <alignment vertical="center" wrapText="1"/>
    </xf>
    <xf numFmtId="0" fontId="1" fillId="0" borderId="0" xfId="0" applyFont="1" applyAlignment="1">
      <alignment vertical="center" wrapText="1"/>
    </xf>
    <xf numFmtId="0" fontId="92" fillId="0" borderId="0" xfId="0" applyFont="1" applyFill="1" applyBorder="1" applyAlignment="1">
      <alignment horizontal="left" vertical="top"/>
    </xf>
    <xf numFmtId="0" fontId="76" fillId="0" borderId="70" xfId="0" applyFont="1" applyFill="1" applyBorder="1" applyAlignment="1">
      <alignment horizontal="left" vertical="top" wrapText="1"/>
    </xf>
    <xf numFmtId="0" fontId="76" fillId="7" borderId="45" xfId="0" applyFont="1" applyFill="1" applyBorder="1" applyAlignment="1">
      <alignment horizontal="left" vertical="top" wrapText="1"/>
    </xf>
    <xf numFmtId="0" fontId="76" fillId="7" borderId="70" xfId="0" applyFont="1" applyFill="1" applyBorder="1" applyAlignment="1">
      <alignment horizontal="left" vertical="top" wrapText="1"/>
    </xf>
    <xf numFmtId="0" fontId="79" fillId="0" borderId="45" xfId="0" applyNumberFormat="1" applyFont="1" applyFill="1" applyBorder="1" applyAlignment="1">
      <alignment horizontal="left" vertical="top" wrapText="1"/>
    </xf>
    <xf numFmtId="0" fontId="81" fillId="0" borderId="45" xfId="0" applyNumberFormat="1" applyFont="1" applyFill="1" applyBorder="1" applyAlignment="1">
      <alignment horizontal="left" vertical="top" wrapText="1"/>
    </xf>
    <xf numFmtId="0" fontId="79" fillId="0" borderId="45" xfId="0" applyNumberFormat="1" applyFont="1" applyFill="1" applyBorder="1" applyAlignment="1">
      <alignment horizontal="right" vertical="top" wrapText="1"/>
    </xf>
    <xf numFmtId="0" fontId="81" fillId="0" borderId="45" xfId="0" applyNumberFormat="1" applyFont="1" applyFill="1" applyBorder="1" applyAlignment="1">
      <alignment horizontal="right" vertical="top" wrapText="1"/>
    </xf>
    <xf numFmtId="0" fontId="0" fillId="0" borderId="0" xfId="0" applyAlignment="1"/>
    <xf numFmtId="0" fontId="1" fillId="7" borderId="0" xfId="0" applyFont="1" applyFill="1"/>
    <xf numFmtId="0" fontId="0" fillId="7" borderId="45" xfId="0" applyFill="1" applyBorder="1" applyAlignment="1">
      <alignment horizontal="right" vertical="top" wrapText="1"/>
    </xf>
    <xf numFmtId="0" fontId="93" fillId="0" borderId="0" xfId="0" applyFont="1"/>
    <xf numFmtId="0" fontId="0" fillId="27" borderId="0" xfId="0" applyFill="1" applyAlignment="1"/>
    <xf numFmtId="0" fontId="0" fillId="0" borderId="61" xfId="0" applyBorder="1"/>
    <xf numFmtId="0" fontId="0" fillId="0" borderId="61" xfId="0" applyBorder="1" applyAlignment="1"/>
    <xf numFmtId="0" fontId="37" fillId="9" borderId="21" xfId="0" applyFont="1" applyFill="1" applyBorder="1" applyAlignment="1">
      <alignment horizontal="right" vertical="top"/>
    </xf>
    <xf numFmtId="0" fontId="0" fillId="0" borderId="0" xfId="0" applyBorder="1"/>
    <xf numFmtId="0" fontId="0" fillId="0" borderId="0" xfId="0" applyBorder="1" applyAlignment="1"/>
    <xf numFmtId="0" fontId="0" fillId="0" borderId="0" xfId="0" applyAlignment="1"/>
    <xf numFmtId="2" fontId="0" fillId="0" borderId="59" xfId="0" applyNumberFormat="1" applyBorder="1"/>
    <xf numFmtId="0" fontId="0" fillId="0" borderId="56" xfId="0" applyBorder="1"/>
    <xf numFmtId="2" fontId="0" fillId="0" borderId="56" xfId="0" applyNumberFormat="1" applyBorder="1"/>
    <xf numFmtId="2" fontId="0" fillId="0" borderId="57" xfId="0" applyNumberFormat="1" applyBorder="1"/>
    <xf numFmtId="0" fontId="0" fillId="0" borderId="59" xfId="0" applyBorder="1"/>
    <xf numFmtId="0" fontId="0" fillId="0" borderId="57" xfId="0" applyBorder="1"/>
    <xf numFmtId="0" fontId="0" fillId="10" borderId="25" xfId="0" applyFill="1" applyBorder="1" applyAlignment="1">
      <alignment horizontal="left" vertical="top"/>
    </xf>
    <xf numFmtId="0" fontId="0" fillId="10" borderId="26" xfId="0" applyFill="1" applyBorder="1" applyAlignment="1">
      <alignment horizontal="left" vertical="top"/>
    </xf>
    <xf numFmtId="0" fontId="0" fillId="10" borderId="27" xfId="0" applyFill="1" applyBorder="1" applyAlignment="1">
      <alignment horizontal="left" vertical="top"/>
    </xf>
    <xf numFmtId="0" fontId="17" fillId="10" borderId="18" xfId="0" applyFont="1" applyFill="1" applyBorder="1" applyAlignment="1">
      <alignment horizontal="left" vertical="top"/>
    </xf>
    <xf numFmtId="0" fontId="0" fillId="10" borderId="20" xfId="0" applyFill="1" applyBorder="1" applyAlignment="1">
      <alignment horizontal="left" vertical="top"/>
    </xf>
    <xf numFmtId="0" fontId="43" fillId="11" borderId="31" xfId="0" applyFont="1" applyFill="1" applyBorder="1" applyAlignment="1">
      <alignment horizontal="left" vertical="top"/>
    </xf>
    <xf numFmtId="0" fontId="43" fillId="11" borderId="32" xfId="0" applyFont="1" applyFill="1" applyBorder="1" applyAlignment="1">
      <alignment horizontal="left" vertical="top"/>
    </xf>
    <xf numFmtId="0" fontId="35" fillId="0" borderId="18" xfId="0" applyFont="1" applyFill="1" applyBorder="1" applyAlignment="1">
      <alignment horizontal="right" vertical="top"/>
    </xf>
    <xf numFmtId="0" fontId="35" fillId="0" borderId="19" xfId="0" applyFont="1" applyFill="1" applyBorder="1" applyAlignment="1">
      <alignment horizontal="right" vertical="top"/>
    </xf>
    <xf numFmtId="0" fontId="35" fillId="0" borderId="20" xfId="0" applyFont="1" applyFill="1" applyBorder="1" applyAlignment="1">
      <alignment horizontal="right" vertical="top"/>
    </xf>
    <xf numFmtId="0" fontId="26" fillId="8" borderId="18" xfId="0" applyFont="1" applyFill="1" applyBorder="1" applyAlignment="1">
      <alignment horizontal="left" vertical="top"/>
    </xf>
    <xf numFmtId="0" fontId="26" fillId="8" borderId="19" xfId="0" applyFont="1" applyFill="1" applyBorder="1" applyAlignment="1">
      <alignment horizontal="left" vertical="top"/>
    </xf>
    <xf numFmtId="0" fontId="26" fillId="8" borderId="20" xfId="0" applyFont="1" applyFill="1" applyBorder="1" applyAlignment="1">
      <alignment horizontal="left" vertical="top"/>
    </xf>
    <xf numFmtId="0" fontId="37" fillId="9" borderId="18" xfId="0" applyFont="1" applyFill="1" applyBorder="1" applyAlignment="1">
      <alignment horizontal="center" vertical="top"/>
    </xf>
    <xf numFmtId="0" fontId="37" fillId="9" borderId="20" xfId="0" applyFont="1" applyFill="1" applyBorder="1" applyAlignment="1">
      <alignment horizontal="center" vertical="top"/>
    </xf>
    <xf numFmtId="172" fontId="39" fillId="9" borderId="18" xfId="0" applyNumberFormat="1" applyFont="1" applyFill="1" applyBorder="1" applyAlignment="1">
      <alignment horizontal="center" vertical="top"/>
    </xf>
    <xf numFmtId="172" fontId="39" fillId="9" borderId="20" xfId="0" applyNumberFormat="1" applyFont="1" applyFill="1" applyBorder="1" applyAlignment="1">
      <alignment horizontal="center" vertical="top"/>
    </xf>
    <xf numFmtId="0" fontId="37" fillId="0" borderId="18" xfId="0" applyFont="1" applyFill="1" applyBorder="1" applyAlignment="1">
      <alignment horizontal="left" vertical="top"/>
    </xf>
    <xf numFmtId="0" fontId="37" fillId="0" borderId="20" xfId="0" applyFont="1" applyFill="1" applyBorder="1" applyAlignment="1">
      <alignment horizontal="left" vertical="top"/>
    </xf>
    <xf numFmtId="168" fontId="36" fillId="0" borderId="23" xfId="0" applyNumberFormat="1" applyFont="1" applyFill="1" applyBorder="1" applyAlignment="1">
      <alignment horizontal="center" vertical="top"/>
    </xf>
    <xf numFmtId="168" fontId="36" fillId="0" borderId="24" xfId="0" applyNumberFormat="1" applyFont="1" applyFill="1" applyBorder="1" applyAlignment="1">
      <alignment horizontal="center" vertical="top"/>
    </xf>
    <xf numFmtId="0" fontId="37" fillId="0" borderId="18" xfId="0" applyFont="1" applyFill="1" applyBorder="1" applyAlignment="1">
      <alignment horizontal="center" vertical="top"/>
    </xf>
    <xf numFmtId="0" fontId="37" fillId="0" borderId="19" xfId="0" applyFont="1" applyFill="1" applyBorder="1" applyAlignment="1">
      <alignment horizontal="center" vertical="top"/>
    </xf>
    <xf numFmtId="0" fontId="37" fillId="0" borderId="20" xfId="0" applyFont="1" applyFill="1" applyBorder="1" applyAlignment="1">
      <alignment horizontal="center" vertical="top"/>
    </xf>
    <xf numFmtId="0" fontId="36" fillId="0" borderId="18" xfId="0" applyFont="1" applyFill="1" applyBorder="1" applyAlignment="1">
      <alignment horizontal="right" vertical="top"/>
    </xf>
    <xf numFmtId="11" fontId="37" fillId="0" borderId="18" xfId="0" applyNumberFormat="1" applyFont="1" applyFill="1" applyBorder="1" applyAlignment="1">
      <alignment horizontal="center" vertical="top"/>
    </xf>
    <xf numFmtId="11" fontId="37" fillId="0" borderId="19" xfId="0" applyNumberFormat="1" applyFont="1" applyFill="1" applyBorder="1" applyAlignment="1">
      <alignment horizontal="center" vertical="top"/>
    </xf>
    <xf numFmtId="11" fontId="37" fillId="0" borderId="20" xfId="0" applyNumberFormat="1" applyFont="1" applyFill="1" applyBorder="1" applyAlignment="1">
      <alignment horizontal="center" vertical="top"/>
    </xf>
    <xf numFmtId="0" fontId="31" fillId="0" borderId="62" xfId="0" applyFont="1" applyFill="1" applyBorder="1" applyAlignment="1">
      <alignment horizontal="left" vertical="top"/>
    </xf>
    <xf numFmtId="0" fontId="31" fillId="0" borderId="0" xfId="0" applyFont="1" applyFill="1" applyBorder="1" applyAlignment="1">
      <alignment horizontal="left" vertical="top"/>
    </xf>
    <xf numFmtId="0" fontId="0" fillId="0" borderId="0" xfId="0" applyAlignment="1"/>
    <xf numFmtId="0" fontId="31" fillId="0" borderId="53" xfId="0" applyFont="1" applyFill="1" applyBorder="1" applyAlignment="1">
      <alignment horizontal="left" vertical="top"/>
    </xf>
    <xf numFmtId="0" fontId="31" fillId="0" borderId="54" xfId="0" applyFont="1" applyFill="1" applyBorder="1" applyAlignment="1">
      <alignment horizontal="left" vertical="top"/>
    </xf>
    <xf numFmtId="0" fontId="0" fillId="0" borderId="55" xfId="0" applyBorder="1" applyAlignment="1"/>
    <xf numFmtId="0" fontId="49" fillId="0" borderId="18" xfId="0" applyFont="1" applyFill="1" applyBorder="1" applyAlignment="1">
      <alignment horizontal="right" vertical="top"/>
    </xf>
    <xf numFmtId="0" fontId="29" fillId="0" borderId="19" xfId="0" applyFont="1" applyFill="1" applyBorder="1" applyAlignment="1">
      <alignment horizontal="right" vertical="top"/>
    </xf>
    <xf numFmtId="0" fontId="29" fillId="0" borderId="20" xfId="0" applyFont="1" applyFill="1" applyBorder="1" applyAlignment="1">
      <alignment horizontal="right" vertical="top"/>
    </xf>
    <xf numFmtId="0" fontId="26" fillId="8" borderId="62" xfId="0" applyFont="1" applyFill="1" applyBorder="1" applyAlignment="1">
      <alignment horizontal="left" vertical="top"/>
    </xf>
    <xf numFmtId="0" fontId="26" fillId="8" borderId="0" xfId="0" applyFont="1" applyFill="1" applyBorder="1" applyAlignment="1">
      <alignment horizontal="left" vertical="top"/>
    </xf>
    <xf numFmtId="0" fontId="29" fillId="0" borderId="64" xfId="0" applyFont="1" applyFill="1" applyBorder="1" applyAlignment="1">
      <alignment horizontal="right" vertical="top"/>
    </xf>
    <xf numFmtId="0" fontId="29" fillId="0" borderId="65" xfId="0" applyFont="1" applyFill="1" applyBorder="1" applyAlignment="1">
      <alignment horizontal="right" vertical="top"/>
    </xf>
    <xf numFmtId="0" fontId="0" fillId="0" borderId="65" xfId="0" applyBorder="1" applyAlignment="1"/>
    <xf numFmtId="0" fontId="31" fillId="0" borderId="63" xfId="0" applyFont="1" applyFill="1" applyBorder="1" applyAlignment="1">
      <alignment horizontal="left" vertical="top"/>
    </xf>
    <xf numFmtId="0" fontId="31" fillId="0" borderId="66" xfId="0" applyFont="1" applyFill="1" applyBorder="1" applyAlignment="1">
      <alignment horizontal="left" vertical="top"/>
    </xf>
    <xf numFmtId="0" fontId="0" fillId="0" borderId="66" xfId="0" applyBorder="1" applyAlignment="1"/>
    <xf numFmtId="0" fontId="0" fillId="0" borderId="0" xfId="0" applyAlignment="1">
      <alignment horizontal="center"/>
    </xf>
    <xf numFmtId="0" fontId="27" fillId="0" borderId="9" xfId="0" applyFont="1" applyFill="1" applyBorder="1" applyAlignment="1">
      <alignment horizontal="left" wrapText="1"/>
    </xf>
    <xf numFmtId="0" fontId="27" fillId="0" borderId="13" xfId="0" applyFont="1" applyFill="1" applyBorder="1" applyAlignment="1">
      <alignment horizontal="left" wrapText="1"/>
    </xf>
    <xf numFmtId="0" fontId="27" fillId="0" borderId="15" xfId="0" applyFont="1" applyFill="1" applyBorder="1" applyAlignment="1">
      <alignment horizontal="left" wrapText="1"/>
    </xf>
    <xf numFmtId="0" fontId="27" fillId="0" borderId="10" xfId="0" applyFont="1" applyFill="1" applyBorder="1" applyAlignment="1">
      <alignment horizontal="center" vertical="top" wrapText="1"/>
    </xf>
    <xf numFmtId="0" fontId="27" fillId="0" borderId="11" xfId="0" applyFont="1" applyFill="1" applyBorder="1" applyAlignment="1">
      <alignment horizontal="center" vertical="top" wrapText="1"/>
    </xf>
    <xf numFmtId="0" fontId="27" fillId="0" borderId="12" xfId="0" applyFont="1" applyFill="1" applyBorder="1" applyAlignment="1">
      <alignment horizontal="center" vertical="top" wrapText="1"/>
    </xf>
    <xf numFmtId="0" fontId="27" fillId="0" borderId="10" xfId="0" applyFont="1" applyFill="1" applyBorder="1" applyAlignment="1">
      <alignment horizontal="left" vertical="top" wrapText="1"/>
    </xf>
    <xf numFmtId="0" fontId="27" fillId="0" borderId="12" xfId="0" applyFont="1" applyFill="1" applyBorder="1" applyAlignment="1">
      <alignment horizontal="left" vertical="top" wrapText="1"/>
    </xf>
    <xf numFmtId="0" fontId="76" fillId="0" borderId="46" xfId="0" applyFont="1" applyFill="1" applyBorder="1" applyAlignment="1">
      <alignment horizontal="left" vertical="top" wrapText="1"/>
    </xf>
    <xf numFmtId="0" fontId="76" fillId="0" borderId="47" xfId="0" applyFont="1" applyFill="1" applyBorder="1" applyAlignment="1">
      <alignment horizontal="left" vertical="top" wrapText="1"/>
    </xf>
    <xf numFmtId="0" fontId="80" fillId="0" borderId="46" xfId="0" applyFont="1" applyFill="1" applyBorder="1" applyAlignment="1">
      <alignment horizontal="left" vertical="top" wrapText="1"/>
    </xf>
    <xf numFmtId="0" fontId="80" fillId="0" borderId="47" xfId="0" applyFont="1" applyFill="1" applyBorder="1" applyAlignment="1">
      <alignment horizontal="left" vertical="top" wrapText="1"/>
    </xf>
    <xf numFmtId="0" fontId="9" fillId="0" borderId="0" xfId="0" applyFont="1" applyFill="1" applyBorder="1" applyAlignment="1">
      <alignment horizontal="right"/>
    </xf>
  </cellXfs>
  <cellStyles count="26">
    <cellStyle name="Bad" xfId="24" builtinId="27"/>
    <cellStyle name="Body: normal cell" xfId="2"/>
    <cellStyle name="Calculation" xfId="22" builtinId="22"/>
    <cellStyle name="Comma" xfId="18" builtinId="3"/>
    <cellStyle name="Comma 2" xfId="20"/>
    <cellStyle name="Comma 3" xfId="25"/>
    <cellStyle name="Followed Hyperlink" xfId="10" builtinId="9" customBuiltin="1"/>
    <cellStyle name="Font: Calibri, 9pt regular" xfId="8"/>
    <cellStyle name="Footnotes: all except top row" xfId="11"/>
    <cellStyle name="Footnotes: top row" xfId="6"/>
    <cellStyle name="Header: bottom row" xfId="1"/>
    <cellStyle name="Header: top rows" xfId="3"/>
    <cellStyle name="Hyperlink" xfId="9" builtinId="8" customBuiltin="1"/>
    <cellStyle name="Normal" xfId="0" builtinId="0"/>
    <cellStyle name="Normal 2 10" xfId="21"/>
    <cellStyle name="Normal 3" xfId="13"/>
    <cellStyle name="Normal 4" xfId="14"/>
    <cellStyle name="Normal 5" xfId="15"/>
    <cellStyle name="Normal 58" xfId="17"/>
    <cellStyle name="Normal 6" xfId="16"/>
    <cellStyle name="ofwhich" xfId="23"/>
    <cellStyle name="Parent row" xfId="5"/>
    <cellStyle name="Percent" xfId="19" builtinId="5"/>
    <cellStyle name="Section Break" xfId="7"/>
    <cellStyle name="Section Break: parent row" xfId="4"/>
    <cellStyle name="Table title" xfId="12"/>
  </cellStyles>
  <dxfs count="6">
    <dxf>
      <border>
        <left/>
        <right/>
        <top/>
        <bottom style="thick">
          <color theme="4"/>
        </bottom>
        <vertical/>
        <horizontal/>
      </border>
    </dxf>
    <dxf>
      <border>
        <left/>
        <right/>
        <top/>
        <bottom/>
        <vertical/>
        <horizontal style="dotted">
          <color theme="0" tint="-0.24994659260841701"/>
        </horizontal>
      </border>
    </dxf>
    <dxf>
      <fill>
        <patternFill>
          <bgColor theme="4" tint="0.79998168889431442"/>
        </patternFill>
      </fill>
    </dxf>
    <dxf>
      <font>
        <b/>
        <i val="0"/>
      </font>
      <border>
        <top style="thin">
          <color auto="1"/>
        </top>
      </border>
    </dxf>
    <dxf>
      <font>
        <b/>
        <i val="0"/>
      </font>
      <fill>
        <patternFill patternType="none">
          <bgColor auto="1"/>
        </patternFill>
      </fill>
      <border>
        <bottom style="thin">
          <color theme="0" tint="-0.34998626667073579"/>
        </bottom>
      </border>
    </dxf>
    <dxf>
      <border>
        <top style="thin">
          <color theme="1" tint="4.9989318521683403E-2"/>
        </top>
        <bottom style="thin">
          <color theme="1" tint="4.9989318521683403E-2"/>
        </bottom>
      </border>
    </dxf>
  </dxfs>
  <tableStyles count="2" defaultTableStyle="TableStyleMedium2" defaultPivotStyle="PivotStyleLight16">
    <tableStyle name="EnergyCalcTables" pivot="0" count="4">
      <tableStyleElement type="wholeTable" dxfId="5"/>
      <tableStyleElement type="headerRow" dxfId="4"/>
      <tableStyleElement type="totalRow" dxfId="3"/>
      <tableStyleElement type="secondRowStripe" dxfId="2"/>
    </tableStyle>
    <tableStyle name="Table Style 1" pivot="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5.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externalLink" Target="externalLinks/externalLink6.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eff-nonadmin/Dropbox%20(Energy%20InNovation)/Desktop/Indonesia%20Input%20Data%20Sources/Indonesia%20Calculator%20205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Dropbox%20(Energy%20Innovation)\EI-PlcyMdl\eps-1.4.2-india-v2\InputData\fuels\PEI\Pollutant%20Emissions%20Intensiti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Robbie/Downloads/model%20(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deept/Dropbox/EPS/EPS%20India/eps-1.4.2-india-v3/eps-1.4.2-india-v3/InputData/indst/BIFUbC/BAU%20Industrial%20Fuel%20Use%20before%20CC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Output - Emissions"/>
      <sheetName val="XIV.c"/>
      <sheetName val="Intermediate output"/>
      <sheetName val="Electricity"/>
      <sheetName val="Energy"/>
      <sheetName val="GHG"/>
      <sheetName val="Perhitungan bioenergi"/>
      <sheetName val="Security"/>
      <sheetName val="Structure of the model"/>
      <sheetName val="Land"/>
      <sheetName val="Calculation for Flows"/>
      <sheetName val="Flows"/>
      <sheetName val="Air Quality"/>
      <sheetName val="Costs per capita"/>
      <sheetName val="Costs"/>
      <sheetName val="2050"/>
      <sheetName val="Conversions"/>
      <sheetName val="Global assumptions"/>
      <sheetName val="Constants"/>
      <sheetName val="Preferences"/>
      <sheetName val="I.a"/>
      <sheetName val="I.b"/>
      <sheetName val="I.c"/>
      <sheetName val="I.d"/>
      <sheetName val="II.a"/>
      <sheetName val="II.b"/>
      <sheetName val="II.c"/>
      <sheetName val="II.d"/>
      <sheetName val="II.e"/>
      <sheetName val="II.f"/>
      <sheetName val="III.a"/>
      <sheetName val="XII.a"/>
      <sheetName val="IV.a"/>
      <sheetName val="IV.b"/>
      <sheetName val="IV.c"/>
      <sheetName val="IV.d"/>
      <sheetName val="IV.e"/>
      <sheetName val="XIV.a"/>
      <sheetName val="XIV.b"/>
      <sheetName val="XIV.d"/>
      <sheetName val="XIV.e"/>
      <sheetName val="XIV.f"/>
      <sheetName val="V.a"/>
      <sheetName val="V.b"/>
      <sheetName val="V.c"/>
      <sheetName val="V.d"/>
      <sheetName val="VI.a"/>
      <sheetName val="VI.b"/>
      <sheetName val="VI.c"/>
      <sheetName val="VI.d"/>
      <sheetName val="VII.a"/>
      <sheetName val="VII.b"/>
      <sheetName val="VII.c"/>
      <sheetName val="VII.d"/>
      <sheetName val="VIII.a"/>
      <sheetName val="IX.a"/>
      <sheetName val="IX.b.1"/>
      <sheetName val="IX.b.2"/>
      <sheetName val="IX.c"/>
      <sheetName val="X.a"/>
      <sheetName val="XI.a"/>
      <sheetName val="XI.b"/>
      <sheetName val="XI.c"/>
      <sheetName val="XI.d"/>
      <sheetName val="XII.b"/>
      <sheetName val="XII.c"/>
      <sheetName val="XIII.a"/>
      <sheetName val="XIII.b"/>
      <sheetName val="2011"/>
      <sheetName val="2015"/>
      <sheetName val="2020"/>
      <sheetName val="2025"/>
      <sheetName val="2030"/>
      <sheetName val="2035"/>
      <sheetName val="2040"/>
      <sheetName val="2045"/>
    </sheetNames>
    <sheetDataSet>
      <sheetData sheetId="0">
        <row r="5">
          <cell r="E5">
            <v>4</v>
          </cell>
        </row>
        <row r="8">
          <cell r="E8">
            <v>4</v>
          </cell>
        </row>
        <row r="9">
          <cell r="E9">
            <v>4</v>
          </cell>
        </row>
        <row r="10">
          <cell r="E10">
            <v>4</v>
          </cell>
        </row>
        <row r="11">
          <cell r="E11">
            <v>4</v>
          </cell>
        </row>
        <row r="12">
          <cell r="E12">
            <v>4</v>
          </cell>
        </row>
        <row r="13">
          <cell r="E13">
            <v>4</v>
          </cell>
        </row>
        <row r="14">
          <cell r="E14">
            <v>4</v>
          </cell>
        </row>
        <row r="15">
          <cell r="E15">
            <v>4</v>
          </cell>
        </row>
        <row r="16">
          <cell r="E16">
            <v>4</v>
          </cell>
        </row>
        <row r="17">
          <cell r="E17">
            <v>4</v>
          </cell>
        </row>
        <row r="18">
          <cell r="E18">
            <v>4</v>
          </cell>
        </row>
        <row r="19">
          <cell r="E19">
            <v>4</v>
          </cell>
        </row>
        <row r="20">
          <cell r="E20">
            <v>1</v>
          </cell>
        </row>
        <row r="21">
          <cell r="E21">
            <v>4</v>
          </cell>
        </row>
        <row r="22">
          <cell r="E22">
            <v>4</v>
          </cell>
        </row>
        <row r="23">
          <cell r="E23">
            <v>4</v>
          </cell>
        </row>
        <row r="24">
          <cell r="E24">
            <v>4</v>
          </cell>
        </row>
        <row r="25">
          <cell r="E25">
            <v>4</v>
          </cell>
        </row>
        <row r="27">
          <cell r="E27">
            <v>1</v>
          </cell>
        </row>
        <row r="28">
          <cell r="E28">
            <v>1</v>
          </cell>
        </row>
        <row r="29">
          <cell r="E29">
            <v>1</v>
          </cell>
        </row>
        <row r="30">
          <cell r="E30">
            <v>1</v>
          </cell>
        </row>
        <row r="31">
          <cell r="E31">
            <v>1</v>
          </cell>
        </row>
        <row r="32">
          <cell r="E32">
            <v>1</v>
          </cell>
        </row>
        <row r="33">
          <cell r="E33">
            <v>1</v>
          </cell>
        </row>
        <row r="34">
          <cell r="E34">
            <v>1</v>
          </cell>
        </row>
        <row r="36">
          <cell r="E36">
            <v>1</v>
          </cell>
        </row>
        <row r="37">
          <cell r="E37">
            <v>1</v>
          </cell>
        </row>
        <row r="38">
          <cell r="E38">
            <v>1</v>
          </cell>
        </row>
        <row r="40">
          <cell r="E40">
            <v>1</v>
          </cell>
        </row>
        <row r="41">
          <cell r="E41">
            <v>1</v>
          </cell>
        </row>
        <row r="43">
          <cell r="E43">
            <v>1</v>
          </cell>
        </row>
        <row r="44">
          <cell r="E44">
            <v>1</v>
          </cell>
        </row>
        <row r="45">
          <cell r="E45">
            <v>1</v>
          </cell>
        </row>
        <row r="46">
          <cell r="E46">
            <v>1</v>
          </cell>
        </row>
        <row r="48">
          <cell r="E48">
            <v>1</v>
          </cell>
        </row>
        <row r="49">
          <cell r="E49">
            <v>1</v>
          </cell>
        </row>
        <row r="50">
          <cell r="E50">
            <v>1</v>
          </cell>
        </row>
        <row r="51">
          <cell r="E51">
            <v>1</v>
          </cell>
        </row>
        <row r="52">
          <cell r="E52">
            <v>1</v>
          </cell>
        </row>
        <row r="55">
          <cell r="E55">
            <v>4</v>
          </cell>
        </row>
        <row r="56">
          <cell r="E56">
            <v>1</v>
          </cell>
        </row>
        <row r="57">
          <cell r="E57">
            <v>4</v>
          </cell>
        </row>
        <row r="58">
          <cell r="E58">
            <v>1</v>
          </cell>
        </row>
        <row r="59">
          <cell r="E59">
            <v>4</v>
          </cell>
        </row>
        <row r="60">
          <cell r="E60">
            <v>1</v>
          </cell>
        </row>
        <row r="61">
          <cell r="E61">
            <v>4</v>
          </cell>
        </row>
        <row r="62">
          <cell r="E62">
            <v>4</v>
          </cell>
        </row>
        <row r="63">
          <cell r="E63">
            <v>1</v>
          </cell>
        </row>
        <row r="64">
          <cell r="E64">
            <v>4</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5">
          <cell r="B5" t="str">
            <v>PJ</v>
          </cell>
          <cell r="E5">
            <v>1000000000000000</v>
          </cell>
          <cell r="F5">
            <v>0.27777777777777779</v>
          </cell>
        </row>
        <row r="6">
          <cell r="B6" t="str">
            <v>TJ</v>
          </cell>
          <cell r="E6">
            <v>1000000000000</v>
          </cell>
        </row>
        <row r="7">
          <cell r="B7" t="str">
            <v>GJ</v>
          </cell>
          <cell r="E7">
            <v>1000000000</v>
          </cell>
          <cell r="F7">
            <v>2.7777777777777776E-7</v>
          </cell>
        </row>
        <row r="8">
          <cell r="B8" t="str">
            <v>J</v>
          </cell>
          <cell r="E8">
            <v>1</v>
          </cell>
          <cell r="F8">
            <v>2.777777777777778E-16</v>
          </cell>
        </row>
        <row r="9">
          <cell r="B9" t="str">
            <v>MJ</v>
          </cell>
          <cell r="E9">
            <v>1000000</v>
          </cell>
          <cell r="F9">
            <v>2.7777777777777777E-10</v>
          </cell>
        </row>
        <row r="10">
          <cell r="B10" t="str">
            <v>kWh</v>
          </cell>
          <cell r="E10">
            <v>3600000</v>
          </cell>
          <cell r="F10">
            <v>1.0000000000000001E-9</v>
          </cell>
        </row>
        <row r="11">
          <cell r="B11" t="str">
            <v>kWh/p/d (UK)</v>
          </cell>
          <cell r="E11">
            <v>7.8894E+16</v>
          </cell>
        </row>
        <row r="12">
          <cell r="B12" t="str">
            <v>TWh</v>
          </cell>
          <cell r="E12">
            <v>3600000000000000</v>
          </cell>
          <cell r="F12">
            <v>1</v>
          </cell>
        </row>
        <row r="13">
          <cell r="B13" t="str">
            <v>GWh</v>
          </cell>
          <cell r="E13">
            <v>3600000000000</v>
          </cell>
          <cell r="F13">
            <v>1E-3</v>
          </cell>
        </row>
        <row r="14">
          <cell r="B14" t="str">
            <v>MWh</v>
          </cell>
          <cell r="E14">
            <v>3600000000</v>
          </cell>
        </row>
        <row r="15">
          <cell r="B15" t="str">
            <v>boe</v>
          </cell>
          <cell r="E15">
            <v>5861520000</v>
          </cell>
        </row>
        <row r="16">
          <cell r="B16" t="str">
            <v>Mboe</v>
          </cell>
          <cell r="E16">
            <v>5861520000000000</v>
          </cell>
          <cell r="F16">
            <v>1.6282000000000001</v>
          </cell>
        </row>
        <row r="17">
          <cell r="B17" t="str">
            <v>toe</v>
          </cell>
          <cell r="E17">
            <v>41868000000</v>
          </cell>
        </row>
        <row r="18">
          <cell r="B18" t="str">
            <v>ktoe</v>
          </cell>
          <cell r="E18">
            <v>41868000000000</v>
          </cell>
        </row>
        <row r="19">
          <cell r="B19" t="str">
            <v>Mtoe</v>
          </cell>
          <cell r="E19">
            <v>4.1868E+16</v>
          </cell>
        </row>
        <row r="20">
          <cell r="B20" t="str">
            <v>therm</v>
          </cell>
          <cell r="E20">
            <v>105506136.12882091</v>
          </cell>
          <cell r="F20">
            <v>2.9307260035783588E-8</v>
          </cell>
        </row>
        <row r="21">
          <cell r="B21" t="str">
            <v>Btu</v>
          </cell>
          <cell r="E21">
            <v>1055.0613612882091</v>
          </cell>
        </row>
        <row r="22">
          <cell r="B22" t="str">
            <v>calorie</v>
          </cell>
          <cell r="E22">
            <v>4.1840000000000002</v>
          </cell>
        </row>
        <row r="23">
          <cell r="B23" t="str">
            <v>GW y</v>
          </cell>
          <cell r="E23">
            <v>3.1556879999999996E+16</v>
          </cell>
        </row>
        <row r="30">
          <cell r="B30" t="str">
            <v>GW</v>
          </cell>
          <cell r="E30">
            <v>1000000000</v>
          </cell>
          <cell r="F30">
            <v>1</v>
          </cell>
        </row>
        <row r="31">
          <cell r="B31" t="str">
            <v>MW</v>
          </cell>
          <cell r="E31">
            <v>1000000</v>
          </cell>
          <cell r="F31">
            <v>1E-3</v>
          </cell>
        </row>
        <row r="32">
          <cell r="B32" t="str">
            <v>kW</v>
          </cell>
          <cell r="E32">
            <v>1000</v>
          </cell>
        </row>
        <row r="33">
          <cell r="B33" t="str">
            <v>W</v>
          </cell>
          <cell r="E33">
            <v>1</v>
          </cell>
          <cell r="F33">
            <v>1.0000000000000001E-9</v>
          </cell>
        </row>
        <row r="34">
          <cell r="B34" t="str">
            <v>mcm/d</v>
          </cell>
          <cell r="E34">
            <v>335648148.14814812</v>
          </cell>
        </row>
        <row r="35">
          <cell r="B35" t="str">
            <v>Mtoe/y</v>
          </cell>
          <cell r="E35">
            <v>1326716860.597764</v>
          </cell>
        </row>
        <row r="40">
          <cell r="F40">
            <v>31557600</v>
          </cell>
        </row>
        <row r="41">
          <cell r="F41">
            <v>86400</v>
          </cell>
        </row>
        <row r="42">
          <cell r="F42">
            <v>3600</v>
          </cell>
        </row>
        <row r="43">
          <cell r="F43">
            <v>60</v>
          </cell>
        </row>
        <row r="48">
          <cell r="B48" t="str">
            <v>ha</v>
          </cell>
          <cell r="E48">
            <v>10000</v>
          </cell>
          <cell r="F48">
            <v>1</v>
          </cell>
        </row>
        <row r="49">
          <cell r="B49" t="str">
            <v>M ha</v>
          </cell>
          <cell r="E49">
            <v>10000000000</v>
          </cell>
        </row>
        <row r="50">
          <cell r="B50" t="str">
            <v>acres</v>
          </cell>
          <cell r="E50">
            <v>4046.8564224000002</v>
          </cell>
        </row>
        <row r="51">
          <cell r="B51" t="str">
            <v>km^2</v>
          </cell>
          <cell r="E51">
            <v>1000000</v>
          </cell>
        </row>
        <row r="52">
          <cell r="B52" t="str">
            <v>m^2</v>
          </cell>
          <cell r="E52">
            <v>1</v>
          </cell>
          <cell r="F52">
            <v>1E-4</v>
          </cell>
        </row>
        <row r="53">
          <cell r="B53" t="str">
            <v>Wales</v>
          </cell>
          <cell r="E53">
            <v>20700000000</v>
          </cell>
        </row>
        <row r="58">
          <cell r="E58">
            <v>0.1140771161305042</v>
          </cell>
        </row>
        <row r="59">
          <cell r="E59">
            <v>8.766</v>
          </cell>
        </row>
        <row r="71">
          <cell r="B71" t="str">
            <v>£trn</v>
          </cell>
          <cell r="F71">
            <v>1000000000000</v>
          </cell>
        </row>
        <row r="72">
          <cell r="B72" t="str">
            <v>£bn</v>
          </cell>
          <cell r="F72">
            <v>1000000000</v>
          </cell>
        </row>
        <row r="73">
          <cell r="B73" t="str">
            <v>£m</v>
          </cell>
          <cell r="E73">
            <v>20000</v>
          </cell>
          <cell r="F73">
            <v>1000000</v>
          </cell>
        </row>
        <row r="74">
          <cell r="B74" t="str">
            <v>£k</v>
          </cell>
          <cell r="F74">
            <v>1000</v>
          </cell>
        </row>
        <row r="75">
          <cell r="B75" t="str">
            <v>IDRtrn</v>
          </cell>
          <cell r="F75">
            <v>50000000</v>
          </cell>
        </row>
        <row r="76">
          <cell r="B76" t="str">
            <v>IDRbn</v>
          </cell>
          <cell r="E76">
            <v>1000</v>
          </cell>
          <cell r="F76">
            <v>50000</v>
          </cell>
        </row>
        <row r="77">
          <cell r="B77" t="str">
            <v>IDRm</v>
          </cell>
          <cell r="E77">
            <v>1</v>
          </cell>
          <cell r="F77">
            <v>50</v>
          </cell>
        </row>
        <row r="78">
          <cell r="B78" t="str">
            <v>IDRk</v>
          </cell>
          <cell r="F78">
            <v>0.05</v>
          </cell>
        </row>
        <row r="79">
          <cell r="B79" t="str">
            <v>IDR</v>
          </cell>
          <cell r="E79">
            <v>9.9999999999999995E-7</v>
          </cell>
          <cell r="F79">
            <v>5.0000000000000002E-5</v>
          </cell>
        </row>
        <row r="80">
          <cell r="B80" t="str">
            <v>kepeng</v>
          </cell>
          <cell r="F80">
            <v>1</v>
          </cell>
        </row>
        <row r="81">
          <cell r="B81" t="str">
            <v>Euro2002</v>
          </cell>
          <cell r="F81">
            <v>0.62893081761006286</v>
          </cell>
        </row>
        <row r="82">
          <cell r="B82" t="str">
            <v>$2009</v>
          </cell>
          <cell r="F82">
            <v>0.625</v>
          </cell>
        </row>
        <row r="83">
          <cell r="B83" t="str">
            <v>$2010</v>
          </cell>
          <cell r="F83">
            <v>0.64683053040103489</v>
          </cell>
        </row>
        <row r="84">
          <cell r="B84" t="str">
            <v>£</v>
          </cell>
          <cell r="E84">
            <v>0.02</v>
          </cell>
          <cell r="F84">
            <v>1</v>
          </cell>
        </row>
        <row r="105">
          <cell r="D105">
            <v>1.1409663985395631</v>
          </cell>
        </row>
      </sheetData>
      <sheetData sheetId="18">
        <row r="26">
          <cell r="C26">
            <v>3.5000000000000003E-2</v>
          </cell>
        </row>
        <row r="28">
          <cell r="H28">
            <v>0.42314698926998878</v>
          </cell>
          <cell r="I28">
            <v>0.35627841060230242</v>
          </cell>
          <cell r="J28">
            <v>0.30732888667197417</v>
          </cell>
          <cell r="K28">
            <v>0.26510459733825015</v>
          </cell>
        </row>
      </sheetData>
      <sheetData sheetId="19">
        <row r="8">
          <cell r="C8">
            <v>7.7990779999999993E-9</v>
          </cell>
          <cell r="F8">
            <v>0.30799999999999994</v>
          </cell>
          <cell r="G8">
            <v>9.0479269613658628E-4</v>
          </cell>
          <cell r="H8">
            <v>2.7284221385464481E-3</v>
          </cell>
        </row>
        <row r="9">
          <cell r="F9">
            <v>0.25</v>
          </cell>
          <cell r="G9">
            <v>3.1124901306220826E-4</v>
          </cell>
          <cell r="H9">
            <v>4.4980122726580142E-3</v>
          </cell>
          <cell r="K9">
            <v>21</v>
          </cell>
        </row>
        <row r="10">
          <cell r="F10">
            <v>0.18399999999999997</v>
          </cell>
          <cell r="G10">
            <v>3.6882537033173374E-4</v>
          </cell>
          <cell r="H10">
            <v>3.9668961680228111E-4</v>
          </cell>
          <cell r="K10">
            <v>310</v>
          </cell>
        </row>
        <row r="11">
          <cell r="F11">
            <v>0.78482259931212373</v>
          </cell>
        </row>
        <row r="21">
          <cell r="C21">
            <v>1.1022914E-8</v>
          </cell>
        </row>
      </sheetData>
      <sheetData sheetId="20">
        <row r="3">
          <cell r="C3" t="str">
            <v>TWh</v>
          </cell>
          <cell r="F3">
            <v>3599999999999999.5</v>
          </cell>
        </row>
        <row r="5">
          <cell r="C5" t="str">
            <v>GW</v>
          </cell>
          <cell r="F5">
            <v>999999999.99999988</v>
          </cell>
        </row>
        <row r="7">
          <cell r="C7" t="str">
            <v>ha</v>
          </cell>
        </row>
        <row r="9">
          <cell r="C9" t="str">
            <v>IDRm</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Key to Data Locs"/>
      <sheetName val="GREET1 Results"/>
      <sheetName val="GREET1 EF"/>
      <sheetName val="GREET1 Electric"/>
      <sheetName val="GREET1 JetFuel_WTWa"/>
      <sheetName val="GREET1 Fuel_Specs"/>
      <sheetName val="eGrid Plant"/>
      <sheetName val="US Hard Coal and Lignite EFs"/>
      <sheetName val="GHG EFs"/>
      <sheetName val="Transport Non-GHG EFs"/>
      <sheetName val="Non-GHG EFs &amp; Calcs"/>
      <sheetName val="India Crop Residue Burning"/>
      <sheetName val="PEI-TFPEI-LDVs"/>
      <sheetName val="PEI-TFPEI-HDVs"/>
      <sheetName val="PEI-TFPEI-rail"/>
      <sheetName val="PEI-TFPEI-aircraft"/>
      <sheetName val="PEI-TFPEI-ships"/>
      <sheetName val="PEI-TFPEI-motorbikes"/>
      <sheetName val="PEI-EFPEI"/>
      <sheetName val="PEI-BFPEI"/>
      <sheetName val="PEI-IFPEI"/>
    </sheetNames>
    <sheetDataSet>
      <sheetData sheetId="0">
        <row r="84">
          <cell r="A84" t="b">
            <v>1</v>
          </cell>
        </row>
        <row r="161">
          <cell r="A161" t="b">
            <v>1</v>
          </cell>
        </row>
        <row r="164">
          <cell r="A164">
            <v>3412.1416300000001</v>
          </cell>
        </row>
        <row r="166">
          <cell r="A166">
            <v>947817120</v>
          </cell>
        </row>
        <row r="168">
          <cell r="A168">
            <v>1.0550558529687669E-3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Output - Emissions"/>
      <sheetName val="XIV.c"/>
      <sheetName val="Intermediate output"/>
      <sheetName val="Electricity"/>
      <sheetName val="Energy"/>
      <sheetName val="GHG"/>
      <sheetName val="Perhitungan bioenergi"/>
      <sheetName val="Security"/>
      <sheetName val="Structure of the model"/>
      <sheetName val="Land"/>
      <sheetName val="Calculation for Flows"/>
      <sheetName val="Flows"/>
      <sheetName val="Air Quality"/>
      <sheetName val="Costs per capita"/>
      <sheetName val="Costs"/>
      <sheetName val="2050"/>
      <sheetName val="Conversions"/>
      <sheetName val="Global assumptions"/>
      <sheetName val="Constants"/>
      <sheetName val="Preferences"/>
      <sheetName val="I.a"/>
      <sheetName val="I.b"/>
      <sheetName val="I.c"/>
      <sheetName val="I.d"/>
      <sheetName val="II.a"/>
      <sheetName val="II.b"/>
      <sheetName val="II.c"/>
      <sheetName val="II.d"/>
      <sheetName val="II.e"/>
      <sheetName val="II.f"/>
      <sheetName val="III.a"/>
      <sheetName val="XII.a"/>
      <sheetName val="IV.a"/>
      <sheetName val="IV.b"/>
      <sheetName val="IV.c"/>
      <sheetName val="IV.d"/>
      <sheetName val="IV.e"/>
      <sheetName val="XIV.a"/>
      <sheetName val="XIV.b"/>
      <sheetName val="XIV.d"/>
      <sheetName val="XIV.e"/>
      <sheetName val="XIV.f"/>
      <sheetName val="V.a"/>
      <sheetName val="V.b"/>
      <sheetName val="V.c"/>
      <sheetName val="V.d"/>
      <sheetName val="VI.a"/>
      <sheetName val="VI.b"/>
      <sheetName val="VI.c"/>
      <sheetName val="VI.d"/>
      <sheetName val="VII.a"/>
      <sheetName val="VII.b"/>
      <sheetName val="VII.c"/>
      <sheetName val="VII.d"/>
      <sheetName val="VIII.a"/>
      <sheetName val="IX.a"/>
      <sheetName val="IX.b.1"/>
      <sheetName val="IX.b.2"/>
      <sheetName val="IX.c"/>
      <sheetName val="X.a"/>
      <sheetName val="XI.a"/>
      <sheetName val="XI.b"/>
      <sheetName val="XI.c"/>
      <sheetName val="XI.d"/>
      <sheetName val="XII.b"/>
      <sheetName val="XII.c"/>
      <sheetName val="XIII.a"/>
      <sheetName val="XIII.b"/>
      <sheetName val="2011"/>
      <sheetName val="2015"/>
      <sheetName val="2020"/>
      <sheetName val="2025"/>
      <sheetName val="2030"/>
      <sheetName val="2035"/>
      <sheetName val="2040"/>
      <sheetName val="204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15">
          <cell r="F15">
            <v>1.6281999999999999E-6</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Unit Conversions"/>
      <sheetName val="Min. of Petr. &amp; NG"/>
      <sheetName val="Annual Survey of Industries"/>
      <sheetName val="IEA 2014 Actual"/>
      <sheetName val="India Crop Residue Burning"/>
      <sheetName val="GREET1 Fuel_Specs"/>
      <sheetName val="Future Year Scaling"/>
      <sheetName val="Start Year Fuel Use Adjustments"/>
      <sheetName val="Aggregate Calcs"/>
      <sheetName val="BIFUbC-electricity"/>
      <sheetName val="BIFUbC-coal"/>
      <sheetName val="BIFUbC-natural-gas"/>
      <sheetName val="BIFUbC-biomass"/>
      <sheetName val="BIFUbC-petroleum-diesel"/>
      <sheetName val="BIFUbC-heat"/>
    </sheetNames>
    <sheetDataSet>
      <sheetData sheetId="0" refreshError="1"/>
      <sheetData sheetId="1">
        <row r="26">
          <cell r="A26">
            <v>3412141.63</v>
          </cell>
        </row>
        <row r="27">
          <cell r="A27">
            <v>27778245</v>
          </cell>
        </row>
      </sheetData>
      <sheetData sheetId="2" refreshError="1"/>
      <sheetData sheetId="3" refreshError="1"/>
      <sheetData sheetId="4" refreshError="1"/>
      <sheetData sheetId="5" refreshError="1"/>
      <sheetData sheetId="6" refreshError="1"/>
      <sheetData sheetId="7">
        <row r="61">
          <cell r="F61">
            <v>2012</v>
          </cell>
          <cell r="G61">
            <v>2017</v>
          </cell>
        </row>
        <row r="63">
          <cell r="F63">
            <v>-336</v>
          </cell>
          <cell r="G63">
            <v>-400.80675030280702</v>
          </cell>
        </row>
      </sheetData>
      <sheetData sheetId="8">
        <row r="2">
          <cell r="C2">
            <v>0.61138095843815166</v>
          </cell>
        </row>
        <row r="3">
          <cell r="C3">
            <v>1</v>
          </cell>
        </row>
        <row r="4">
          <cell r="C4">
            <v>0.65320698492756291</v>
          </cell>
        </row>
        <row r="5">
          <cell r="C5">
            <v>1</v>
          </cell>
        </row>
        <row r="6">
          <cell r="C6">
            <v>1</v>
          </cell>
        </row>
        <row r="7">
          <cell r="C7">
            <v>1</v>
          </cell>
        </row>
        <row r="8">
          <cell r="C8">
            <v>141.89050186988646</v>
          </cell>
        </row>
        <row r="9">
          <cell r="C9">
            <v>0.99699591316657021</v>
          </cell>
        </row>
      </sheetData>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www.csoisw.gov.in/cms/cms/Files/766.pdf" TargetMode="External"/><Relationship Id="rId1" Type="http://schemas.openxmlformats.org/officeDocument/2006/relationships/hyperlink" Target="https://greet.es.anl.gov/greet_1_seri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5"/>
  <sheetViews>
    <sheetView zoomScaleNormal="100" zoomScalePageLayoutView="125" workbookViewId="0">
      <selection activeCell="A28" sqref="A28"/>
    </sheetView>
  </sheetViews>
  <sheetFormatPr defaultColWidth="8.86328125" defaultRowHeight="14.25" x14ac:dyDescent="0.45"/>
  <cols>
    <col min="2" max="2" width="56.86328125" customWidth="1"/>
    <col min="3" max="3" width="6" style="4" customWidth="1"/>
    <col min="4" max="4" width="68.73046875" style="4" customWidth="1"/>
    <col min="5" max="5" width="7.3984375" style="4" customWidth="1"/>
    <col min="6" max="6" width="58" style="4" customWidth="1"/>
    <col min="7" max="16384" width="8.86328125" style="4"/>
  </cols>
  <sheetData>
    <row r="1" spans="1:6" x14ac:dyDescent="0.45">
      <c r="A1" s="1" t="s">
        <v>0</v>
      </c>
      <c r="B1" s="4"/>
    </row>
    <row r="3" spans="1:6" x14ac:dyDescent="0.45">
      <c r="A3" s="1" t="s">
        <v>1</v>
      </c>
      <c r="B3" s="3" t="s">
        <v>286</v>
      </c>
      <c r="D3" s="3" t="s">
        <v>287</v>
      </c>
      <c r="F3" s="3" t="s">
        <v>607</v>
      </c>
    </row>
    <row r="4" spans="1:6" x14ac:dyDescent="0.45">
      <c r="A4" s="4"/>
      <c r="B4" s="4" t="s">
        <v>186</v>
      </c>
      <c r="D4" s="2" t="s">
        <v>288</v>
      </c>
      <c r="F4" s="2" t="s">
        <v>608</v>
      </c>
    </row>
    <row r="5" spans="1:6" x14ac:dyDescent="0.45">
      <c r="A5" s="4"/>
      <c r="B5" s="2">
        <v>2018</v>
      </c>
      <c r="D5" s="2">
        <v>2015</v>
      </c>
      <c r="F5" s="2">
        <v>2017</v>
      </c>
    </row>
    <row r="6" spans="1:6" x14ac:dyDescent="0.45">
      <c r="A6" s="4"/>
      <c r="B6" s="4" t="s">
        <v>599</v>
      </c>
      <c r="D6" s="6" t="s">
        <v>289</v>
      </c>
      <c r="F6" s="6" t="s">
        <v>609</v>
      </c>
    </row>
    <row r="7" spans="1:6" x14ac:dyDescent="0.45">
      <c r="A7" s="4"/>
      <c r="B7" s="431" t="s">
        <v>600</v>
      </c>
      <c r="D7" s="6" t="s">
        <v>290</v>
      </c>
      <c r="F7" s="6" t="s">
        <v>610</v>
      </c>
    </row>
    <row r="8" spans="1:6" x14ac:dyDescent="0.45">
      <c r="A8" s="4"/>
      <c r="B8" s="4" t="s">
        <v>598</v>
      </c>
      <c r="D8" s="4" t="s">
        <v>291</v>
      </c>
      <c r="F8" s="4" t="s">
        <v>648</v>
      </c>
    </row>
    <row r="9" spans="1:6" x14ac:dyDescent="0.45">
      <c r="A9" s="4"/>
      <c r="B9" s="4"/>
    </row>
    <row r="10" spans="1:6" x14ac:dyDescent="0.45">
      <c r="A10" s="4"/>
      <c r="B10" s="3" t="s">
        <v>279</v>
      </c>
      <c r="D10" s="3" t="s">
        <v>388</v>
      </c>
      <c r="F10" s="3" t="s">
        <v>254</v>
      </c>
    </row>
    <row r="11" spans="1:6" x14ac:dyDescent="0.45">
      <c r="A11" s="4"/>
      <c r="B11" s="4" t="s">
        <v>280</v>
      </c>
      <c r="D11" s="4" t="s">
        <v>587</v>
      </c>
      <c r="F11" s="4" t="s">
        <v>664</v>
      </c>
    </row>
    <row r="12" spans="1:6" x14ac:dyDescent="0.45">
      <c r="A12" s="4"/>
      <c r="B12" s="2" t="s">
        <v>605</v>
      </c>
      <c r="D12" s="2">
        <v>2014</v>
      </c>
    </row>
    <row r="13" spans="1:6" x14ac:dyDescent="0.45">
      <c r="A13" s="4"/>
      <c r="B13" s="4" t="s">
        <v>281</v>
      </c>
      <c r="D13" s="4" t="s">
        <v>389</v>
      </c>
    </row>
    <row r="14" spans="1:6" x14ac:dyDescent="0.45">
      <c r="A14" s="4"/>
      <c r="B14" s="431" t="s">
        <v>283</v>
      </c>
      <c r="D14" s="4" t="s">
        <v>390</v>
      </c>
    </row>
    <row r="15" spans="1:6" x14ac:dyDescent="0.45">
      <c r="A15" s="4"/>
      <c r="B15" s="4" t="s">
        <v>604</v>
      </c>
      <c r="D15" s="4" t="s">
        <v>391</v>
      </c>
    </row>
    <row r="16" spans="1:6" x14ac:dyDescent="0.45">
      <c r="A16" s="4"/>
      <c r="B16" s="4"/>
    </row>
    <row r="17" spans="1:4" x14ac:dyDescent="0.45">
      <c r="A17" s="4"/>
      <c r="B17" s="3" t="s">
        <v>284</v>
      </c>
      <c r="D17" s="3" t="s">
        <v>392</v>
      </c>
    </row>
    <row r="18" spans="1:4" x14ac:dyDescent="0.45">
      <c r="A18" s="4"/>
      <c r="B18" s="4" t="s">
        <v>280</v>
      </c>
      <c r="D18" s="4" t="s">
        <v>393</v>
      </c>
    </row>
    <row r="19" spans="1:4" x14ac:dyDescent="0.45">
      <c r="A19" s="4"/>
      <c r="B19" s="2">
        <v>2018</v>
      </c>
      <c r="D19" s="2">
        <v>2016</v>
      </c>
    </row>
    <row r="20" spans="1:4" x14ac:dyDescent="0.45">
      <c r="A20" s="4"/>
      <c r="B20" s="4" t="s">
        <v>285</v>
      </c>
      <c r="D20" s="4" t="s">
        <v>394</v>
      </c>
    </row>
    <row r="21" spans="1:4" x14ac:dyDescent="0.45">
      <c r="A21" s="4"/>
      <c r="B21" s="431" t="s">
        <v>713</v>
      </c>
      <c r="D21" s="431" t="s">
        <v>395</v>
      </c>
    </row>
    <row r="22" spans="1:4" x14ac:dyDescent="0.45">
      <c r="A22" s="4"/>
      <c r="B22" s="4" t="s">
        <v>282</v>
      </c>
      <c r="D22" s="4" t="s">
        <v>396</v>
      </c>
    </row>
    <row r="23" spans="1:4" x14ac:dyDescent="0.45">
      <c r="A23" s="4"/>
      <c r="B23" s="4"/>
    </row>
    <row r="24" spans="1:4" x14ac:dyDescent="0.45">
      <c r="A24" s="4"/>
      <c r="B24" s="4"/>
    </row>
    <row r="25" spans="1:4" x14ac:dyDescent="0.45">
      <c r="A25" s="1" t="s">
        <v>292</v>
      </c>
      <c r="B25" s="4"/>
    </row>
    <row r="26" spans="1:4" x14ac:dyDescent="0.45">
      <c r="A26" s="5" t="s">
        <v>665</v>
      </c>
      <c r="B26" s="4"/>
    </row>
    <row r="27" spans="1:4" x14ac:dyDescent="0.45">
      <c r="A27" s="5" t="s">
        <v>666</v>
      </c>
      <c r="B27" s="4"/>
    </row>
    <row r="28" spans="1:4" x14ac:dyDescent="0.45">
      <c r="A28" s="5" t="s">
        <v>667</v>
      </c>
      <c r="B28" s="4"/>
    </row>
    <row r="29" spans="1:4" x14ac:dyDescent="0.45">
      <c r="A29" s="5"/>
      <c r="B29" s="4"/>
    </row>
    <row r="30" spans="1:4" x14ac:dyDescent="0.45">
      <c r="A30" s="471" t="s">
        <v>668</v>
      </c>
      <c r="B30" s="89"/>
      <c r="C30" s="89"/>
      <c r="D30" s="89"/>
    </row>
    <row r="31" spans="1:4" x14ac:dyDescent="0.45">
      <c r="A31" s="5" t="s">
        <v>669</v>
      </c>
      <c r="B31" s="4"/>
    </row>
    <row r="32" spans="1:4" x14ac:dyDescent="0.45">
      <c r="A32" s="5" t="s">
        <v>670</v>
      </c>
      <c r="B32" s="4"/>
    </row>
    <row r="33" spans="1:2" x14ac:dyDescent="0.45">
      <c r="A33" s="5" t="s">
        <v>671</v>
      </c>
      <c r="B33" s="4"/>
    </row>
    <row r="34" spans="1:2" x14ac:dyDescent="0.45">
      <c r="A34" s="5" t="s">
        <v>672</v>
      </c>
      <c r="B34" s="4"/>
    </row>
    <row r="35" spans="1:2" x14ac:dyDescent="0.45">
      <c r="A35" s="5" t="s">
        <v>673</v>
      </c>
      <c r="B35" s="4"/>
    </row>
    <row r="36" spans="1:2" x14ac:dyDescent="0.45">
      <c r="A36" s="5"/>
      <c r="B36" s="4"/>
    </row>
    <row r="37" spans="1:2" x14ac:dyDescent="0.45">
      <c r="A37" s="4" t="s">
        <v>293</v>
      </c>
    </row>
    <row r="38" spans="1:2" x14ac:dyDescent="0.45">
      <c r="A38" t="s">
        <v>385</v>
      </c>
    </row>
    <row r="39" spans="1:2" x14ac:dyDescent="0.45">
      <c r="A39" t="s">
        <v>386</v>
      </c>
    </row>
    <row r="40" spans="1:2" x14ac:dyDescent="0.45">
      <c r="A40" t="s">
        <v>387</v>
      </c>
    </row>
    <row r="41" spans="1:2" x14ac:dyDescent="0.45">
      <c r="B41" s="4"/>
    </row>
    <row r="42" spans="1:2" x14ac:dyDescent="0.45">
      <c r="A42" s="4" t="s">
        <v>294</v>
      </c>
      <c r="B42" s="4"/>
    </row>
    <row r="43" spans="1:2" x14ac:dyDescent="0.45">
      <c r="A43" s="4" t="s">
        <v>295</v>
      </c>
      <c r="B43" s="4"/>
    </row>
    <row r="44" spans="1:2" x14ac:dyDescent="0.45">
      <c r="A44" s="4" t="s">
        <v>296</v>
      </c>
      <c r="B44" s="4"/>
    </row>
    <row r="45" spans="1:2" x14ac:dyDescent="0.45">
      <c r="A45" s="4" t="s">
        <v>297</v>
      </c>
    </row>
    <row r="46" spans="1:2" x14ac:dyDescent="0.45">
      <c r="A46" s="4" t="s">
        <v>662</v>
      </c>
      <c r="B46" s="4"/>
    </row>
    <row r="47" spans="1:2" x14ac:dyDescent="0.45">
      <c r="A47" s="4"/>
      <c r="B47" s="4"/>
    </row>
    <row r="48" spans="1:2" x14ac:dyDescent="0.45">
      <c r="A48" s="1" t="s">
        <v>397</v>
      </c>
      <c r="B48" s="4"/>
    </row>
    <row r="49" spans="1:2" x14ac:dyDescent="0.45">
      <c r="A49" s="4" t="s">
        <v>398</v>
      </c>
      <c r="B49" s="4"/>
    </row>
    <row r="50" spans="1:2" x14ac:dyDescent="0.45">
      <c r="A50" s="4" t="s">
        <v>399</v>
      </c>
      <c r="B50" s="4"/>
    </row>
    <row r="51" spans="1:2" x14ac:dyDescent="0.45">
      <c r="A51" s="4" t="s">
        <v>400</v>
      </c>
      <c r="B51" s="4"/>
    </row>
    <row r="52" spans="1:2" x14ac:dyDescent="0.45">
      <c r="A52" s="4"/>
      <c r="B52" s="4"/>
    </row>
    <row r="53" spans="1:2" x14ac:dyDescent="0.45">
      <c r="A53" s="4" t="s">
        <v>663</v>
      </c>
      <c r="B53" s="4"/>
    </row>
    <row r="54" spans="1:2" x14ac:dyDescent="0.45">
      <c r="A54" s="4"/>
      <c r="B54" s="4"/>
    </row>
    <row r="55" spans="1:2" x14ac:dyDescent="0.45">
      <c r="A55" t="s">
        <v>690</v>
      </c>
      <c r="B55" s="4"/>
    </row>
    <row r="56" spans="1:2" x14ac:dyDescent="0.45">
      <c r="A56" s="4" t="s">
        <v>705</v>
      </c>
    </row>
    <row r="57" spans="1:2" x14ac:dyDescent="0.45">
      <c r="A57" s="4" t="s">
        <v>711</v>
      </c>
    </row>
    <row r="58" spans="1:2" x14ac:dyDescent="0.45">
      <c r="A58" s="4"/>
    </row>
    <row r="59" spans="1:2" x14ac:dyDescent="0.45">
      <c r="A59" s="4"/>
    </row>
    <row r="60" spans="1:2" x14ac:dyDescent="0.45">
      <c r="A60" s="4"/>
    </row>
    <row r="61" spans="1:2" x14ac:dyDescent="0.45">
      <c r="A61" s="4"/>
    </row>
    <row r="62" spans="1:2" x14ac:dyDescent="0.45">
      <c r="A62" s="4"/>
    </row>
    <row r="63" spans="1:2" x14ac:dyDescent="0.45">
      <c r="A63" s="4"/>
    </row>
    <row r="64" spans="1:2" x14ac:dyDescent="0.45">
      <c r="A64" s="4"/>
    </row>
    <row r="65" spans="1:1" x14ac:dyDescent="0.45">
      <c r="A65" s="5"/>
    </row>
  </sheetData>
  <hyperlinks>
    <hyperlink ref="D21" r:id="rId1"/>
    <hyperlink ref="B14" r:id="rId2"/>
  </hyperlinks>
  <pageMargins left="0.7" right="0.7" top="0.75" bottom="0.75" header="0.3" footer="0.3"/>
  <pageSetup orientation="portrait" horizontalDpi="1200" verticalDpi="12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1"/>
  <sheetViews>
    <sheetView topLeftCell="A58" workbookViewId="0">
      <selection activeCell="E66" sqref="E66"/>
    </sheetView>
  </sheetViews>
  <sheetFormatPr defaultRowHeight="14.25" x14ac:dyDescent="0.45"/>
  <cols>
    <col min="1" max="1" width="38.265625" bestFit="1" customWidth="1"/>
    <col min="2" max="2" width="18.59765625" customWidth="1"/>
    <col min="3" max="3" width="19.86328125" bestFit="1" customWidth="1"/>
    <col min="4" max="4" width="12.59765625" bestFit="1" customWidth="1"/>
    <col min="5" max="5" width="12" bestFit="1" customWidth="1"/>
  </cols>
  <sheetData>
    <row r="1" spans="1:5" x14ac:dyDescent="0.45">
      <c r="A1" s="4" t="s">
        <v>3</v>
      </c>
      <c r="B1" s="4" t="s">
        <v>2</v>
      </c>
      <c r="C1" s="4">
        <v>2014</v>
      </c>
      <c r="D1" s="4">
        <v>2015</v>
      </c>
      <c r="E1" s="4">
        <v>2016</v>
      </c>
    </row>
    <row r="2" spans="1:5" x14ac:dyDescent="0.45">
      <c r="A2" s="4" t="s">
        <v>675</v>
      </c>
      <c r="B2" s="4" t="s">
        <v>7</v>
      </c>
      <c r="C2" s="4">
        <f>TREND('Future Year Scaling'!G5:H5,'Future Year Scaling'!G2:H2,'Start Year Fuel Use Adjustments'!C1)*10^6*'Unit Conversions'!A26/'Annual Survey of Industries'!L29</f>
        <v>0.61138095843815166</v>
      </c>
      <c r="D2" s="249"/>
      <c r="E2" s="88"/>
    </row>
    <row r="3" spans="1:5" x14ac:dyDescent="0.45">
      <c r="A3" s="4" t="s">
        <v>676</v>
      </c>
      <c r="B3" s="4" t="s">
        <v>7</v>
      </c>
      <c r="C3" s="4">
        <v>1</v>
      </c>
      <c r="D3" s="88"/>
      <c r="E3" s="88"/>
    </row>
    <row r="4" spans="1:5" x14ac:dyDescent="0.45">
      <c r="A4" s="4" t="s">
        <v>27</v>
      </c>
      <c r="B4" s="4" t="s">
        <v>7</v>
      </c>
      <c r="C4" s="4">
        <f>TREND('Future Year Scaling'!H23:I23,'Future Year Scaling'!H2:I2,'Start Year Fuel Use Adjustments'!C1)*10^6*'Unit Conversions'!A26/'Annual Survey of Industries'!L31</f>
        <v>0.65320698492756291</v>
      </c>
      <c r="D4" s="88"/>
      <c r="E4" s="88"/>
    </row>
    <row r="5" spans="1:5" x14ac:dyDescent="0.45">
      <c r="A5" s="4" t="s">
        <v>6</v>
      </c>
      <c r="B5" s="4" t="s">
        <v>7</v>
      </c>
      <c r="C5" s="4">
        <v>1</v>
      </c>
      <c r="D5" s="88"/>
      <c r="E5" s="88"/>
    </row>
    <row r="6" spans="1:5" x14ac:dyDescent="0.45">
      <c r="A6" s="4" t="s">
        <v>677</v>
      </c>
      <c r="B6" s="4" t="s">
        <v>7</v>
      </c>
      <c r="C6" s="4">
        <v>1</v>
      </c>
      <c r="D6" s="88"/>
      <c r="E6" s="88"/>
    </row>
    <row r="7" spans="1:5" x14ac:dyDescent="0.45">
      <c r="A7" s="4" t="s">
        <v>678</v>
      </c>
      <c r="B7" s="4" t="s">
        <v>7</v>
      </c>
      <c r="C7" s="4">
        <v>1</v>
      </c>
      <c r="D7" s="88"/>
      <c r="E7" s="88"/>
    </row>
    <row r="8" spans="1:5" x14ac:dyDescent="0.45">
      <c r="A8" s="4" t="s">
        <v>11</v>
      </c>
      <c r="B8" s="4" t="s">
        <v>7</v>
      </c>
      <c r="C8" s="4">
        <f>-TREND('Future Year Scaling'!F105:G105,'Future Year Scaling'!F103:G103,'Start Year Fuel Use Adjustments'!C1)*10^6*'Unit Conversions'!A26/'Annual Survey of Industries'!L35</f>
        <v>141.89050186988646</v>
      </c>
      <c r="D8" s="88"/>
      <c r="E8" s="88"/>
    </row>
    <row r="9" spans="1:5" x14ac:dyDescent="0.45">
      <c r="A9" s="4" t="s">
        <v>679</v>
      </c>
      <c r="B9" s="4" t="s">
        <v>7</v>
      </c>
      <c r="C9" s="4">
        <f>(-TREND('Future Year Scaling'!F63:G63,'Future Year Scaling'!F61:G61,'Start Year Fuel Use Adjustments'!C1)*10^6*'Unit Conversions'!A26-SUMPRODUCT(C2:C8,'Annual Survey of Industries'!L29:L35))/'Annual Survey of Industries'!L36</f>
        <v>0.99699591316657021</v>
      </c>
      <c r="D9" s="88"/>
      <c r="E9" s="88"/>
    </row>
    <row r="10" spans="1:5" x14ac:dyDescent="0.45">
      <c r="A10" s="4" t="s">
        <v>675</v>
      </c>
      <c r="B10" s="4" t="s">
        <v>55</v>
      </c>
      <c r="C10" s="4">
        <f>TREND('Future Year Scaling'!G6:H6,'Future Year Scaling'!G2:H2,'Start Year Fuel Use Adjustments'!C1)*10^6*'Unit Conversions'!A26/'Annual Survey of Industries'!M29</f>
        <v>1.0096481817065193</v>
      </c>
      <c r="D10" s="249"/>
      <c r="E10" s="88"/>
    </row>
    <row r="11" spans="1:5" x14ac:dyDescent="0.45">
      <c r="A11" s="4" t="s">
        <v>676</v>
      </c>
      <c r="B11" s="4" t="s">
        <v>55</v>
      </c>
      <c r="C11" s="4">
        <v>1</v>
      </c>
      <c r="D11" s="88"/>
      <c r="E11" s="88"/>
    </row>
    <row r="12" spans="1:5" x14ac:dyDescent="0.45">
      <c r="A12" s="4" t="s">
        <v>27</v>
      </c>
      <c r="B12" s="4" t="s">
        <v>55</v>
      </c>
      <c r="C12" s="4">
        <f>TREND('Future Year Scaling'!G24:H24,'Future Year Scaling'!G2:H2,'Start Year Fuel Use Adjustments'!C1)*10^6*'Unit Conversions'!A26/'Annual Survey of Industries'!M31</f>
        <v>3.3856055466563859</v>
      </c>
      <c r="D12" s="88"/>
      <c r="E12" s="88"/>
    </row>
    <row r="13" spans="1:5" x14ac:dyDescent="0.45">
      <c r="A13" s="4" t="s">
        <v>6</v>
      </c>
      <c r="B13" s="4" t="s">
        <v>55</v>
      </c>
      <c r="C13" s="4">
        <v>1</v>
      </c>
      <c r="D13" s="88"/>
      <c r="E13" s="88"/>
    </row>
    <row r="14" spans="1:5" x14ac:dyDescent="0.45">
      <c r="A14" s="4" t="s">
        <v>677</v>
      </c>
      <c r="B14" s="4" t="s">
        <v>55</v>
      </c>
      <c r="C14" s="4">
        <v>1</v>
      </c>
      <c r="D14" s="88"/>
      <c r="E14" s="88"/>
    </row>
    <row r="15" spans="1:5" x14ac:dyDescent="0.45">
      <c r="A15" s="4" t="s">
        <v>678</v>
      </c>
      <c r="B15" s="4" t="s">
        <v>55</v>
      </c>
      <c r="C15" s="4">
        <v>1</v>
      </c>
      <c r="D15" s="88"/>
      <c r="E15" s="88"/>
    </row>
    <row r="16" spans="1:5" x14ac:dyDescent="0.45">
      <c r="A16" s="4" t="s">
        <v>11</v>
      </c>
      <c r="B16" s="4" t="s">
        <v>55</v>
      </c>
      <c r="C16" s="4">
        <v>0</v>
      </c>
      <c r="D16" s="88"/>
      <c r="E16" s="88"/>
    </row>
    <row r="17" spans="1:5" x14ac:dyDescent="0.45">
      <c r="A17" s="4" t="s">
        <v>679</v>
      </c>
      <c r="B17" s="4" t="s">
        <v>55</v>
      </c>
      <c r="C17" s="4">
        <f>((-TREND('Future Year Scaling'!F64:G64,'Future Year Scaling'!F61:G61,'Start Year Fuel Use Adjustments'!C1)*10^6*'Unit Conversions'!A26)-SUMPRODUCT(C10:C16,'Annual Survey of Industries'!M29:M35))/'Annual Survey of Industries'!M36</f>
        <v>0.68804016166629212</v>
      </c>
      <c r="D17" s="88"/>
      <c r="E17" s="88"/>
    </row>
    <row r="18" spans="1:5" x14ac:dyDescent="0.45">
      <c r="A18" s="4" t="s">
        <v>675</v>
      </c>
      <c r="B18" s="4" t="s">
        <v>182</v>
      </c>
      <c r="C18" s="88"/>
      <c r="D18" s="88"/>
      <c r="E18" s="4">
        <v>0</v>
      </c>
    </row>
    <row r="19" spans="1:5" x14ac:dyDescent="0.45">
      <c r="A19" s="4" t="s">
        <v>676</v>
      </c>
      <c r="B19" s="4" t="s">
        <v>182</v>
      </c>
      <c r="C19" s="88"/>
      <c r="D19" s="88"/>
      <c r="E19" s="4">
        <v>1</v>
      </c>
    </row>
    <row r="20" spans="1:5" x14ac:dyDescent="0.45">
      <c r="A20" s="4" t="s">
        <v>27</v>
      </c>
      <c r="B20" s="4" t="s">
        <v>182</v>
      </c>
      <c r="C20" s="88"/>
      <c r="D20" s="88"/>
      <c r="E20" s="4">
        <f>TREND('Future Year Scaling'!G26:H26,'Future Year Scaling'!G2:H2,'Start Year Fuel Use Adjustments'!E1)*10^6*'Unit Conversions'!A26/'Min. of Petr. &amp; NG'!C196</f>
        <v>3.8234591646182925</v>
      </c>
    </row>
    <row r="21" spans="1:5" x14ac:dyDescent="0.45">
      <c r="A21" s="4" t="s">
        <v>6</v>
      </c>
      <c r="B21" s="4" t="s">
        <v>182</v>
      </c>
      <c r="C21" s="88"/>
      <c r="D21" s="88"/>
      <c r="E21" s="4">
        <v>1</v>
      </c>
    </row>
    <row r="22" spans="1:5" x14ac:dyDescent="0.45">
      <c r="A22" s="4" t="s">
        <v>677</v>
      </c>
      <c r="B22" s="4" t="s">
        <v>182</v>
      </c>
      <c r="C22" s="88"/>
      <c r="D22" s="88"/>
      <c r="E22" s="4">
        <v>1</v>
      </c>
    </row>
    <row r="23" spans="1:5" x14ac:dyDescent="0.45">
      <c r="A23" s="4" t="s">
        <v>678</v>
      </c>
      <c r="B23" s="4" t="s">
        <v>182</v>
      </c>
      <c r="C23" s="88"/>
      <c r="D23" s="88"/>
      <c r="E23" s="4">
        <v>1</v>
      </c>
    </row>
    <row r="24" spans="1:5" x14ac:dyDescent="0.45">
      <c r="A24" s="4" t="s">
        <v>11</v>
      </c>
      <c r="B24" s="4" t="s">
        <v>182</v>
      </c>
      <c r="C24" s="88"/>
      <c r="D24" s="88"/>
      <c r="E24" s="4">
        <v>1</v>
      </c>
    </row>
    <row r="25" spans="1:5" x14ac:dyDescent="0.45">
      <c r="A25" s="4" t="s">
        <v>679</v>
      </c>
      <c r="B25" s="4" t="s">
        <v>182</v>
      </c>
      <c r="C25" s="88"/>
      <c r="D25" s="88"/>
      <c r="E25" s="4">
        <f>((-TREND('Future Year Scaling'!F66:G66,'Future Year Scaling'!F61:G61,'Start Year Fuel Use Adjustments'!E1)*10^6*'Unit Conversions'!A26)-SUMPRODUCT('Start Year Fuel Use Adjustments'!E18:E24,'Min. of Petr. &amp; NG'!C194:C200))/'Min. of Petr. &amp; NG'!C201</f>
        <v>1.4226614000761442</v>
      </c>
    </row>
    <row r="26" spans="1:5" x14ac:dyDescent="0.45">
      <c r="A26" s="4" t="s">
        <v>675</v>
      </c>
      <c r="B26" s="4" t="s">
        <v>183</v>
      </c>
      <c r="C26" s="4">
        <v>1</v>
      </c>
      <c r="D26" s="249"/>
      <c r="E26" s="88"/>
    </row>
    <row r="27" spans="1:5" x14ac:dyDescent="0.45">
      <c r="A27" s="4" t="s">
        <v>676</v>
      </c>
      <c r="B27" s="4" t="s">
        <v>183</v>
      </c>
      <c r="C27" s="4">
        <v>1</v>
      </c>
      <c r="D27" s="88"/>
      <c r="E27" s="88"/>
    </row>
    <row r="28" spans="1:5" x14ac:dyDescent="0.45">
      <c r="A28" s="4" t="s">
        <v>27</v>
      </c>
      <c r="B28" s="4" t="s">
        <v>183</v>
      </c>
      <c r="C28" s="4">
        <v>1</v>
      </c>
      <c r="D28" s="88"/>
      <c r="E28" s="88"/>
    </row>
    <row r="29" spans="1:5" x14ac:dyDescent="0.45">
      <c r="A29" s="4" t="s">
        <v>6</v>
      </c>
      <c r="B29" s="4" t="s">
        <v>183</v>
      </c>
      <c r="C29" s="4">
        <v>1</v>
      </c>
      <c r="D29" s="88"/>
      <c r="E29" s="88"/>
    </row>
    <row r="30" spans="1:5" x14ac:dyDescent="0.45">
      <c r="A30" s="4" t="s">
        <v>677</v>
      </c>
      <c r="B30" s="4" t="s">
        <v>183</v>
      </c>
      <c r="C30" s="4">
        <v>1</v>
      </c>
      <c r="D30" s="88"/>
      <c r="E30" s="88"/>
    </row>
    <row r="31" spans="1:5" x14ac:dyDescent="0.45">
      <c r="A31" s="4" t="s">
        <v>678</v>
      </c>
      <c r="B31" s="4" t="s">
        <v>183</v>
      </c>
      <c r="C31" s="4">
        <v>1</v>
      </c>
      <c r="D31" s="88"/>
      <c r="E31" s="88"/>
    </row>
    <row r="32" spans="1:5" x14ac:dyDescent="0.45">
      <c r="A32" s="4" t="s">
        <v>11</v>
      </c>
      <c r="B32" s="4" t="s">
        <v>183</v>
      </c>
      <c r="C32" s="4">
        <v>1</v>
      </c>
      <c r="D32" s="88"/>
      <c r="E32" s="88"/>
    </row>
    <row r="33" spans="1:5" x14ac:dyDescent="0.45">
      <c r="A33" s="4" t="s">
        <v>679</v>
      </c>
      <c r="B33" s="4" t="s">
        <v>183</v>
      </c>
      <c r="C33" s="4">
        <v>1</v>
      </c>
      <c r="D33" s="88"/>
      <c r="E33" s="88"/>
    </row>
    <row r="34" spans="1:5" x14ac:dyDescent="0.45">
      <c r="A34" s="4" t="s">
        <v>675</v>
      </c>
      <c r="B34" s="4" t="s">
        <v>184</v>
      </c>
      <c r="C34" s="88"/>
      <c r="D34" s="249"/>
      <c r="E34" s="481">
        <f ca="1">TREND('Future Year Scaling'!G7:H7,'Future Year Scaling'!G2:H2,'Start Year Fuel Use Adjustments'!D1)*10^6*'Unit Conversions'!A26/'Min. of Petr. &amp; NG'!B194</f>
        <v>0.16365167929896146</v>
      </c>
    </row>
    <row r="35" spans="1:5" x14ac:dyDescent="0.45">
      <c r="A35" s="4" t="s">
        <v>676</v>
      </c>
      <c r="B35" s="4" t="s">
        <v>184</v>
      </c>
      <c r="C35" s="88"/>
      <c r="D35" s="88"/>
      <c r="E35" s="482">
        <v>1</v>
      </c>
    </row>
    <row r="36" spans="1:5" x14ac:dyDescent="0.45">
      <c r="A36" s="4" t="s">
        <v>27</v>
      </c>
      <c r="B36" s="4" t="s">
        <v>184</v>
      </c>
      <c r="C36" s="88"/>
      <c r="D36" s="88"/>
      <c r="E36" s="483">
        <f ca="1">TREND('Future Year Scaling'!G25:H25,'Future Year Scaling'!G2:H2,'Start Year Fuel Use Adjustments'!D1)*10^6*'Unit Conversions'!A26/'Min. of Petr. &amp; NG'!B196</f>
        <v>18.707769524493102</v>
      </c>
    </row>
    <row r="37" spans="1:5" x14ac:dyDescent="0.45">
      <c r="A37" s="4" t="s">
        <v>6</v>
      </c>
      <c r="B37" s="4" t="s">
        <v>184</v>
      </c>
      <c r="C37" s="88"/>
      <c r="D37" s="88"/>
      <c r="E37" s="482">
        <v>1</v>
      </c>
    </row>
    <row r="38" spans="1:5" x14ac:dyDescent="0.45">
      <c r="A38" s="4" t="s">
        <v>677</v>
      </c>
      <c r="B38" s="4" t="s">
        <v>184</v>
      </c>
      <c r="C38" s="88"/>
      <c r="D38" s="88"/>
      <c r="E38" s="482">
        <v>1</v>
      </c>
    </row>
    <row r="39" spans="1:5" x14ac:dyDescent="0.45">
      <c r="A39" s="4" t="s">
        <v>678</v>
      </c>
      <c r="B39" s="4" t="s">
        <v>184</v>
      </c>
      <c r="C39" s="88"/>
      <c r="D39" s="88"/>
      <c r="E39" s="482">
        <v>1</v>
      </c>
    </row>
    <row r="40" spans="1:5" x14ac:dyDescent="0.45">
      <c r="A40" s="4" t="s">
        <v>11</v>
      </c>
      <c r="B40" s="4" t="s">
        <v>184</v>
      </c>
      <c r="C40" s="88"/>
      <c r="D40" s="88"/>
      <c r="E40" s="483">
        <f ca="1">-TREND('Future Year Scaling'!F106:G106,'Future Year Scaling'!F103:G103,'Start Year Fuel Use Adjustments'!D1)*10^6*'Unit Conversions'!A26/'Min. of Petr. &amp; NG'!B200</f>
        <v>31.36898779482383</v>
      </c>
    </row>
    <row r="41" spans="1:5" x14ac:dyDescent="0.45">
      <c r="A41" s="4" t="s">
        <v>679</v>
      </c>
      <c r="B41" s="4" t="s">
        <v>184</v>
      </c>
      <c r="C41" s="88"/>
      <c r="D41" s="88"/>
      <c r="E41" s="484">
        <f ca="1">(-SUM(TREND('Future Year Scaling'!F65:G65,'Future Year Scaling'!F61:G61,'Start Year Fuel Use Adjustments'!D1),TREND('Future Year Scaling'!F106:G106,'Future Year Scaling'!F103:G103,'Start Year Fuel Use Adjustments'!D1))*10^6*'Unit Conversions'!A26-SUMPRODUCT(E34:E40,'Min. of Petr. &amp; NG'!B194:B200))/'Min. of Petr. &amp; NG'!B201</f>
        <v>3.651122489067185</v>
      </c>
    </row>
    <row r="42" spans="1:5" x14ac:dyDescent="0.45">
      <c r="A42" s="4" t="s">
        <v>675</v>
      </c>
      <c r="B42" s="4" t="s">
        <v>185</v>
      </c>
      <c r="C42" s="88"/>
      <c r="D42" s="88"/>
      <c r="E42" s="4">
        <v>1</v>
      </c>
    </row>
    <row r="43" spans="1:5" x14ac:dyDescent="0.45">
      <c r="A43" s="4" t="s">
        <v>676</v>
      </c>
      <c r="B43" s="4" t="s">
        <v>185</v>
      </c>
      <c r="C43" s="88"/>
      <c r="D43" s="88"/>
      <c r="E43" s="4">
        <v>1</v>
      </c>
    </row>
    <row r="44" spans="1:5" x14ac:dyDescent="0.45">
      <c r="A44" s="4" t="s">
        <v>27</v>
      </c>
      <c r="B44" s="4" t="s">
        <v>185</v>
      </c>
      <c r="C44" s="88"/>
      <c r="D44" s="88"/>
      <c r="E44" s="4">
        <v>1</v>
      </c>
    </row>
    <row r="45" spans="1:5" x14ac:dyDescent="0.45">
      <c r="A45" s="4" t="s">
        <v>6</v>
      </c>
      <c r="B45" s="4" t="s">
        <v>185</v>
      </c>
      <c r="C45" s="88"/>
      <c r="D45" s="88"/>
      <c r="E45" s="4">
        <v>1</v>
      </c>
    </row>
    <row r="46" spans="1:5" x14ac:dyDescent="0.45">
      <c r="A46" s="4" t="s">
        <v>677</v>
      </c>
      <c r="B46" s="4" t="s">
        <v>185</v>
      </c>
      <c r="C46" s="88"/>
      <c r="D46" s="88"/>
      <c r="E46" s="4">
        <v>1</v>
      </c>
    </row>
    <row r="47" spans="1:5" x14ac:dyDescent="0.45">
      <c r="A47" s="4" t="s">
        <v>678</v>
      </c>
      <c r="B47" s="4" t="s">
        <v>185</v>
      </c>
      <c r="C47" s="88"/>
      <c r="D47" s="88"/>
      <c r="E47" s="4">
        <v>1</v>
      </c>
    </row>
    <row r="48" spans="1:5" x14ac:dyDescent="0.45">
      <c r="A48" s="4" t="s">
        <v>11</v>
      </c>
      <c r="B48" s="4" t="s">
        <v>185</v>
      </c>
      <c r="C48" s="88"/>
      <c r="D48" s="88"/>
      <c r="E48" s="4">
        <v>1</v>
      </c>
    </row>
    <row r="49" spans="1:5" x14ac:dyDescent="0.45">
      <c r="A49" s="4" t="s">
        <v>679</v>
      </c>
      <c r="B49" s="4" t="s">
        <v>185</v>
      </c>
      <c r="C49" s="88"/>
      <c r="D49" s="88"/>
      <c r="E49" s="4">
        <v>1</v>
      </c>
    </row>
    <row r="50" spans="1:5" x14ac:dyDescent="0.45">
      <c r="A50" s="4" t="s">
        <v>675</v>
      </c>
      <c r="B50" t="s">
        <v>681</v>
      </c>
      <c r="C50" s="88"/>
      <c r="D50" s="88"/>
      <c r="E50" s="4">
        <v>1</v>
      </c>
    </row>
    <row r="51" spans="1:5" x14ac:dyDescent="0.45">
      <c r="A51" s="4" t="s">
        <v>676</v>
      </c>
      <c r="B51" s="4" t="s">
        <v>681</v>
      </c>
      <c r="C51" s="88"/>
      <c r="D51" s="88"/>
      <c r="E51">
        <v>1</v>
      </c>
    </row>
    <row r="52" spans="1:5" x14ac:dyDescent="0.45">
      <c r="A52" s="4" t="s">
        <v>27</v>
      </c>
      <c r="B52" s="4" t="s">
        <v>681</v>
      </c>
      <c r="C52" s="88"/>
      <c r="D52" s="88"/>
      <c r="E52" s="4">
        <v>1</v>
      </c>
    </row>
    <row r="53" spans="1:5" x14ac:dyDescent="0.45">
      <c r="A53" s="4" t="s">
        <v>6</v>
      </c>
      <c r="B53" s="4" t="s">
        <v>681</v>
      </c>
      <c r="C53" s="88"/>
      <c r="D53" s="88"/>
      <c r="E53" s="4">
        <v>1</v>
      </c>
    </row>
    <row r="54" spans="1:5" x14ac:dyDescent="0.45">
      <c r="A54" s="4" t="s">
        <v>677</v>
      </c>
      <c r="B54" s="4" t="s">
        <v>681</v>
      </c>
      <c r="C54" s="88"/>
      <c r="D54" s="88"/>
      <c r="E54" s="4">
        <v>1</v>
      </c>
    </row>
    <row r="55" spans="1:5" x14ac:dyDescent="0.45">
      <c r="A55" s="4" t="s">
        <v>678</v>
      </c>
      <c r="B55" s="4" t="s">
        <v>681</v>
      </c>
      <c r="C55" s="88"/>
      <c r="D55" s="88"/>
      <c r="E55" s="4">
        <v>1</v>
      </c>
    </row>
    <row r="56" spans="1:5" x14ac:dyDescent="0.45">
      <c r="A56" s="4" t="s">
        <v>11</v>
      </c>
      <c r="B56" s="4" t="s">
        <v>681</v>
      </c>
      <c r="C56" s="88"/>
      <c r="D56" s="88"/>
      <c r="E56" s="4">
        <v>1</v>
      </c>
    </row>
    <row r="57" spans="1:5" x14ac:dyDescent="0.45">
      <c r="A57" s="4" t="s">
        <v>679</v>
      </c>
      <c r="B57" s="4" t="s">
        <v>681</v>
      </c>
      <c r="C57" s="88"/>
      <c r="D57" s="88"/>
      <c r="E57" s="4">
        <v>1</v>
      </c>
    </row>
    <row r="58" spans="1:5" x14ac:dyDescent="0.45">
      <c r="A58" s="4" t="s">
        <v>675</v>
      </c>
      <c r="B58" t="s">
        <v>682</v>
      </c>
      <c r="C58" s="88"/>
      <c r="D58" s="88"/>
      <c r="E58" s="485">
        <v>1</v>
      </c>
    </row>
    <row r="59" spans="1:5" x14ac:dyDescent="0.45">
      <c r="A59" s="4" t="s">
        <v>676</v>
      </c>
      <c r="B59" s="4" t="s">
        <v>682</v>
      </c>
      <c r="C59" s="88"/>
      <c r="D59" s="88"/>
      <c r="E59" s="482">
        <v>1</v>
      </c>
    </row>
    <row r="60" spans="1:5" x14ac:dyDescent="0.45">
      <c r="A60" s="4" t="s">
        <v>27</v>
      </c>
      <c r="B60" s="4" t="s">
        <v>682</v>
      </c>
      <c r="C60" s="88"/>
      <c r="D60" s="88"/>
      <c r="E60" s="482">
        <v>1</v>
      </c>
    </row>
    <row r="61" spans="1:5" x14ac:dyDescent="0.45">
      <c r="A61" s="4" t="s">
        <v>6</v>
      </c>
      <c r="B61" s="4" t="s">
        <v>682</v>
      </c>
      <c r="C61" s="88"/>
      <c r="D61" s="88"/>
      <c r="E61" s="482">
        <v>1</v>
      </c>
    </row>
    <row r="62" spans="1:5" x14ac:dyDescent="0.45">
      <c r="A62" s="4" t="s">
        <v>677</v>
      </c>
      <c r="B62" s="4" t="s">
        <v>682</v>
      </c>
      <c r="C62" s="88"/>
      <c r="D62" s="88"/>
      <c r="E62" s="482">
        <v>1</v>
      </c>
    </row>
    <row r="63" spans="1:5" x14ac:dyDescent="0.45">
      <c r="A63" s="4" t="s">
        <v>678</v>
      </c>
      <c r="B63" s="4" t="s">
        <v>682</v>
      </c>
      <c r="C63" s="88"/>
      <c r="D63" s="88"/>
      <c r="E63" s="482">
        <v>1</v>
      </c>
    </row>
    <row r="64" spans="1:5" x14ac:dyDescent="0.45">
      <c r="A64" s="4" t="s">
        <v>11</v>
      </c>
      <c r="B64" s="4" t="s">
        <v>682</v>
      </c>
      <c r="C64" s="88"/>
      <c r="D64" s="88"/>
      <c r="E64" s="482">
        <f ca="1">-TREND('Future Year Scaling'!F106:G106,'Future Year Scaling'!F103:G103,'Start Year Fuel Use Adjustments'!D1)*10^6*'Unit Conversions'!A26/'Min. of Petr. &amp; NG'!E200</f>
        <v>26.36794734454956</v>
      </c>
    </row>
    <row r="65" spans="1:5" x14ac:dyDescent="0.45">
      <c r="A65" s="4" t="s">
        <v>679</v>
      </c>
      <c r="B65" s="4" t="s">
        <v>682</v>
      </c>
      <c r="C65" s="88"/>
      <c r="D65" s="88"/>
      <c r="E65" s="486">
        <f ca="1">(-SUM(TREND('Future Year Scaling'!F65:G65,'Future Year Scaling'!F61:G61,'Start Year Fuel Use Adjustments'!D1),TREND('Future Year Scaling'!F106:G106,'Future Year Scaling'!F103:G103,'Start Year Fuel Use Adjustments'!D1))*10^6*'Unit Conversions'!A26-SUMPRODUCT(E58:E64,'Min. of Petr. &amp; NG'!E194:E200))/'Min. of Petr. &amp; NG'!E201</f>
        <v>38.012653115247957</v>
      </c>
    </row>
    <row r="66" spans="1:5" x14ac:dyDescent="0.45">
      <c r="A66" s="4" t="s">
        <v>675</v>
      </c>
      <c r="B66" t="s">
        <v>683</v>
      </c>
      <c r="C66" s="88"/>
      <c r="D66" s="88"/>
      <c r="E66" s="485">
        <f ca="1">TREND('Future Year Scaling'!G7:H7,'Future Year Scaling'!G2:H2,'Start Year Fuel Use Adjustments'!D1)*10^6*'Unit Conversions'!A26/'Min. of Petr. &amp; NG'!F194</f>
        <v>5.0904778021385582</v>
      </c>
    </row>
    <row r="67" spans="1:5" x14ac:dyDescent="0.45">
      <c r="A67" s="4" t="s">
        <v>676</v>
      </c>
      <c r="B67" s="4" t="s">
        <v>683</v>
      </c>
      <c r="C67" s="88"/>
      <c r="D67" s="88"/>
      <c r="E67" s="482">
        <v>1</v>
      </c>
    </row>
    <row r="68" spans="1:5" x14ac:dyDescent="0.45">
      <c r="A68" s="4" t="s">
        <v>27</v>
      </c>
      <c r="B68" s="4" t="s">
        <v>683</v>
      </c>
      <c r="C68" s="88"/>
      <c r="D68" s="88"/>
      <c r="E68" s="482">
        <f ca="1">TREND('Future Year Scaling'!G25:H25,'Future Year Scaling'!G2:H2,'Start Year Fuel Use Adjustments'!D1)*10^6*'Unit Conversions'!A26/'Min. of Petr. &amp; NG'!F196</f>
        <v>21.533968869871774</v>
      </c>
    </row>
    <row r="69" spans="1:5" x14ac:dyDescent="0.45">
      <c r="A69" s="4" t="s">
        <v>6</v>
      </c>
      <c r="B69" s="4" t="s">
        <v>683</v>
      </c>
      <c r="C69" s="88"/>
      <c r="D69" s="88"/>
      <c r="E69" s="482">
        <v>1</v>
      </c>
    </row>
    <row r="70" spans="1:5" x14ac:dyDescent="0.45">
      <c r="A70" s="4" t="s">
        <v>677</v>
      </c>
      <c r="B70" s="4" t="s">
        <v>683</v>
      </c>
      <c r="C70" s="88"/>
      <c r="D70" s="88"/>
      <c r="E70" s="482">
        <v>1</v>
      </c>
    </row>
    <row r="71" spans="1:5" x14ac:dyDescent="0.45">
      <c r="A71" s="4" t="s">
        <v>678</v>
      </c>
      <c r="B71" s="4" t="s">
        <v>683</v>
      </c>
      <c r="C71" s="88"/>
      <c r="D71" s="88"/>
      <c r="E71" s="482">
        <v>1</v>
      </c>
    </row>
    <row r="72" spans="1:5" x14ac:dyDescent="0.45">
      <c r="A72" s="4" t="s">
        <v>11</v>
      </c>
      <c r="B72" s="4" t="s">
        <v>683</v>
      </c>
      <c r="C72" s="88"/>
      <c r="D72" s="88"/>
      <c r="E72" s="482">
        <f ca="1">-TREND('Future Year Scaling'!F106:G106,'Future Year Scaling'!F103:G103,'Start Year Fuel Use Adjustments'!D1)*10^6*'Unit Conversions'!A26/'Min. of Petr. &amp; NG'!F200</f>
        <v>15.368803868994354</v>
      </c>
    </row>
    <row r="73" spans="1:5" x14ac:dyDescent="0.45">
      <c r="A73" s="4" t="s">
        <v>679</v>
      </c>
      <c r="B73" s="4" t="s">
        <v>683</v>
      </c>
      <c r="C73" s="88"/>
      <c r="D73" s="88"/>
      <c r="E73" s="486">
        <f ca="1">(-SUM(TREND('Future Year Scaling'!F65:G65,'Future Year Scaling'!F61:G61,'Start Year Fuel Use Adjustments'!D1),TREND('Future Year Scaling'!F106:G106,'Future Year Scaling'!F103:G103,'Start Year Fuel Use Adjustments'!D1))*10^6*'Unit Conversions'!A26-SUMPRODUCT(E66:E72,'Min. of Petr. &amp; NG'!F194:F200))/'Min. of Petr. &amp; NG'!F201</f>
        <v>0.47622391651235729</v>
      </c>
    </row>
    <row r="74" spans="1:5" x14ac:dyDescent="0.45">
      <c r="A74" s="4" t="s">
        <v>675</v>
      </c>
      <c r="B74" t="s">
        <v>684</v>
      </c>
      <c r="C74" s="88"/>
      <c r="D74" s="88"/>
      <c r="E74" s="4">
        <v>1</v>
      </c>
    </row>
    <row r="75" spans="1:5" x14ac:dyDescent="0.45">
      <c r="A75" s="4" t="s">
        <v>676</v>
      </c>
      <c r="B75" s="4" t="s">
        <v>684</v>
      </c>
      <c r="C75" s="88"/>
      <c r="D75" s="88"/>
      <c r="E75" s="4">
        <v>1</v>
      </c>
    </row>
    <row r="76" spans="1:5" x14ac:dyDescent="0.45">
      <c r="A76" s="4" t="s">
        <v>27</v>
      </c>
      <c r="B76" s="4" t="s">
        <v>684</v>
      </c>
      <c r="C76" s="88"/>
      <c r="D76" s="88"/>
      <c r="E76" s="4">
        <v>1</v>
      </c>
    </row>
    <row r="77" spans="1:5" x14ac:dyDescent="0.45">
      <c r="A77" s="4" t="s">
        <v>6</v>
      </c>
      <c r="B77" s="4" t="s">
        <v>684</v>
      </c>
      <c r="C77" s="88"/>
      <c r="D77" s="88"/>
      <c r="E77" s="4">
        <v>1</v>
      </c>
    </row>
    <row r="78" spans="1:5" x14ac:dyDescent="0.45">
      <c r="A78" s="4" t="s">
        <v>677</v>
      </c>
      <c r="B78" s="4" t="s">
        <v>684</v>
      </c>
      <c r="C78" s="88"/>
      <c r="D78" s="88"/>
      <c r="E78" s="4">
        <v>1</v>
      </c>
    </row>
    <row r="79" spans="1:5" x14ac:dyDescent="0.45">
      <c r="A79" s="4" t="s">
        <v>678</v>
      </c>
      <c r="B79" s="4" t="s">
        <v>684</v>
      </c>
      <c r="C79" s="88"/>
      <c r="D79" s="88"/>
      <c r="E79" s="4">
        <v>1</v>
      </c>
    </row>
    <row r="80" spans="1:5" x14ac:dyDescent="0.45">
      <c r="A80" s="4" t="s">
        <v>11</v>
      </c>
      <c r="B80" s="4" t="s">
        <v>684</v>
      </c>
      <c r="C80" s="88"/>
      <c r="D80" s="88"/>
      <c r="E80" s="4">
        <v>1</v>
      </c>
    </row>
    <row r="81" spans="1:5" x14ac:dyDescent="0.45">
      <c r="A81" s="4" t="s">
        <v>679</v>
      </c>
      <c r="B81" s="4" t="s">
        <v>684</v>
      </c>
      <c r="C81" s="88"/>
      <c r="D81" s="88"/>
      <c r="E81" s="4">
        <v>1</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81"/>
  <sheetViews>
    <sheetView topLeftCell="A43" workbookViewId="0">
      <selection activeCell="E51" sqref="E51"/>
    </sheetView>
  </sheetViews>
  <sheetFormatPr defaultRowHeight="14.25" x14ac:dyDescent="0.45"/>
  <cols>
    <col min="1" max="1" width="44.1328125" customWidth="1"/>
    <col min="2" max="2" width="19.59765625" customWidth="1"/>
    <col min="3" max="6" width="12" bestFit="1" customWidth="1"/>
  </cols>
  <sheetData>
    <row r="1" spans="1:39" x14ac:dyDescent="0.45">
      <c r="A1" t="s">
        <v>3</v>
      </c>
      <c r="B1" t="s">
        <v>2</v>
      </c>
      <c r="C1">
        <v>2014</v>
      </c>
      <c r="D1" s="4">
        <v>2015</v>
      </c>
      <c r="E1" s="4">
        <v>2016</v>
      </c>
      <c r="F1" s="4">
        <v>2017</v>
      </c>
      <c r="G1" s="4">
        <v>2018</v>
      </c>
      <c r="H1" s="4">
        <v>2019</v>
      </c>
      <c r="I1" s="4">
        <v>2020</v>
      </c>
      <c r="J1" s="4">
        <v>2021</v>
      </c>
      <c r="K1" s="4">
        <v>2022</v>
      </c>
      <c r="L1" s="4">
        <v>2023</v>
      </c>
      <c r="M1" s="4">
        <v>2024</v>
      </c>
      <c r="N1" s="4">
        <v>2025</v>
      </c>
      <c r="O1" s="4">
        <v>2026</v>
      </c>
      <c r="P1" s="4">
        <v>2027</v>
      </c>
      <c r="Q1" s="4">
        <v>2028</v>
      </c>
      <c r="R1" s="4">
        <v>2029</v>
      </c>
      <c r="S1" s="4">
        <v>2030</v>
      </c>
      <c r="T1" s="4">
        <v>2031</v>
      </c>
      <c r="U1" s="4">
        <v>2032</v>
      </c>
      <c r="V1" s="4">
        <v>2033</v>
      </c>
      <c r="W1" s="4">
        <v>2034</v>
      </c>
      <c r="X1" s="4">
        <v>2035</v>
      </c>
      <c r="Y1" s="4">
        <v>2036</v>
      </c>
      <c r="Z1" s="4">
        <v>2037</v>
      </c>
      <c r="AA1" s="4">
        <v>2038</v>
      </c>
      <c r="AB1" s="4">
        <v>2039</v>
      </c>
      <c r="AC1" s="4">
        <v>2040</v>
      </c>
      <c r="AD1" s="4">
        <v>2041</v>
      </c>
      <c r="AE1" s="4">
        <v>2042</v>
      </c>
      <c r="AF1" s="4">
        <v>2043</v>
      </c>
      <c r="AG1" s="4">
        <v>2044</v>
      </c>
      <c r="AH1" s="4">
        <v>2045</v>
      </c>
      <c r="AI1" s="4">
        <v>2046</v>
      </c>
      <c r="AJ1" s="4">
        <v>2047</v>
      </c>
      <c r="AK1" s="4">
        <v>2048</v>
      </c>
      <c r="AL1" s="4">
        <v>2049</v>
      </c>
      <c r="AM1" s="4">
        <v>2050</v>
      </c>
    </row>
    <row r="2" spans="1:39" x14ac:dyDescent="0.45">
      <c r="A2" s="4" t="s">
        <v>675</v>
      </c>
      <c r="B2" t="s">
        <v>7</v>
      </c>
      <c r="C2" s="4">
        <f>('Annual Survey of Industries'!L29)*('Start Year Fuel Use Adjustments'!C2*'IEA 2017 Actual'!$B$138)</f>
        <v>50919860427198.859</v>
      </c>
      <c r="D2">
        <f>$C2*'Future Year Scaling'!F188/'Future Year Scaling'!$E188</f>
        <v>51627080710909.953</v>
      </c>
      <c r="E2" s="4">
        <f>$C2*'Future Year Scaling'!G188/'Future Year Scaling'!$E188</f>
        <v>52334300994621.047</v>
      </c>
      <c r="F2" s="4">
        <f>$C2*'Future Year Scaling'!H188/'Future Year Scaling'!$E188</f>
        <v>53041521278332.141</v>
      </c>
      <c r="G2" s="4">
        <f>$C2*'Future Year Scaling'!I188/'Future Year Scaling'!$E188</f>
        <v>56153290526660.945</v>
      </c>
      <c r="H2" s="4">
        <f>$C2*'Future Year Scaling'!J188/'Future Year Scaling'!$E188</f>
        <v>59265059774989.773</v>
      </c>
      <c r="I2" s="4">
        <f>$C2*'Future Year Scaling'!K188/'Future Year Scaling'!$E188</f>
        <v>62376829023318.594</v>
      </c>
      <c r="J2" s="4">
        <f>$C2*'Future Year Scaling'!L188/'Future Year Scaling'!$E188</f>
        <v>65488598271647.414</v>
      </c>
      <c r="K2" s="4">
        <f>$C2*'Future Year Scaling'!M188/'Future Year Scaling'!$E188</f>
        <v>68600367519976.227</v>
      </c>
      <c r="L2" s="4">
        <f>$C2*'Future Year Scaling'!N188/'Future Year Scaling'!$E188</f>
        <v>73126577335727.25</v>
      </c>
      <c r="M2" s="4">
        <f>$C2*'Future Year Scaling'!O188/'Future Year Scaling'!$E188</f>
        <v>77652787151478.266</v>
      </c>
      <c r="N2" s="4">
        <f>$C2*'Future Year Scaling'!P188/'Future Year Scaling'!$E188</f>
        <v>82178996967229.266</v>
      </c>
      <c r="O2" s="4">
        <f>$C2*'Future Year Scaling'!Q188/'Future Year Scaling'!$E188</f>
        <v>86705206782980.266</v>
      </c>
      <c r="P2" s="4">
        <f>$C2*'Future Year Scaling'!R188/'Future Year Scaling'!$E188</f>
        <v>91231416598731.281</v>
      </c>
      <c r="Q2" s="4">
        <f>$C2*'Future Year Scaling'!S188/'Future Year Scaling'!$E188</f>
        <v>97313511038646.703</v>
      </c>
      <c r="R2" s="4">
        <f>$C2*'Future Year Scaling'!T188/'Future Year Scaling'!$E188</f>
        <v>103395605478562.11</v>
      </c>
      <c r="S2" s="4">
        <f>$C2*'Future Year Scaling'!U188/'Future Year Scaling'!$E188</f>
        <v>109477699918477.53</v>
      </c>
      <c r="T2" s="4">
        <f>$C2*'Future Year Scaling'!V188/'Future Year Scaling'!$E188</f>
        <v>115559794358392.94</v>
      </c>
      <c r="U2" s="4">
        <f>$C2*'Future Year Scaling'!W188/'Future Year Scaling'!$E188</f>
        <v>121641888798308.36</v>
      </c>
      <c r="V2" s="4">
        <f>$C2*'Future Year Scaling'!X188/'Future Year Scaling'!$E188</f>
        <v>128006871351708.22</v>
      </c>
      <c r="W2" s="4">
        <f>$C2*'Future Year Scaling'!Y188/'Future Year Scaling'!$E188</f>
        <v>134371853905108.09</v>
      </c>
      <c r="X2" s="4">
        <f>$C2*'Future Year Scaling'!Z188/'Future Year Scaling'!$E188</f>
        <v>140736836458507.94</v>
      </c>
      <c r="Y2" s="4">
        <f>$C2*'Future Year Scaling'!AA188/'Future Year Scaling'!$E188</f>
        <v>147101819011907.78</v>
      </c>
      <c r="Z2" s="4">
        <f>$C2*'Future Year Scaling'!AB188/'Future Year Scaling'!$E188</f>
        <v>153466801565307.66</v>
      </c>
      <c r="AA2" s="4">
        <f>$C2*'Future Year Scaling'!AC188/'Future Year Scaling'!$E188</f>
        <v>158134455437800.88</v>
      </c>
      <c r="AB2" s="4">
        <f>$C2*'Future Year Scaling'!AD188/'Future Year Scaling'!$E188</f>
        <v>162802109310294.13</v>
      </c>
      <c r="AC2" s="4">
        <f>$C2*'Future Year Scaling'!AE188/'Future Year Scaling'!$E188</f>
        <v>167469763182787.34</v>
      </c>
      <c r="AD2" s="4">
        <f>$C2*'Future Year Scaling'!AF188/'Future Year Scaling'!$E188</f>
        <v>172137417055280.56</v>
      </c>
      <c r="AE2" s="4">
        <f>$C2*'Future Year Scaling'!AG188/'Future Year Scaling'!$E188</f>
        <v>176805070927773.81</v>
      </c>
      <c r="AF2" s="4">
        <f>$C2*'Future Year Scaling'!AH188/'Future Year Scaling'!$E188</f>
        <v>179916840176102.63</v>
      </c>
      <c r="AG2" s="4">
        <f>$C2*'Future Year Scaling'!AI188/'Future Year Scaling'!$E188</f>
        <v>183028609424431.44</v>
      </c>
      <c r="AH2" s="4">
        <f>$C2*'Future Year Scaling'!AJ188/'Future Year Scaling'!$E188</f>
        <v>186140378672760.25</v>
      </c>
      <c r="AI2" s="4">
        <f>$C2*'Future Year Scaling'!AK188/'Future Year Scaling'!$E188</f>
        <v>189252147921089.06</v>
      </c>
      <c r="AJ2" s="4">
        <f>$C2*'Future Year Scaling'!AL188/'Future Year Scaling'!$E188</f>
        <v>192363917169417.88</v>
      </c>
      <c r="AK2" s="4">
        <f>$C2*'Future Year Scaling'!AM188/'Future Year Scaling'!$E188</f>
        <v>195475686417746.72</v>
      </c>
      <c r="AL2" s="4">
        <f>$C2*'Future Year Scaling'!AN188/'Future Year Scaling'!$E188</f>
        <v>198587455666075.53</v>
      </c>
      <c r="AM2" s="4">
        <f>$C2*'Future Year Scaling'!AO188/'Future Year Scaling'!$E188</f>
        <v>201699224914404.31</v>
      </c>
    </row>
    <row r="3" spans="1:39" x14ac:dyDescent="0.45">
      <c r="A3" s="4" t="s">
        <v>676</v>
      </c>
      <c r="B3" s="4" t="s">
        <v>7</v>
      </c>
      <c r="C3" s="4">
        <f>0*('Start Year Fuel Use Adjustments'!C3*'IEA 2017 Actual'!$B$138)</f>
        <v>0</v>
      </c>
      <c r="D3" s="4">
        <f>$C3*'Future Year Scaling'!F189/'Future Year Scaling'!$E189</f>
        <v>0</v>
      </c>
      <c r="E3" s="4">
        <f>$C3*'Future Year Scaling'!G189/'Future Year Scaling'!$E189</f>
        <v>0</v>
      </c>
      <c r="F3" s="4">
        <f>$C3*'Future Year Scaling'!H189/'Future Year Scaling'!$E189</f>
        <v>0</v>
      </c>
      <c r="G3" s="4">
        <f>$C3*'Future Year Scaling'!I189/'Future Year Scaling'!$E189</f>
        <v>0</v>
      </c>
      <c r="H3" s="4">
        <f>$C3*'Future Year Scaling'!J189/'Future Year Scaling'!$E189</f>
        <v>0</v>
      </c>
      <c r="I3" s="4">
        <f>$C3*'Future Year Scaling'!K189/'Future Year Scaling'!$E189</f>
        <v>0</v>
      </c>
      <c r="J3" s="4">
        <f>$C3*'Future Year Scaling'!L189/'Future Year Scaling'!$E189</f>
        <v>0</v>
      </c>
      <c r="K3" s="4">
        <f>$C3*'Future Year Scaling'!M189/'Future Year Scaling'!$E189</f>
        <v>0</v>
      </c>
      <c r="L3" s="4">
        <f>$C3*'Future Year Scaling'!N189/'Future Year Scaling'!$E189</f>
        <v>0</v>
      </c>
      <c r="M3" s="4">
        <f>$C3*'Future Year Scaling'!O189/'Future Year Scaling'!$E189</f>
        <v>0</v>
      </c>
      <c r="N3" s="4">
        <f>$C3*'Future Year Scaling'!P189/'Future Year Scaling'!$E189</f>
        <v>0</v>
      </c>
      <c r="O3" s="4">
        <f>$C3*'Future Year Scaling'!Q189/'Future Year Scaling'!$E189</f>
        <v>0</v>
      </c>
      <c r="P3" s="4">
        <f>$C3*'Future Year Scaling'!R189/'Future Year Scaling'!$E189</f>
        <v>0</v>
      </c>
      <c r="Q3" s="4">
        <f>$C3*'Future Year Scaling'!S189/'Future Year Scaling'!$E189</f>
        <v>0</v>
      </c>
      <c r="R3" s="4">
        <f>$C3*'Future Year Scaling'!T189/'Future Year Scaling'!$E189</f>
        <v>0</v>
      </c>
      <c r="S3" s="4">
        <f>$C3*'Future Year Scaling'!U189/'Future Year Scaling'!$E189</f>
        <v>0</v>
      </c>
      <c r="T3" s="4">
        <f>$C3*'Future Year Scaling'!V189/'Future Year Scaling'!$E189</f>
        <v>0</v>
      </c>
      <c r="U3" s="4">
        <f>$C3*'Future Year Scaling'!W189/'Future Year Scaling'!$E189</f>
        <v>0</v>
      </c>
      <c r="V3" s="4">
        <f>$C3*'Future Year Scaling'!X189/'Future Year Scaling'!$E189</f>
        <v>0</v>
      </c>
      <c r="W3" s="4">
        <f>$C3*'Future Year Scaling'!Y189/'Future Year Scaling'!$E189</f>
        <v>0</v>
      </c>
      <c r="X3" s="4">
        <f>$C3*'Future Year Scaling'!Z189/'Future Year Scaling'!$E189</f>
        <v>0</v>
      </c>
      <c r="Y3" s="4">
        <f>$C3*'Future Year Scaling'!AA189/'Future Year Scaling'!$E189</f>
        <v>0</v>
      </c>
      <c r="Z3" s="4">
        <f>$C3*'Future Year Scaling'!AB189/'Future Year Scaling'!$E189</f>
        <v>0</v>
      </c>
      <c r="AA3" s="4">
        <f>$C3*'Future Year Scaling'!AC189/'Future Year Scaling'!$E189</f>
        <v>0</v>
      </c>
      <c r="AB3" s="4">
        <f>$C3*'Future Year Scaling'!AD189/'Future Year Scaling'!$E189</f>
        <v>0</v>
      </c>
      <c r="AC3" s="4">
        <f>$C3*'Future Year Scaling'!AE189/'Future Year Scaling'!$E189</f>
        <v>0</v>
      </c>
      <c r="AD3" s="4">
        <f>$C3*'Future Year Scaling'!AF189/'Future Year Scaling'!$E189</f>
        <v>0</v>
      </c>
      <c r="AE3" s="4">
        <f>$C3*'Future Year Scaling'!AG189/'Future Year Scaling'!$E189</f>
        <v>0</v>
      </c>
      <c r="AF3" s="4">
        <f>$C3*'Future Year Scaling'!AH189/'Future Year Scaling'!$E189</f>
        <v>0</v>
      </c>
      <c r="AG3" s="4">
        <f>$C3*'Future Year Scaling'!AI189/'Future Year Scaling'!$E189</f>
        <v>0</v>
      </c>
      <c r="AH3" s="4">
        <f>$C3*'Future Year Scaling'!AJ189/'Future Year Scaling'!$E189</f>
        <v>0</v>
      </c>
      <c r="AI3" s="4">
        <f>$C3*'Future Year Scaling'!AK189/'Future Year Scaling'!$E189</f>
        <v>0</v>
      </c>
      <c r="AJ3" s="4">
        <f>$C3*'Future Year Scaling'!AL189/'Future Year Scaling'!$E189</f>
        <v>0</v>
      </c>
      <c r="AK3" s="4">
        <f>$C3*'Future Year Scaling'!AM189/'Future Year Scaling'!$E189</f>
        <v>0</v>
      </c>
      <c r="AL3" s="4">
        <f>$C3*'Future Year Scaling'!AN189/'Future Year Scaling'!$E189</f>
        <v>0</v>
      </c>
      <c r="AM3" s="4">
        <f>$C3*'Future Year Scaling'!AO189/'Future Year Scaling'!$E189</f>
        <v>0</v>
      </c>
    </row>
    <row r="4" spans="1:39" x14ac:dyDescent="0.45">
      <c r="A4" s="4" t="s">
        <v>27</v>
      </c>
      <c r="B4" s="4" t="s">
        <v>7</v>
      </c>
      <c r="C4" s="4">
        <f>('Annual Survey of Industries'!L31)*('Start Year Fuel Use Adjustments'!C4*'IEA 2017 Actual'!$B$138)</f>
        <v>271616396621575.72</v>
      </c>
      <c r="D4" s="4">
        <f>$C4*'Future Year Scaling'!F190/'Future Year Scaling'!$E190</f>
        <v>296764219763925.06</v>
      </c>
      <c r="E4" s="4">
        <f>$C4*'Future Year Scaling'!G190/'Future Year Scaling'!$E190</f>
        <v>321912042906274.38</v>
      </c>
      <c r="F4" s="4">
        <f>$C4*'Future Year Scaling'!H190/'Future Year Scaling'!$E190</f>
        <v>347059866048623.75</v>
      </c>
      <c r="G4" s="4">
        <f>$C4*'Future Year Scaling'!I190/'Future Year Scaling'!$E190</f>
        <v>382808266254827.81</v>
      </c>
      <c r="H4" s="4">
        <f>$C4*'Future Year Scaling'!J190/'Future Year Scaling'!$E190</f>
        <v>418556666461031.94</v>
      </c>
      <c r="I4" s="4">
        <f>$C4*'Future Year Scaling'!K190/'Future Year Scaling'!$E190</f>
        <v>454305066667236</v>
      </c>
      <c r="J4" s="4">
        <f>$C4*'Future Year Scaling'!L190/'Future Year Scaling'!$E190</f>
        <v>490053466873440.13</v>
      </c>
      <c r="K4" s="4">
        <f>$C4*'Future Year Scaling'!M190/'Future Year Scaling'!$E190</f>
        <v>525801867079644.19</v>
      </c>
      <c r="L4" s="4">
        <f>$C4*'Future Year Scaling'!N190/'Future Year Scaling'!$E190</f>
        <v>568373700829907.5</v>
      </c>
      <c r="M4" s="4">
        <f>$C4*'Future Year Scaling'!O190/'Future Year Scaling'!$E190</f>
        <v>610945534580170.63</v>
      </c>
      <c r="N4" s="4">
        <f>$C4*'Future Year Scaling'!P190/'Future Year Scaling'!$E190</f>
        <v>653517368330433.88</v>
      </c>
      <c r="O4" s="4">
        <f>$C4*'Future Year Scaling'!Q190/'Future Year Scaling'!$E190</f>
        <v>696089202080697.13</v>
      </c>
      <c r="P4" s="4">
        <f>$C4*'Future Year Scaling'!R190/'Future Year Scaling'!$E190</f>
        <v>738661035830960.38</v>
      </c>
      <c r="Q4" s="4">
        <f>$C4*'Future Year Scaling'!S190/'Future Year Scaling'!$E190</f>
        <v>788309871602216.88</v>
      </c>
      <c r="R4" s="4">
        <f>$C4*'Future Year Scaling'!T190/'Future Year Scaling'!$E190</f>
        <v>837958707373473.38</v>
      </c>
      <c r="S4" s="4">
        <f>$C4*'Future Year Scaling'!U190/'Future Year Scaling'!$E190</f>
        <v>887607543144729.88</v>
      </c>
      <c r="T4" s="4">
        <f>$C4*'Future Year Scaling'!V190/'Future Year Scaling'!$E190</f>
        <v>937256378915986.63</v>
      </c>
      <c r="U4" s="4">
        <f>$C4*'Future Year Scaling'!W190/'Future Year Scaling'!$E190</f>
        <v>986905214687243.13</v>
      </c>
      <c r="V4" s="4">
        <f>$C4*'Future Year Scaling'!X190/'Future Year Scaling'!$E190</f>
        <v>1034496183065590</v>
      </c>
      <c r="W4" s="4">
        <f>$C4*'Future Year Scaling'!Y190/'Future Year Scaling'!$E190</f>
        <v>1082087151443936.8</v>
      </c>
      <c r="X4" s="4">
        <f>$C4*'Future Year Scaling'!Z190/'Future Year Scaling'!$E190</f>
        <v>1129678119822283.5</v>
      </c>
      <c r="Y4" s="4">
        <f>$C4*'Future Year Scaling'!AA190/'Future Year Scaling'!$E190</f>
        <v>1177269088200630.3</v>
      </c>
      <c r="Z4" s="4">
        <f>$C4*'Future Year Scaling'!AB190/'Future Year Scaling'!$E190</f>
        <v>1224860056578977</v>
      </c>
      <c r="AA4" s="4">
        <f>$C4*'Future Year Scaling'!AC190/'Future Year Scaling'!$E190</f>
        <v>1264324151256906</v>
      </c>
      <c r="AB4" s="4">
        <f>$C4*'Future Year Scaling'!AD190/'Future Year Scaling'!$E190</f>
        <v>1303788245934835</v>
      </c>
      <c r="AC4" s="4">
        <f>$C4*'Future Year Scaling'!AE190/'Future Year Scaling'!$E190</f>
        <v>1343252340612763.8</v>
      </c>
      <c r="AD4" s="4">
        <f>$C4*'Future Year Scaling'!AF190/'Future Year Scaling'!$E190</f>
        <v>1382716435290692.8</v>
      </c>
      <c r="AE4" s="4">
        <f>$C4*'Future Year Scaling'!AG190/'Future Year Scaling'!$E190</f>
        <v>1422180529968621.5</v>
      </c>
      <c r="AF4" s="4">
        <f>$C4*'Future Year Scaling'!AH190/'Future Year Scaling'!$E190</f>
        <v>1451853516193366.8</v>
      </c>
      <c r="AG4" s="4">
        <f>$C4*'Future Year Scaling'!AI190/'Future Year Scaling'!$E190</f>
        <v>1481526502418111.5</v>
      </c>
      <c r="AH4" s="4">
        <f>$C4*'Future Year Scaling'!AJ190/'Future Year Scaling'!$E190</f>
        <v>1511199488642856.5</v>
      </c>
      <c r="AI4" s="4">
        <f>$C4*'Future Year Scaling'!AK190/'Future Year Scaling'!$E190</f>
        <v>1540872474867601.5</v>
      </c>
      <c r="AJ4" s="4">
        <f>$C4*'Future Year Scaling'!AL190/'Future Year Scaling'!$E190</f>
        <v>1570545461092346.3</v>
      </c>
      <c r="AK4" s="4">
        <f>$C4*'Future Year Scaling'!AM190/'Future Year Scaling'!$E190</f>
        <v>1600218447317091.3</v>
      </c>
      <c r="AL4" s="4">
        <f>$C4*'Future Year Scaling'!AN190/'Future Year Scaling'!$E190</f>
        <v>1629891433541836</v>
      </c>
      <c r="AM4" s="4">
        <f>$C4*'Future Year Scaling'!AO190/'Future Year Scaling'!$E190</f>
        <v>1659564419766581</v>
      </c>
    </row>
    <row r="5" spans="1:39" x14ac:dyDescent="0.45">
      <c r="A5" s="4" t="s">
        <v>6</v>
      </c>
      <c r="B5" s="4" t="s">
        <v>7</v>
      </c>
      <c r="C5" s="4">
        <f>('Annual Survey of Industries'!L32)*('Start Year Fuel Use Adjustments'!C5*'IEA 2017 Actual'!$B$138)</f>
        <v>136020992595882.89</v>
      </c>
      <c r="D5" s="4">
        <f>$C5*'Future Year Scaling'!F191/'Future Year Scaling'!$E191</f>
        <v>138281915936039.38</v>
      </c>
      <c r="E5" s="4">
        <f>$C5*'Future Year Scaling'!G191/'Future Year Scaling'!$E191</f>
        <v>140542839276195.92</v>
      </c>
      <c r="F5" s="4">
        <f>$C5*'Future Year Scaling'!H191/'Future Year Scaling'!$E191</f>
        <v>142803762616352.5</v>
      </c>
      <c r="G5" s="4">
        <f>$C5*'Future Year Scaling'!I191/'Future Year Scaling'!$E191</f>
        <v>144124432668863.25</v>
      </c>
      <c r="H5" s="4">
        <f>$C5*'Future Year Scaling'!J191/'Future Year Scaling'!$E191</f>
        <v>145445102721374</v>
      </c>
      <c r="I5" s="4">
        <f>$C5*'Future Year Scaling'!K191/'Future Year Scaling'!$E191</f>
        <v>146765772773884.72</v>
      </c>
      <c r="J5" s="4">
        <f>$C5*'Future Year Scaling'!L191/'Future Year Scaling'!$E191</f>
        <v>148086442826395.47</v>
      </c>
      <c r="K5" s="4">
        <f>$C5*'Future Year Scaling'!M191/'Future Year Scaling'!$E191</f>
        <v>149407112878906.25</v>
      </c>
      <c r="L5" s="4">
        <f>$C5*'Future Year Scaling'!N191/'Future Year Scaling'!$E191</f>
        <v>150193738772226.22</v>
      </c>
      <c r="M5" s="4">
        <f>$C5*'Future Year Scaling'!O191/'Future Year Scaling'!$E191</f>
        <v>150980364665546.13</v>
      </c>
      <c r="N5" s="4">
        <f>$C5*'Future Year Scaling'!P191/'Future Year Scaling'!$E191</f>
        <v>151766990558866.06</v>
      </c>
      <c r="O5" s="4">
        <f>$C5*'Future Year Scaling'!Q191/'Future Year Scaling'!$E191</f>
        <v>152553616452186</v>
      </c>
      <c r="P5" s="4">
        <f>$C5*'Future Year Scaling'!R191/'Future Year Scaling'!$E191</f>
        <v>153340242345505.94</v>
      </c>
      <c r="Q5" s="4">
        <f>$C5*'Future Year Scaling'!S191/'Future Year Scaling'!$E191</f>
        <v>153752420635666.09</v>
      </c>
      <c r="R5" s="4">
        <f>$C5*'Future Year Scaling'!T191/'Future Year Scaling'!$E191</f>
        <v>154164598925826.25</v>
      </c>
      <c r="S5" s="4">
        <f>$C5*'Future Year Scaling'!U191/'Future Year Scaling'!$E191</f>
        <v>154576777215986.34</v>
      </c>
      <c r="T5" s="4">
        <f>$C5*'Future Year Scaling'!V191/'Future Year Scaling'!$E191</f>
        <v>154988955506146.5</v>
      </c>
      <c r="U5" s="4">
        <f>$C5*'Future Year Scaling'!W191/'Future Year Scaling'!$E191</f>
        <v>155401133796306.63</v>
      </c>
      <c r="V5" s="4">
        <f>$C5*'Future Year Scaling'!X191/'Future Year Scaling'!$E191</f>
        <v>155705831856986.16</v>
      </c>
      <c r="W5" s="4">
        <f>$C5*'Future Year Scaling'!Y191/'Future Year Scaling'!$E191</f>
        <v>156010529917665.69</v>
      </c>
      <c r="X5" s="4">
        <f>$C5*'Future Year Scaling'!Z191/'Future Year Scaling'!$E191</f>
        <v>156315227978345.22</v>
      </c>
      <c r="Y5" s="4">
        <f>$C5*'Future Year Scaling'!AA191/'Future Year Scaling'!$E191</f>
        <v>156619926039024.75</v>
      </c>
      <c r="Z5" s="4">
        <f>$C5*'Future Year Scaling'!AB191/'Future Year Scaling'!$E191</f>
        <v>156924624099704.28</v>
      </c>
      <c r="AA5" s="4">
        <f>$C5*'Future Year Scaling'!AC191/'Future Year Scaling'!$E191</f>
        <v>157229537585270.66</v>
      </c>
      <c r="AB5" s="4">
        <f>$C5*'Future Year Scaling'!AD191/'Future Year Scaling'!$E191</f>
        <v>157534451070837.03</v>
      </c>
      <c r="AC5" s="4">
        <f>$C5*'Future Year Scaling'!AE191/'Future Year Scaling'!$E191</f>
        <v>157839364556403.41</v>
      </c>
      <c r="AD5" s="4">
        <f>$C5*'Future Year Scaling'!AF191/'Future Year Scaling'!$E191</f>
        <v>158144278041969.75</v>
      </c>
      <c r="AE5" s="4">
        <f>$C5*'Future Year Scaling'!AG191/'Future Year Scaling'!$E191</f>
        <v>158449191527536.13</v>
      </c>
      <c r="AF5" s="4">
        <f>$C5*'Future Year Scaling'!AH191/'Future Year Scaling'!$E191</f>
        <v>158475458741474.41</v>
      </c>
      <c r="AG5" s="4">
        <f>$C5*'Future Year Scaling'!AI191/'Future Year Scaling'!$E191</f>
        <v>158501725955412.72</v>
      </c>
      <c r="AH5" s="4">
        <f>$C5*'Future Year Scaling'!AJ191/'Future Year Scaling'!$E191</f>
        <v>158527993169351.03</v>
      </c>
      <c r="AI5" s="4">
        <f>$C5*'Future Year Scaling'!AK191/'Future Year Scaling'!$E191</f>
        <v>158554260383289.34</v>
      </c>
      <c r="AJ5" s="4">
        <f>$C5*'Future Year Scaling'!AL191/'Future Year Scaling'!$E191</f>
        <v>158580527597227.63</v>
      </c>
      <c r="AK5" s="4">
        <f>$C5*'Future Year Scaling'!AM191/'Future Year Scaling'!$E191</f>
        <v>158606794811165.94</v>
      </c>
      <c r="AL5" s="4">
        <f>$C5*'Future Year Scaling'!AN191/'Future Year Scaling'!$E191</f>
        <v>158633062025104.25</v>
      </c>
      <c r="AM5" s="4">
        <f>$C5*'Future Year Scaling'!AO191/'Future Year Scaling'!$E191</f>
        <v>158659329239042.53</v>
      </c>
    </row>
    <row r="6" spans="1:39" x14ac:dyDescent="0.45">
      <c r="A6" s="4" t="s">
        <v>677</v>
      </c>
      <c r="B6" s="4" t="s">
        <v>7</v>
      </c>
      <c r="C6" s="4">
        <f>0*('Start Year Fuel Use Adjustments'!C6*'IEA 2017 Actual'!$B$138)</f>
        <v>0</v>
      </c>
      <c r="D6" s="4">
        <f>$C6*'Future Year Scaling'!F192/'Future Year Scaling'!$E192</f>
        <v>0</v>
      </c>
      <c r="E6" s="4">
        <f>$C6*'Future Year Scaling'!G192/'Future Year Scaling'!$E192</f>
        <v>0</v>
      </c>
      <c r="F6" s="4">
        <f>$C6*'Future Year Scaling'!H192/'Future Year Scaling'!$E192</f>
        <v>0</v>
      </c>
      <c r="G6" s="4">
        <f>$C6*'Future Year Scaling'!I192/'Future Year Scaling'!$E192</f>
        <v>0</v>
      </c>
      <c r="H6" s="4">
        <f>$C6*'Future Year Scaling'!J192/'Future Year Scaling'!$E192</f>
        <v>0</v>
      </c>
      <c r="I6" s="4">
        <f>$C6*'Future Year Scaling'!K192/'Future Year Scaling'!$E192</f>
        <v>0</v>
      </c>
      <c r="J6" s="4">
        <f>$C6*'Future Year Scaling'!L192/'Future Year Scaling'!$E192</f>
        <v>0</v>
      </c>
      <c r="K6" s="4">
        <f>$C6*'Future Year Scaling'!M192/'Future Year Scaling'!$E192</f>
        <v>0</v>
      </c>
      <c r="L6" s="4">
        <f>$C6*'Future Year Scaling'!N192/'Future Year Scaling'!$E192</f>
        <v>0</v>
      </c>
      <c r="M6" s="4">
        <f>$C6*'Future Year Scaling'!O192/'Future Year Scaling'!$E192</f>
        <v>0</v>
      </c>
      <c r="N6" s="4">
        <f>$C6*'Future Year Scaling'!P192/'Future Year Scaling'!$E192</f>
        <v>0</v>
      </c>
      <c r="O6" s="4">
        <f>$C6*'Future Year Scaling'!Q192/'Future Year Scaling'!$E192</f>
        <v>0</v>
      </c>
      <c r="P6" s="4">
        <f>$C6*'Future Year Scaling'!R192/'Future Year Scaling'!$E192</f>
        <v>0</v>
      </c>
      <c r="Q6" s="4">
        <f>$C6*'Future Year Scaling'!S192/'Future Year Scaling'!$E192</f>
        <v>0</v>
      </c>
      <c r="R6" s="4">
        <f>$C6*'Future Year Scaling'!T192/'Future Year Scaling'!$E192</f>
        <v>0</v>
      </c>
      <c r="S6" s="4">
        <f>$C6*'Future Year Scaling'!U192/'Future Year Scaling'!$E192</f>
        <v>0</v>
      </c>
      <c r="T6" s="4">
        <f>$C6*'Future Year Scaling'!V192/'Future Year Scaling'!$E192</f>
        <v>0</v>
      </c>
      <c r="U6" s="4">
        <f>$C6*'Future Year Scaling'!W192/'Future Year Scaling'!$E192</f>
        <v>0</v>
      </c>
      <c r="V6" s="4">
        <f>$C6*'Future Year Scaling'!X192/'Future Year Scaling'!$E192</f>
        <v>0</v>
      </c>
      <c r="W6" s="4">
        <f>$C6*'Future Year Scaling'!Y192/'Future Year Scaling'!$E192</f>
        <v>0</v>
      </c>
      <c r="X6" s="4">
        <f>$C6*'Future Year Scaling'!Z192/'Future Year Scaling'!$E192</f>
        <v>0</v>
      </c>
      <c r="Y6" s="4">
        <f>$C6*'Future Year Scaling'!AA192/'Future Year Scaling'!$E192</f>
        <v>0</v>
      </c>
      <c r="Z6" s="4">
        <f>$C6*'Future Year Scaling'!AB192/'Future Year Scaling'!$E192</f>
        <v>0</v>
      </c>
      <c r="AA6" s="4">
        <f>$C6*'Future Year Scaling'!AC192/'Future Year Scaling'!$E192</f>
        <v>0</v>
      </c>
      <c r="AB6" s="4">
        <f>$C6*'Future Year Scaling'!AD192/'Future Year Scaling'!$E192</f>
        <v>0</v>
      </c>
      <c r="AC6" s="4">
        <f>$C6*'Future Year Scaling'!AE192/'Future Year Scaling'!$E192</f>
        <v>0</v>
      </c>
      <c r="AD6" s="4">
        <f>$C6*'Future Year Scaling'!AF192/'Future Year Scaling'!$E192</f>
        <v>0</v>
      </c>
      <c r="AE6" s="4">
        <f>$C6*'Future Year Scaling'!AG192/'Future Year Scaling'!$E192</f>
        <v>0</v>
      </c>
      <c r="AF6" s="4">
        <f>$C6*'Future Year Scaling'!AH192/'Future Year Scaling'!$E192</f>
        <v>0</v>
      </c>
      <c r="AG6" s="4">
        <f>$C6*'Future Year Scaling'!AI192/'Future Year Scaling'!$E192</f>
        <v>0</v>
      </c>
      <c r="AH6" s="4">
        <f>$C6*'Future Year Scaling'!AJ192/'Future Year Scaling'!$E192</f>
        <v>0</v>
      </c>
      <c r="AI6" s="4">
        <f>$C6*'Future Year Scaling'!AK192/'Future Year Scaling'!$E192</f>
        <v>0</v>
      </c>
      <c r="AJ6" s="4">
        <f>$C6*'Future Year Scaling'!AL192/'Future Year Scaling'!$E192</f>
        <v>0</v>
      </c>
      <c r="AK6" s="4">
        <f>$C6*'Future Year Scaling'!AM192/'Future Year Scaling'!$E192</f>
        <v>0</v>
      </c>
      <c r="AL6" s="4">
        <f>$C6*'Future Year Scaling'!AN192/'Future Year Scaling'!$E192</f>
        <v>0</v>
      </c>
      <c r="AM6" s="4">
        <f>$C6*'Future Year Scaling'!AO192/'Future Year Scaling'!$E192</f>
        <v>0</v>
      </c>
    </row>
    <row r="7" spans="1:39" x14ac:dyDescent="0.45">
      <c r="A7" s="4" t="s">
        <v>678</v>
      </c>
      <c r="B7" s="4" t="s">
        <v>7</v>
      </c>
      <c r="C7" s="4">
        <f>('Annual Survey of Industries'!L34)*('Start Year Fuel Use Adjustments'!C7*'IEA 2017 Actual'!$B$138)</f>
        <v>803282014847.57471</v>
      </c>
      <c r="D7" s="4">
        <f>$C7*'Future Year Scaling'!F193/'Future Year Scaling'!$E193</f>
        <v>812715512015.04663</v>
      </c>
      <c r="E7" s="4">
        <f>$C7*'Future Year Scaling'!G193/'Future Year Scaling'!$E193</f>
        <v>822101010656.38831</v>
      </c>
      <c r="F7" s="4">
        <f>$C7*'Future Year Scaling'!H193/'Future Year Scaling'!$E193</f>
        <v>831419006403.62463</v>
      </c>
      <c r="G7" s="4">
        <f>$C7*'Future Year Scaling'!I193/'Future Year Scaling'!$E193</f>
        <v>840652166593.61743</v>
      </c>
      <c r="H7" s="4">
        <f>$C7*'Future Year Scaling'!J193/'Future Year Scaling'!$E193</f>
        <v>849769850197.04907</v>
      </c>
      <c r="I7" s="4">
        <f>$C7*'Future Year Scaling'!K193/'Future Year Scaling'!$E193</f>
        <v>858747223539.39026</v>
      </c>
      <c r="J7" s="4">
        <f>$C7*'Future Year Scaling'!L193/'Future Year Scaling'!$E193</f>
        <v>867578699043.8717</v>
      </c>
      <c r="K7" s="4">
        <f>$C7*'Future Year Scaling'!M193/'Future Year Scaling'!$E193</f>
        <v>876265518394.22009</v>
      </c>
      <c r="L7" s="4">
        <f>$C7*'Future Year Scaling'!N193/'Future Year Scaling'!$E193</f>
        <v>884797748120.62366</v>
      </c>
      <c r="M7" s="4">
        <f>$C7*'Future Year Scaling'!O193/'Future Year Scaling'!$E193</f>
        <v>893164833911.40723</v>
      </c>
      <c r="N7" s="4">
        <f>$C7*'Future Year Scaling'!P193/'Future Year Scaling'!$E193</f>
        <v>901356221454.89612</v>
      </c>
      <c r="O7" s="4">
        <f>$C7*'Future Year Scaling'!Q193/'Future Year Scaling'!$E193</f>
        <v>909363218965.00488</v>
      </c>
      <c r="P7" s="4">
        <f>$C7*'Future Year Scaling'!R193/'Future Year Scaling'!$E193</f>
        <v>917177134655.64856</v>
      </c>
      <c r="Q7" s="4">
        <f>$C7*'Future Year Scaling'!S193/'Future Year Scaling'!$E193</f>
        <v>924784310005.83569</v>
      </c>
      <c r="R7" s="4">
        <f>$C7*'Future Year Scaling'!T193/'Future Year Scaling'!$E193</f>
        <v>932170465652.71191</v>
      </c>
      <c r="S7" s="4">
        <f>$C7*'Future Year Scaling'!U193/'Future Year Scaling'!$E193</f>
        <v>939324426442.7395</v>
      </c>
      <c r="T7" s="4">
        <f>$C7*'Future Year Scaling'!V193/'Future Year Scaling'!$E193</f>
        <v>946239983957.28577</v>
      </c>
      <c r="U7" s="4">
        <f>$C7*'Future Year Scaling'!W193/'Future Year Scaling'!$E193</f>
        <v>952910929777.71838</v>
      </c>
      <c r="V7" s="4">
        <f>$C7*'Future Year Scaling'!X193/'Future Year Scaling'!$E193</f>
        <v>959327330434.22559</v>
      </c>
      <c r="W7" s="4">
        <f>$C7*'Future Year Scaling'!Y193/'Future Year Scaling'!$E193</f>
        <v>965476148247.67981</v>
      </c>
      <c r="X7" s="4">
        <f>$C7*'Future Year Scaling'!Z193/'Future Year Scaling'!$E193</f>
        <v>971350553957.58508</v>
      </c>
      <c r="Y7" s="4">
        <f>$C7*'Future Year Scaling'!AA193/'Future Year Scaling'!$E193</f>
        <v>976945580829.03589</v>
      </c>
      <c r="Z7" s="4">
        <f>$C7*'Future Year Scaling'!AB193/'Future Year Scaling'!$E193</f>
        <v>982263091387.6217</v>
      </c>
      <c r="AA7" s="4">
        <f>$C7*'Future Year Scaling'!AC193/'Future Year Scaling'!$E193</f>
        <v>987313639945.0177</v>
      </c>
      <c r="AB7" s="4">
        <f>$C7*'Future Year Scaling'!AD193/'Future Year Scaling'!$E193</f>
        <v>992112126705.94128</v>
      </c>
      <c r="AC7" s="4">
        <f>$C7*'Future Year Scaling'!AE193/'Future Year Scaling'!$E193</f>
        <v>996672210191.38367</v>
      </c>
      <c r="AD7" s="4">
        <f>$C7*'Future Year Scaling'!AF193/'Future Year Scaling'!$E193</f>
        <v>1000995752926.9344</v>
      </c>
      <c r="AE7" s="4">
        <f>$C7*'Future Year Scaling'!AG193/'Future Year Scaling'!$E193</f>
        <v>1005084617438.1832</v>
      </c>
      <c r="AF7" s="4">
        <f>$C7*'Future Year Scaling'!AH193/'Future Year Scaling'!$E193</f>
        <v>1008944391301.8994</v>
      </c>
      <c r="AG7" s="4">
        <f>$C7*'Future Year Scaling'!AI193/'Future Year Scaling'!$E193</f>
        <v>1012583145462.3048</v>
      </c>
      <c r="AH7" s="4">
        <f>$C7*'Future Year Scaling'!AJ193/'Future Year Scaling'!$E193</f>
        <v>1016005225812.442</v>
      </c>
      <c r="AI7" s="4">
        <f>$C7*'Future Year Scaling'!AK193/'Future Year Scaling'!$E193</f>
        <v>1019215599087.2169</v>
      </c>
      <c r="AJ7" s="4">
        <f>$C7*'Future Year Scaling'!AL193/'Future Year Scaling'!$E193</f>
        <v>1022214886128.4928</v>
      </c>
      <c r="AK7" s="4">
        <f>$C7*'Future Year Scaling'!AM193/'Future Year Scaling'!$E193</f>
        <v>1025006191145.5859</v>
      </c>
      <c r="AL7" s="4">
        <f>$C7*'Future Year Scaling'!AN193/'Future Year Scaling'!$E193</f>
        <v>1027588272454.7697</v>
      </c>
      <c r="AM7" s="4">
        <f>$C7*'Future Year Scaling'!AO193/'Future Year Scaling'!$E193</f>
        <v>1029962992581.6338</v>
      </c>
    </row>
    <row r="8" spans="1:39" x14ac:dyDescent="0.45">
      <c r="A8" s="4" t="s">
        <v>11</v>
      </c>
      <c r="B8" s="4" t="s">
        <v>7</v>
      </c>
      <c r="C8" s="4">
        <f>('Annual Survey of Industries'!L35)*('Start Year Fuel Use Adjustments'!C8*'IEA 2017 Actual'!$B$138)</f>
        <v>1110450211855280.4</v>
      </c>
      <c r="D8" s="4">
        <f>$C8*'Future Year Scaling'!F194/'Future Year Scaling'!$E194</f>
        <v>1185318535760225.8</v>
      </c>
      <c r="E8" s="4">
        <f>$C8*'Future Year Scaling'!G194/'Future Year Scaling'!$E194</f>
        <v>1260186859665171</v>
      </c>
      <c r="F8" s="4">
        <f>$C8*'Future Year Scaling'!H194/'Future Year Scaling'!$E194</f>
        <v>1335055183570116.3</v>
      </c>
      <c r="G8" s="4">
        <f>$C8*'Future Year Scaling'!I194/'Future Year Scaling'!$E194</f>
        <v>1439088273918885.3</v>
      </c>
      <c r="H8" s="4">
        <f>$C8*'Future Year Scaling'!J194/'Future Year Scaling'!$E194</f>
        <v>1543121364267654.5</v>
      </c>
      <c r="I8" s="4">
        <f>$C8*'Future Year Scaling'!K194/'Future Year Scaling'!$E194</f>
        <v>1647154454616423.5</v>
      </c>
      <c r="J8" s="4">
        <f>$C8*'Future Year Scaling'!L194/'Future Year Scaling'!$E194</f>
        <v>1751187544965192</v>
      </c>
      <c r="K8" s="4">
        <f>$C8*'Future Year Scaling'!M194/'Future Year Scaling'!$E194</f>
        <v>1855220635313961.3</v>
      </c>
      <c r="L8" s="4">
        <f>$C8*'Future Year Scaling'!N194/'Future Year Scaling'!$E194</f>
        <v>1959061754323660.3</v>
      </c>
      <c r="M8" s="4">
        <f>$C8*'Future Year Scaling'!O194/'Future Year Scaling'!$E194</f>
        <v>2062902873333359</v>
      </c>
      <c r="N8" s="4">
        <f>$C8*'Future Year Scaling'!P194/'Future Year Scaling'!$E194</f>
        <v>2166743992343058.5</v>
      </c>
      <c r="O8" s="4">
        <f>$C8*'Future Year Scaling'!Q194/'Future Year Scaling'!$E194</f>
        <v>2270585111352757.5</v>
      </c>
      <c r="P8" s="4">
        <f>$C8*'Future Year Scaling'!R194/'Future Year Scaling'!$E194</f>
        <v>2374426230362456</v>
      </c>
      <c r="Q8" s="4">
        <f>$C8*'Future Year Scaling'!S194/'Future Year Scaling'!$E194</f>
        <v>2506022070805818.5</v>
      </c>
      <c r="R8" s="4">
        <f>$C8*'Future Year Scaling'!T194/'Future Year Scaling'!$E194</f>
        <v>2637617911249180</v>
      </c>
      <c r="S8" s="4">
        <f>$C8*'Future Year Scaling'!U194/'Future Year Scaling'!$E194</f>
        <v>2769213751692543</v>
      </c>
      <c r="T8" s="4">
        <f>$C8*'Future Year Scaling'!V194/'Future Year Scaling'!$E194</f>
        <v>2900809592135904.5</v>
      </c>
      <c r="U8" s="4">
        <f>$C8*'Future Year Scaling'!W194/'Future Year Scaling'!$E194</f>
        <v>3032405432579267</v>
      </c>
      <c r="V8" s="4">
        <f>$C8*'Future Year Scaling'!X194/'Future Year Scaling'!$E194</f>
        <v>3142919320644053.5</v>
      </c>
      <c r="W8" s="4">
        <f>$C8*'Future Year Scaling'!Y194/'Future Year Scaling'!$E194</f>
        <v>3253433208708839</v>
      </c>
      <c r="X8" s="4">
        <f>$C8*'Future Year Scaling'!Z194/'Future Year Scaling'!$E194</f>
        <v>3363947096773625</v>
      </c>
      <c r="Y8" s="4">
        <f>$C8*'Future Year Scaling'!AA194/'Future Year Scaling'!$E194</f>
        <v>3474460984838411</v>
      </c>
      <c r="Z8" s="4">
        <f>$C8*'Future Year Scaling'!AB194/'Future Year Scaling'!$E194</f>
        <v>3584974872903197</v>
      </c>
      <c r="AA8" s="4">
        <f>$C8*'Future Year Scaling'!AC194/'Future Year Scaling'!$E194</f>
        <v>3715608654397252.5</v>
      </c>
      <c r="AB8" s="4">
        <f>$C8*'Future Year Scaling'!AD194/'Future Year Scaling'!$E194</f>
        <v>3846242435891308.5</v>
      </c>
      <c r="AC8" s="4">
        <f>$C8*'Future Year Scaling'!AE194/'Future Year Scaling'!$E194</f>
        <v>3976876217385363</v>
      </c>
      <c r="AD8" s="4">
        <f>$C8*'Future Year Scaling'!AF194/'Future Year Scaling'!$E194</f>
        <v>4107509998879420</v>
      </c>
      <c r="AE8" s="4">
        <f>$C8*'Future Year Scaling'!AG194/'Future Year Scaling'!$E194</f>
        <v>4238143780373475</v>
      </c>
      <c r="AF8" s="4">
        <f>$C8*'Future Year Scaling'!AH194/'Future Year Scaling'!$E194</f>
        <v>4322019606527544</v>
      </c>
      <c r="AG8" s="4">
        <f>$C8*'Future Year Scaling'!AI194/'Future Year Scaling'!$E194</f>
        <v>4405895432681612</v>
      </c>
      <c r="AH8" s="4">
        <f>$C8*'Future Year Scaling'!AJ194/'Future Year Scaling'!$E194</f>
        <v>4489771258835682</v>
      </c>
      <c r="AI8" s="4">
        <f>$C8*'Future Year Scaling'!AK194/'Future Year Scaling'!$E194</f>
        <v>4573647084989749</v>
      </c>
      <c r="AJ8" s="4">
        <f>$C8*'Future Year Scaling'!AL194/'Future Year Scaling'!$E194</f>
        <v>4657522911143819</v>
      </c>
      <c r="AK8" s="4">
        <f>$C8*'Future Year Scaling'!AM194/'Future Year Scaling'!$E194</f>
        <v>4741398737297887</v>
      </c>
      <c r="AL8" s="4">
        <f>$C8*'Future Year Scaling'!AN194/'Future Year Scaling'!$E194</f>
        <v>4825274563451956</v>
      </c>
      <c r="AM8" s="4">
        <f>$C8*'Future Year Scaling'!AO194/'Future Year Scaling'!$E194</f>
        <v>4909150389606025</v>
      </c>
    </row>
    <row r="9" spans="1:39" x14ac:dyDescent="0.45">
      <c r="A9" s="4" t="s">
        <v>679</v>
      </c>
      <c r="B9" s="4" t="s">
        <v>7</v>
      </c>
      <c r="C9" s="4">
        <f>('Annual Survey of Industries'!L36)*('Start Year Fuel Use Adjustments'!C9*'IEA 2017 Actual'!$B$138)</f>
        <v>989780003096674.88</v>
      </c>
      <c r="D9" s="4">
        <f>$C9*'Future Year Scaling'!F195/'Future Year Scaling'!$E195</f>
        <v>1015749812838955.1</v>
      </c>
      <c r="E9" s="4">
        <f>$C9*'Future Year Scaling'!G195/'Future Year Scaling'!$E195</f>
        <v>1041719622581235.4</v>
      </c>
      <c r="F9" s="4">
        <f>$C9*'Future Year Scaling'!H195/'Future Year Scaling'!$E195</f>
        <v>1067689432323515.5</v>
      </c>
      <c r="G9" s="4">
        <f>$C9*'Future Year Scaling'!I195/'Future Year Scaling'!$E195</f>
        <v>1114975502085470.9</v>
      </c>
      <c r="H9" s="4">
        <f>$C9*'Future Year Scaling'!J195/'Future Year Scaling'!$E195</f>
        <v>1162261571847426</v>
      </c>
      <c r="I9" s="4">
        <f>$C9*'Future Year Scaling'!K195/'Future Year Scaling'!$E195</f>
        <v>1209547641609381.8</v>
      </c>
      <c r="J9" s="4">
        <f>$C9*'Future Year Scaling'!L195/'Future Year Scaling'!$E195</f>
        <v>1256833711371336.8</v>
      </c>
      <c r="K9" s="4">
        <f>$C9*'Future Year Scaling'!M195/'Future Year Scaling'!$E195</f>
        <v>1304119781133292.3</v>
      </c>
      <c r="L9" s="4">
        <f>$C9*'Future Year Scaling'!N195/'Future Year Scaling'!$E195</f>
        <v>1365066271048701.5</v>
      </c>
      <c r="M9" s="4">
        <f>$C9*'Future Year Scaling'!O195/'Future Year Scaling'!$E195</f>
        <v>1426012760964110.5</v>
      </c>
      <c r="N9" s="4">
        <f>$C9*'Future Year Scaling'!P195/'Future Year Scaling'!$E195</f>
        <v>1486959250879519.8</v>
      </c>
      <c r="O9" s="4">
        <f>$C9*'Future Year Scaling'!Q195/'Future Year Scaling'!$E195</f>
        <v>1547905740794928.8</v>
      </c>
      <c r="P9" s="4">
        <f>$C9*'Future Year Scaling'!R195/'Future Year Scaling'!$E195</f>
        <v>1608852230710337.8</v>
      </c>
      <c r="Q9" s="4">
        <f>$C9*'Future Year Scaling'!S195/'Future Year Scaling'!$E195</f>
        <v>1680531907889175</v>
      </c>
      <c r="R9" s="4">
        <f>$C9*'Future Year Scaling'!T195/'Future Year Scaling'!$E195</f>
        <v>1752211585068012.3</v>
      </c>
      <c r="S9" s="4">
        <f>$C9*'Future Year Scaling'!U195/'Future Year Scaling'!$E195</f>
        <v>1823891262246849</v>
      </c>
      <c r="T9" s="4">
        <f>$C9*'Future Year Scaling'!V195/'Future Year Scaling'!$E195</f>
        <v>1895570939425686.3</v>
      </c>
      <c r="U9" s="4">
        <f>$C9*'Future Year Scaling'!W195/'Future Year Scaling'!$E195</f>
        <v>1967250616604523.3</v>
      </c>
      <c r="V9" s="4">
        <f>$C9*'Future Year Scaling'!X195/'Future Year Scaling'!$E195</f>
        <v>2073006286913404.3</v>
      </c>
      <c r="W9" s="4">
        <f>$C9*'Future Year Scaling'!Y195/'Future Year Scaling'!$E195</f>
        <v>2178761957222285.5</v>
      </c>
      <c r="X9" s="4">
        <f>$C9*'Future Year Scaling'!Z195/'Future Year Scaling'!$E195</f>
        <v>2284517627531166.5</v>
      </c>
      <c r="Y9" s="4">
        <f>$C9*'Future Year Scaling'!AA195/'Future Year Scaling'!$E195</f>
        <v>2390273297840047.5</v>
      </c>
      <c r="Z9" s="4">
        <f>$C9*'Future Year Scaling'!AB195/'Future Year Scaling'!$E195</f>
        <v>2496028968148929</v>
      </c>
      <c r="AA9" s="4">
        <f>$C9*'Future Year Scaling'!AC195/'Future Year Scaling'!$E195</f>
        <v>2635035001798359</v>
      </c>
      <c r="AB9" s="4">
        <f>$C9*'Future Year Scaling'!AD195/'Future Year Scaling'!$E195</f>
        <v>2774041035447790</v>
      </c>
      <c r="AC9" s="4">
        <f>$C9*'Future Year Scaling'!AE195/'Future Year Scaling'!$E195</f>
        <v>2913047069097220.5</v>
      </c>
      <c r="AD9" s="4">
        <f>$C9*'Future Year Scaling'!AF195/'Future Year Scaling'!$E195</f>
        <v>3052053102746651</v>
      </c>
      <c r="AE9" s="4">
        <f>$C9*'Future Year Scaling'!AG195/'Future Year Scaling'!$E195</f>
        <v>3191059136396081.5</v>
      </c>
      <c r="AF9" s="4">
        <f>$C9*'Future Year Scaling'!AH195/'Future Year Scaling'!$E195</f>
        <v>3314528318552298</v>
      </c>
      <c r="AG9" s="4">
        <f>$C9*'Future Year Scaling'!AI195/'Future Year Scaling'!$E195</f>
        <v>3437997500708515</v>
      </c>
      <c r="AH9" s="4">
        <f>$C9*'Future Year Scaling'!AJ195/'Future Year Scaling'!$E195</f>
        <v>3561466682864732.5</v>
      </c>
      <c r="AI9" s="4">
        <f>$C9*'Future Year Scaling'!AK195/'Future Year Scaling'!$E195</f>
        <v>3684935865020949</v>
      </c>
      <c r="AJ9" s="4">
        <f>$C9*'Future Year Scaling'!AL195/'Future Year Scaling'!$E195</f>
        <v>3808405047177165.5</v>
      </c>
      <c r="AK9" s="4">
        <f>$C9*'Future Year Scaling'!AM195/'Future Year Scaling'!$E195</f>
        <v>3931874229333382</v>
      </c>
      <c r="AL9" s="4">
        <f>$C9*'Future Year Scaling'!AN195/'Future Year Scaling'!$E195</f>
        <v>4055343411489599</v>
      </c>
      <c r="AM9" s="4">
        <f>$C9*'Future Year Scaling'!AO195/'Future Year Scaling'!$E195</f>
        <v>4178812593645816</v>
      </c>
    </row>
    <row r="10" spans="1:39" x14ac:dyDescent="0.45">
      <c r="A10" s="4" t="s">
        <v>675</v>
      </c>
      <c r="B10" t="s">
        <v>55</v>
      </c>
      <c r="C10" s="4">
        <f>('Annual Survey of Industries'!M29*Coal_Multiplier)*('Start Year Fuel Use Adjustments'!C10*Coal_Multiplier)</f>
        <v>202365912096483.69</v>
      </c>
      <c r="D10" s="4">
        <f>$C10*'Future Year Scaling'!F196/'Future Year Scaling'!$E196</f>
        <v>205230100291643.5</v>
      </c>
      <c r="E10" s="4">
        <f>$C10*'Future Year Scaling'!G196/'Future Year Scaling'!$E196</f>
        <v>208094288486803.31</v>
      </c>
      <c r="F10" s="4">
        <f>$C10*'Future Year Scaling'!H196/'Future Year Scaling'!$E196</f>
        <v>210958476681963.16</v>
      </c>
      <c r="G10" s="4">
        <f>$C10*'Future Year Scaling'!I196/'Future Year Scaling'!$E196</f>
        <v>223406679222465.41</v>
      </c>
      <c r="H10" s="4">
        <f>$C10*'Future Year Scaling'!J196/'Future Year Scaling'!$E196</f>
        <v>235854881762967.66</v>
      </c>
      <c r="I10" s="4">
        <f>$C10*'Future Year Scaling'!K196/'Future Year Scaling'!$E196</f>
        <v>248303084303469.91</v>
      </c>
      <c r="J10" s="4">
        <f>$C10*'Future Year Scaling'!L196/'Future Year Scaling'!$E196</f>
        <v>260751286843972.16</v>
      </c>
      <c r="K10" s="4">
        <f>$C10*'Future Year Scaling'!M196/'Future Year Scaling'!$E196</f>
        <v>273199489384474.47</v>
      </c>
      <c r="L10" s="4">
        <f>$C10*'Future Year Scaling'!N196/'Future Year Scaling'!$E196</f>
        <v>291229186869390.63</v>
      </c>
      <c r="M10" s="4">
        <f>$C10*'Future Year Scaling'!O196/'Future Year Scaling'!$E196</f>
        <v>309258884354306.94</v>
      </c>
      <c r="N10" s="4">
        <f>$C10*'Future Year Scaling'!P196/'Future Year Scaling'!$E196</f>
        <v>327288581839223.19</v>
      </c>
      <c r="O10" s="4">
        <f>$C10*'Future Year Scaling'!Q196/'Future Year Scaling'!$E196</f>
        <v>345318279324139.44</v>
      </c>
      <c r="P10" s="4">
        <f>$C10*'Future Year Scaling'!R196/'Future Year Scaling'!$E196</f>
        <v>363347976809055.69</v>
      </c>
      <c r="Q10" s="4">
        <f>$C10*'Future Year Scaling'!S196/'Future Year Scaling'!$E196</f>
        <v>387271292310935.44</v>
      </c>
      <c r="R10" s="4">
        <f>$C10*'Future Year Scaling'!T196/'Future Year Scaling'!$E196</f>
        <v>411194607812815.19</v>
      </c>
      <c r="S10" s="4">
        <f>$C10*'Future Year Scaling'!U196/'Future Year Scaling'!$E196</f>
        <v>435117923314694.81</v>
      </c>
      <c r="T10" s="4">
        <f>$C10*'Future Year Scaling'!V196/'Future Year Scaling'!$E196</f>
        <v>459041238816574.56</v>
      </c>
      <c r="U10" s="4">
        <f>$C10*'Future Year Scaling'!W196/'Future Year Scaling'!$E196</f>
        <v>482964554318454.25</v>
      </c>
      <c r="V10" s="4">
        <f>$C10*'Future Year Scaling'!X196/'Future Year Scaling'!$E196</f>
        <v>508503565725296.06</v>
      </c>
      <c r="W10" s="4">
        <f>$C10*'Future Year Scaling'!Y196/'Future Year Scaling'!$E196</f>
        <v>534042577132137.63</v>
      </c>
      <c r="X10" s="4">
        <f>$C10*'Future Year Scaling'!Z196/'Future Year Scaling'!$E196</f>
        <v>559581588538979.31</v>
      </c>
      <c r="Y10" s="4">
        <f>$C10*'Future Year Scaling'!AA196/'Future Year Scaling'!$E196</f>
        <v>585120599945820.88</v>
      </c>
      <c r="Z10" s="4">
        <f>$C10*'Future Year Scaling'!AB196/'Future Year Scaling'!$E196</f>
        <v>610659611352662.75</v>
      </c>
      <c r="AA10" s="4">
        <f>$C10*'Future Year Scaling'!AC196/'Future Year Scaling'!$E196</f>
        <v>629497156790059.75</v>
      </c>
      <c r="AB10" s="4">
        <f>$C10*'Future Year Scaling'!AD196/'Future Year Scaling'!$E196</f>
        <v>648334702227457</v>
      </c>
      <c r="AC10" s="4">
        <f>$C10*'Future Year Scaling'!AE196/'Future Year Scaling'!$E196</f>
        <v>667172247664854.25</v>
      </c>
      <c r="AD10" s="4">
        <f>$C10*'Future Year Scaling'!AF196/'Future Year Scaling'!$E196</f>
        <v>686009793102251.5</v>
      </c>
      <c r="AE10" s="4">
        <f>$C10*'Future Year Scaling'!AG196/'Future Year Scaling'!$E196</f>
        <v>704847338539648.63</v>
      </c>
      <c r="AF10" s="4">
        <f>$C10*'Future Year Scaling'!AH196/'Future Year Scaling'!$E196</f>
        <v>716909977284648.75</v>
      </c>
      <c r="AG10" s="4">
        <f>$C10*'Future Year Scaling'!AI196/'Future Year Scaling'!$E196</f>
        <v>728972616029648.63</v>
      </c>
      <c r="AH10" s="4">
        <f>$C10*'Future Year Scaling'!AJ196/'Future Year Scaling'!$E196</f>
        <v>741035254774648.75</v>
      </c>
      <c r="AI10" s="4">
        <f>$C10*'Future Year Scaling'!AK196/'Future Year Scaling'!$E196</f>
        <v>753097893519648.63</v>
      </c>
      <c r="AJ10" s="4">
        <f>$C10*'Future Year Scaling'!AL196/'Future Year Scaling'!$E196</f>
        <v>765160532264648.63</v>
      </c>
      <c r="AK10" s="4">
        <f>$C10*'Future Year Scaling'!AM196/'Future Year Scaling'!$E196</f>
        <v>777223171009648.63</v>
      </c>
      <c r="AL10" s="4">
        <f>$C10*'Future Year Scaling'!AN196/'Future Year Scaling'!$E196</f>
        <v>789285809754648.5</v>
      </c>
      <c r="AM10" s="4">
        <f>$C10*'Future Year Scaling'!AO196/'Future Year Scaling'!$E196</f>
        <v>801348448499648.63</v>
      </c>
    </row>
    <row r="11" spans="1:39" x14ac:dyDescent="0.45">
      <c r="A11" s="4" t="s">
        <v>676</v>
      </c>
      <c r="B11" s="4" t="s">
        <v>55</v>
      </c>
      <c r="C11" s="4">
        <f>0*('Start Year Fuel Use Adjustments'!C11*Coal_Multiplier)</f>
        <v>0</v>
      </c>
      <c r="D11" s="4">
        <f>$C11*'Future Year Scaling'!F197/'Future Year Scaling'!$E197</f>
        <v>0</v>
      </c>
      <c r="E11" s="4">
        <f>$C11*'Future Year Scaling'!G197/'Future Year Scaling'!$E197</f>
        <v>0</v>
      </c>
      <c r="F11" s="4">
        <f>$C11*'Future Year Scaling'!H197/'Future Year Scaling'!$E197</f>
        <v>0</v>
      </c>
      <c r="G11" s="4">
        <f>$C11*'Future Year Scaling'!I197/'Future Year Scaling'!$E197</f>
        <v>0</v>
      </c>
      <c r="H11" s="4">
        <f>$C11*'Future Year Scaling'!J197/'Future Year Scaling'!$E197</f>
        <v>0</v>
      </c>
      <c r="I11" s="4">
        <f>$C11*'Future Year Scaling'!K197/'Future Year Scaling'!$E197</f>
        <v>0</v>
      </c>
      <c r="J11" s="4">
        <f>$C11*'Future Year Scaling'!L197/'Future Year Scaling'!$E197</f>
        <v>0</v>
      </c>
      <c r="K11" s="4">
        <f>$C11*'Future Year Scaling'!M197/'Future Year Scaling'!$E197</f>
        <v>0</v>
      </c>
      <c r="L11" s="4">
        <f>$C11*'Future Year Scaling'!N197/'Future Year Scaling'!$E197</f>
        <v>0</v>
      </c>
      <c r="M11" s="4">
        <f>$C11*'Future Year Scaling'!O197/'Future Year Scaling'!$E197</f>
        <v>0</v>
      </c>
      <c r="N11" s="4">
        <f>$C11*'Future Year Scaling'!P197/'Future Year Scaling'!$E197</f>
        <v>0</v>
      </c>
      <c r="O11" s="4">
        <f>$C11*'Future Year Scaling'!Q197/'Future Year Scaling'!$E197</f>
        <v>0</v>
      </c>
      <c r="P11" s="4">
        <f>$C11*'Future Year Scaling'!R197/'Future Year Scaling'!$E197</f>
        <v>0</v>
      </c>
      <c r="Q11" s="4">
        <f>$C11*'Future Year Scaling'!S197/'Future Year Scaling'!$E197</f>
        <v>0</v>
      </c>
      <c r="R11" s="4">
        <f>$C11*'Future Year Scaling'!T197/'Future Year Scaling'!$E197</f>
        <v>0</v>
      </c>
      <c r="S11" s="4">
        <f>$C11*'Future Year Scaling'!U197/'Future Year Scaling'!$E197</f>
        <v>0</v>
      </c>
      <c r="T11" s="4">
        <f>$C11*'Future Year Scaling'!V197/'Future Year Scaling'!$E197</f>
        <v>0</v>
      </c>
      <c r="U11" s="4">
        <f>$C11*'Future Year Scaling'!W197/'Future Year Scaling'!$E197</f>
        <v>0</v>
      </c>
      <c r="V11" s="4">
        <f>$C11*'Future Year Scaling'!X197/'Future Year Scaling'!$E197</f>
        <v>0</v>
      </c>
      <c r="W11" s="4">
        <f>$C11*'Future Year Scaling'!Y197/'Future Year Scaling'!$E197</f>
        <v>0</v>
      </c>
      <c r="X11" s="4">
        <f>$C11*'Future Year Scaling'!Z197/'Future Year Scaling'!$E197</f>
        <v>0</v>
      </c>
      <c r="Y11" s="4">
        <f>$C11*'Future Year Scaling'!AA197/'Future Year Scaling'!$E197</f>
        <v>0</v>
      </c>
      <c r="Z11" s="4">
        <f>$C11*'Future Year Scaling'!AB197/'Future Year Scaling'!$E197</f>
        <v>0</v>
      </c>
      <c r="AA11" s="4">
        <f>$C11*'Future Year Scaling'!AC197/'Future Year Scaling'!$E197</f>
        <v>0</v>
      </c>
      <c r="AB11" s="4">
        <f>$C11*'Future Year Scaling'!AD197/'Future Year Scaling'!$E197</f>
        <v>0</v>
      </c>
      <c r="AC11" s="4">
        <f>$C11*'Future Year Scaling'!AE197/'Future Year Scaling'!$E197</f>
        <v>0</v>
      </c>
      <c r="AD11" s="4">
        <f>$C11*'Future Year Scaling'!AF197/'Future Year Scaling'!$E197</f>
        <v>0</v>
      </c>
      <c r="AE11" s="4">
        <f>$C11*'Future Year Scaling'!AG197/'Future Year Scaling'!$E197</f>
        <v>0</v>
      </c>
      <c r="AF11" s="4">
        <f>$C11*'Future Year Scaling'!AH197/'Future Year Scaling'!$E197</f>
        <v>0</v>
      </c>
      <c r="AG11" s="4">
        <f>$C11*'Future Year Scaling'!AI197/'Future Year Scaling'!$E197</f>
        <v>0</v>
      </c>
      <c r="AH11" s="4">
        <f>$C11*'Future Year Scaling'!AJ197/'Future Year Scaling'!$E197</f>
        <v>0</v>
      </c>
      <c r="AI11" s="4">
        <f>$C11*'Future Year Scaling'!AK197/'Future Year Scaling'!$E197</f>
        <v>0</v>
      </c>
      <c r="AJ11" s="4">
        <f>$C11*'Future Year Scaling'!AL197/'Future Year Scaling'!$E197</f>
        <v>0</v>
      </c>
      <c r="AK11" s="4">
        <f>$C11*'Future Year Scaling'!AM197/'Future Year Scaling'!$E197</f>
        <v>0</v>
      </c>
      <c r="AL11" s="4">
        <f>$C11*'Future Year Scaling'!AN197/'Future Year Scaling'!$E197</f>
        <v>0</v>
      </c>
      <c r="AM11" s="4">
        <f>$C11*'Future Year Scaling'!AO197/'Future Year Scaling'!$E197</f>
        <v>0</v>
      </c>
    </row>
    <row r="12" spans="1:39" x14ac:dyDescent="0.45">
      <c r="A12" s="4" t="s">
        <v>27</v>
      </c>
      <c r="B12" s="4" t="s">
        <v>55</v>
      </c>
      <c r="C12" s="4">
        <f>('Annual Survey of Industries'!M31*Coal_Multiplier)*('Start Year Fuel Use Adjustments'!C12*Coal_Multiplier)</f>
        <v>545746650587257.81</v>
      </c>
      <c r="D12" s="4">
        <f>$C12*'Future Year Scaling'!F198/'Future Year Scaling'!$E198</f>
        <v>596275044381609.75</v>
      </c>
      <c r="E12" s="4">
        <f>$C12*'Future Year Scaling'!G198/'Future Year Scaling'!$E198</f>
        <v>646803438175961.88</v>
      </c>
      <c r="F12" s="4">
        <f>$C12*'Future Year Scaling'!H198/'Future Year Scaling'!$E198</f>
        <v>697331831970313.88</v>
      </c>
      <c r="G12" s="4">
        <f>$C12*'Future Year Scaling'!I198/'Future Year Scaling'!$E198</f>
        <v>769159490090563.75</v>
      </c>
      <c r="H12" s="4">
        <f>$C12*'Future Year Scaling'!J198/'Future Year Scaling'!$E198</f>
        <v>840987148210813.38</v>
      </c>
      <c r="I12" s="4">
        <f>$C12*'Future Year Scaling'!K198/'Future Year Scaling'!$E198</f>
        <v>912814806331063.13</v>
      </c>
      <c r="J12" s="4">
        <f>$C12*'Future Year Scaling'!L198/'Future Year Scaling'!$E198</f>
        <v>984642464451313.13</v>
      </c>
      <c r="K12" s="4">
        <f>$C12*'Future Year Scaling'!M198/'Future Year Scaling'!$E198</f>
        <v>1056470122571562.9</v>
      </c>
      <c r="L12" s="4">
        <f>$C12*'Future Year Scaling'!N198/'Future Year Scaling'!$E198</f>
        <v>1142007799853002.3</v>
      </c>
      <c r="M12" s="4">
        <f>$C12*'Future Year Scaling'!O198/'Future Year Scaling'!$E198</f>
        <v>1227545477134441.5</v>
      </c>
      <c r="N12" s="4">
        <f>$C12*'Future Year Scaling'!P198/'Future Year Scaling'!$E198</f>
        <v>1313083154415880.3</v>
      </c>
      <c r="O12" s="4">
        <f>$C12*'Future Year Scaling'!Q198/'Future Year Scaling'!$E198</f>
        <v>1398620831697319.5</v>
      </c>
      <c r="P12" s="4">
        <f>$C12*'Future Year Scaling'!R198/'Future Year Scaling'!$E198</f>
        <v>1484158508978758.8</v>
      </c>
      <c r="Q12" s="4">
        <f>$C12*'Future Year Scaling'!S198/'Future Year Scaling'!$E198</f>
        <v>1583915689195940.8</v>
      </c>
      <c r="R12" s="4">
        <f>$C12*'Future Year Scaling'!T198/'Future Year Scaling'!$E198</f>
        <v>1683672869413122.8</v>
      </c>
      <c r="S12" s="4">
        <f>$C12*'Future Year Scaling'!U198/'Future Year Scaling'!$E198</f>
        <v>1783430049630304.5</v>
      </c>
      <c r="T12" s="4">
        <f>$C12*'Future Year Scaling'!V198/'Future Year Scaling'!$E198</f>
        <v>1883187229847486.5</v>
      </c>
      <c r="U12" s="4">
        <f>$C12*'Future Year Scaling'!W198/'Future Year Scaling'!$E198</f>
        <v>1982944410064668.5</v>
      </c>
      <c r="V12" s="4">
        <f>$C12*'Future Year Scaling'!X198/'Future Year Scaling'!$E198</f>
        <v>2078566809572724</v>
      </c>
      <c r="W12" s="4">
        <f>$C12*'Future Year Scaling'!Y198/'Future Year Scaling'!$E198</f>
        <v>2174189209080779.8</v>
      </c>
      <c r="X12" s="4">
        <f>$C12*'Future Year Scaling'!Z198/'Future Year Scaling'!$E198</f>
        <v>2269811608588836</v>
      </c>
      <c r="Y12" s="4">
        <f>$C12*'Future Year Scaling'!AA198/'Future Year Scaling'!$E198</f>
        <v>2365434008096892</v>
      </c>
      <c r="Z12" s="4">
        <f>$C12*'Future Year Scaling'!AB198/'Future Year Scaling'!$E198</f>
        <v>2461056407604947.5</v>
      </c>
      <c r="AA12" s="4">
        <f>$C12*'Future Year Scaling'!AC198/'Future Year Scaling'!$E198</f>
        <v>2540349844072057.5</v>
      </c>
      <c r="AB12" s="4">
        <f>$C12*'Future Year Scaling'!AD198/'Future Year Scaling'!$E198</f>
        <v>2619643280539167</v>
      </c>
      <c r="AC12" s="4">
        <f>$C12*'Future Year Scaling'!AE198/'Future Year Scaling'!$E198</f>
        <v>2698936717006277</v>
      </c>
      <c r="AD12" s="4">
        <f>$C12*'Future Year Scaling'!AF198/'Future Year Scaling'!$E198</f>
        <v>2778230153473386</v>
      </c>
      <c r="AE12" s="4">
        <f>$C12*'Future Year Scaling'!AG198/'Future Year Scaling'!$E198</f>
        <v>2857523589940495</v>
      </c>
      <c r="AF12" s="4">
        <f>$C12*'Future Year Scaling'!AH198/'Future Year Scaling'!$E198</f>
        <v>2917144191076878</v>
      </c>
      <c r="AG12" s="4">
        <f>$C12*'Future Year Scaling'!AI198/'Future Year Scaling'!$E198</f>
        <v>2976764792213260</v>
      </c>
      <c r="AH12" s="4">
        <f>$C12*'Future Year Scaling'!AJ198/'Future Year Scaling'!$E198</f>
        <v>3036385393349642.5</v>
      </c>
      <c r="AI12" s="4">
        <f>$C12*'Future Year Scaling'!AK198/'Future Year Scaling'!$E198</f>
        <v>3096005994486024.5</v>
      </c>
      <c r="AJ12" s="4">
        <f>$C12*'Future Year Scaling'!AL198/'Future Year Scaling'!$E198</f>
        <v>3155626595622407</v>
      </c>
      <c r="AK12" s="4">
        <f>$C12*'Future Year Scaling'!AM198/'Future Year Scaling'!$E198</f>
        <v>3215247196758789</v>
      </c>
      <c r="AL12" s="4">
        <f>$C12*'Future Year Scaling'!AN198/'Future Year Scaling'!$E198</f>
        <v>3274867797895171.5</v>
      </c>
      <c r="AM12" s="4">
        <f>$C12*'Future Year Scaling'!AO198/'Future Year Scaling'!$E198</f>
        <v>3334488399031553.5</v>
      </c>
    </row>
    <row r="13" spans="1:39" x14ac:dyDescent="0.45">
      <c r="A13" s="4" t="s">
        <v>6</v>
      </c>
      <c r="B13" s="4" t="s">
        <v>55</v>
      </c>
      <c r="C13" s="4">
        <f>('Annual Survey of Industries'!M32*Coal_Multiplier)*('Start Year Fuel Use Adjustments'!C13*Coal_Multiplier)</f>
        <v>113754319558890.06</v>
      </c>
      <c r="D13" s="4">
        <f>$C13*'Future Year Scaling'!F199/'Future Year Scaling'!$E199</f>
        <v>116087832599454</v>
      </c>
      <c r="E13" s="4">
        <f>$C13*'Future Year Scaling'!G199/'Future Year Scaling'!$E199</f>
        <v>118421345640017.91</v>
      </c>
      <c r="F13" s="4">
        <f>$C13*'Future Year Scaling'!H199/'Future Year Scaling'!$E199</f>
        <v>120754858680581.83</v>
      </c>
      <c r="G13" s="4">
        <f>$C13*'Future Year Scaling'!I199/'Future Year Scaling'!$E199</f>
        <v>122020242607274.86</v>
      </c>
      <c r="H13" s="4">
        <f>$C13*'Future Year Scaling'!J199/'Future Year Scaling'!$E199</f>
        <v>123285626533967.89</v>
      </c>
      <c r="I13" s="4">
        <f>$C13*'Future Year Scaling'!K199/'Future Year Scaling'!$E199</f>
        <v>124551010460660.92</v>
      </c>
      <c r="J13" s="4">
        <f>$C13*'Future Year Scaling'!L199/'Future Year Scaling'!$E199</f>
        <v>125816394387353.94</v>
      </c>
      <c r="K13" s="4">
        <f>$C13*'Future Year Scaling'!M199/'Future Year Scaling'!$E199</f>
        <v>127081778314046.97</v>
      </c>
      <c r="L13" s="4">
        <f>$C13*'Future Year Scaling'!N199/'Future Year Scaling'!$E199</f>
        <v>127697130997256.75</v>
      </c>
      <c r="M13" s="4">
        <f>$C13*'Future Year Scaling'!O199/'Future Year Scaling'!$E199</f>
        <v>128312483680466.58</v>
      </c>
      <c r="N13" s="4">
        <f>$C13*'Future Year Scaling'!P199/'Future Year Scaling'!$E199</f>
        <v>128927836363676.38</v>
      </c>
      <c r="O13" s="4">
        <f>$C13*'Future Year Scaling'!Q199/'Future Year Scaling'!$E199</f>
        <v>129543189046886.17</v>
      </c>
      <c r="P13" s="4">
        <f>$C13*'Future Year Scaling'!R199/'Future Year Scaling'!$E199</f>
        <v>130158541730095.98</v>
      </c>
      <c r="Q13" s="4">
        <f>$C13*'Future Year Scaling'!S199/'Future Year Scaling'!$E199</f>
        <v>130322578126469.72</v>
      </c>
      <c r="R13" s="4">
        <f>$C13*'Future Year Scaling'!T199/'Future Year Scaling'!$E199</f>
        <v>130486614522843.48</v>
      </c>
      <c r="S13" s="4">
        <f>$C13*'Future Year Scaling'!U199/'Future Year Scaling'!$E199</f>
        <v>130650650919217.25</v>
      </c>
      <c r="T13" s="4">
        <f>$C13*'Future Year Scaling'!V199/'Future Year Scaling'!$E199</f>
        <v>130814687315591.02</v>
      </c>
      <c r="U13" s="4">
        <f>$C13*'Future Year Scaling'!W199/'Future Year Scaling'!$E199</f>
        <v>130978723711964.75</v>
      </c>
      <c r="V13" s="4">
        <f>$C13*'Future Year Scaling'!X199/'Future Year Scaling'!$E199</f>
        <v>131023210347824.59</v>
      </c>
      <c r="W13" s="4">
        <f>$C13*'Future Year Scaling'!Y199/'Future Year Scaling'!$E199</f>
        <v>131067696983684.44</v>
      </c>
      <c r="X13" s="4">
        <f>$C13*'Future Year Scaling'!Z199/'Future Year Scaling'!$E199</f>
        <v>131112183619544.28</v>
      </c>
      <c r="Y13" s="4">
        <f>$C13*'Future Year Scaling'!AA199/'Future Year Scaling'!$E199</f>
        <v>131156670255404.13</v>
      </c>
      <c r="Z13" s="4">
        <f>$C13*'Future Year Scaling'!AB199/'Future Year Scaling'!$E199</f>
        <v>131201156891263.97</v>
      </c>
      <c r="AA13" s="4">
        <f>$C13*'Future Year Scaling'!AC199/'Future Year Scaling'!$E199</f>
        <v>131224056838517.25</v>
      </c>
      <c r="AB13" s="4">
        <f>$C13*'Future Year Scaling'!AD199/'Future Year Scaling'!$E199</f>
        <v>131246956785770.53</v>
      </c>
      <c r="AC13" s="4">
        <f>$C13*'Future Year Scaling'!AE199/'Future Year Scaling'!$E199</f>
        <v>131269856733023.86</v>
      </c>
      <c r="AD13" s="4">
        <f>$C13*'Future Year Scaling'!AF199/'Future Year Scaling'!$E199</f>
        <v>131292756680277.13</v>
      </c>
      <c r="AE13" s="4">
        <f>$C13*'Future Year Scaling'!AG199/'Future Year Scaling'!$E199</f>
        <v>131315656627530.42</v>
      </c>
      <c r="AF13" s="4">
        <f>$C13*'Future Year Scaling'!AH199/'Future Year Scaling'!$E199</f>
        <v>131056564990145.19</v>
      </c>
      <c r="AG13" s="4">
        <f>$C13*'Future Year Scaling'!AI199/'Future Year Scaling'!$E199</f>
        <v>130797473352759.98</v>
      </c>
      <c r="AH13" s="4">
        <f>$C13*'Future Year Scaling'!AJ199/'Future Year Scaling'!$E199</f>
        <v>130538381715374.77</v>
      </c>
      <c r="AI13" s="4">
        <f>$C13*'Future Year Scaling'!AK199/'Future Year Scaling'!$E199</f>
        <v>130279290077989.56</v>
      </c>
      <c r="AJ13" s="4">
        <f>$C13*'Future Year Scaling'!AL199/'Future Year Scaling'!$E199</f>
        <v>130020198440604.33</v>
      </c>
      <c r="AK13" s="4">
        <f>$C13*'Future Year Scaling'!AM199/'Future Year Scaling'!$E199</f>
        <v>129761106803219.11</v>
      </c>
      <c r="AL13" s="4">
        <f>$C13*'Future Year Scaling'!AN199/'Future Year Scaling'!$E199</f>
        <v>129502015165833.89</v>
      </c>
      <c r="AM13" s="4">
        <f>$C13*'Future Year Scaling'!AO199/'Future Year Scaling'!$E199</f>
        <v>129242923528448.69</v>
      </c>
    </row>
    <row r="14" spans="1:39" x14ac:dyDescent="0.45">
      <c r="A14" s="4" t="s">
        <v>677</v>
      </c>
      <c r="B14" s="4" t="s">
        <v>55</v>
      </c>
      <c r="C14" s="4">
        <f>0*('Start Year Fuel Use Adjustments'!C14*Coal_Multiplier)</f>
        <v>0</v>
      </c>
      <c r="D14" s="4">
        <f>$C14*'Future Year Scaling'!F200/'Future Year Scaling'!$E200</f>
        <v>0</v>
      </c>
      <c r="E14" s="4">
        <f>$C14*'Future Year Scaling'!G200/'Future Year Scaling'!$E200</f>
        <v>0</v>
      </c>
      <c r="F14" s="4">
        <f>$C14*'Future Year Scaling'!H200/'Future Year Scaling'!$E200</f>
        <v>0</v>
      </c>
      <c r="G14" s="4">
        <f>$C14*'Future Year Scaling'!I200/'Future Year Scaling'!$E200</f>
        <v>0</v>
      </c>
      <c r="H14" s="4">
        <f>$C14*'Future Year Scaling'!J200/'Future Year Scaling'!$E200</f>
        <v>0</v>
      </c>
      <c r="I14" s="4">
        <f>$C14*'Future Year Scaling'!K200/'Future Year Scaling'!$E200</f>
        <v>0</v>
      </c>
      <c r="J14" s="4">
        <f>$C14*'Future Year Scaling'!L200/'Future Year Scaling'!$E200</f>
        <v>0</v>
      </c>
      <c r="K14" s="4">
        <f>$C14*'Future Year Scaling'!M200/'Future Year Scaling'!$E200</f>
        <v>0</v>
      </c>
      <c r="L14" s="4">
        <f>$C14*'Future Year Scaling'!N200/'Future Year Scaling'!$E200</f>
        <v>0</v>
      </c>
      <c r="M14" s="4">
        <f>$C14*'Future Year Scaling'!O200/'Future Year Scaling'!$E200</f>
        <v>0</v>
      </c>
      <c r="N14" s="4">
        <f>$C14*'Future Year Scaling'!P200/'Future Year Scaling'!$E200</f>
        <v>0</v>
      </c>
      <c r="O14" s="4">
        <f>$C14*'Future Year Scaling'!Q200/'Future Year Scaling'!$E200</f>
        <v>0</v>
      </c>
      <c r="P14" s="4">
        <f>$C14*'Future Year Scaling'!R200/'Future Year Scaling'!$E200</f>
        <v>0</v>
      </c>
      <c r="Q14" s="4">
        <f>$C14*'Future Year Scaling'!S200/'Future Year Scaling'!$E200</f>
        <v>0</v>
      </c>
      <c r="R14" s="4">
        <f>$C14*'Future Year Scaling'!T200/'Future Year Scaling'!$E200</f>
        <v>0</v>
      </c>
      <c r="S14" s="4">
        <f>$C14*'Future Year Scaling'!U200/'Future Year Scaling'!$E200</f>
        <v>0</v>
      </c>
      <c r="T14" s="4">
        <f>$C14*'Future Year Scaling'!V200/'Future Year Scaling'!$E200</f>
        <v>0</v>
      </c>
      <c r="U14" s="4">
        <f>$C14*'Future Year Scaling'!W200/'Future Year Scaling'!$E200</f>
        <v>0</v>
      </c>
      <c r="V14" s="4">
        <f>$C14*'Future Year Scaling'!X200/'Future Year Scaling'!$E200</f>
        <v>0</v>
      </c>
      <c r="W14" s="4">
        <f>$C14*'Future Year Scaling'!Y200/'Future Year Scaling'!$E200</f>
        <v>0</v>
      </c>
      <c r="X14" s="4">
        <f>$C14*'Future Year Scaling'!Z200/'Future Year Scaling'!$E200</f>
        <v>0</v>
      </c>
      <c r="Y14" s="4">
        <f>$C14*'Future Year Scaling'!AA200/'Future Year Scaling'!$E200</f>
        <v>0</v>
      </c>
      <c r="Z14" s="4">
        <f>$C14*'Future Year Scaling'!AB200/'Future Year Scaling'!$E200</f>
        <v>0</v>
      </c>
      <c r="AA14" s="4">
        <f>$C14*'Future Year Scaling'!AC200/'Future Year Scaling'!$E200</f>
        <v>0</v>
      </c>
      <c r="AB14" s="4">
        <f>$C14*'Future Year Scaling'!AD200/'Future Year Scaling'!$E200</f>
        <v>0</v>
      </c>
      <c r="AC14" s="4">
        <f>$C14*'Future Year Scaling'!AE200/'Future Year Scaling'!$E200</f>
        <v>0</v>
      </c>
      <c r="AD14" s="4">
        <f>$C14*'Future Year Scaling'!AF200/'Future Year Scaling'!$E200</f>
        <v>0</v>
      </c>
      <c r="AE14" s="4">
        <f>$C14*'Future Year Scaling'!AG200/'Future Year Scaling'!$E200</f>
        <v>0</v>
      </c>
      <c r="AF14" s="4">
        <f>$C14*'Future Year Scaling'!AH200/'Future Year Scaling'!$E200</f>
        <v>0</v>
      </c>
      <c r="AG14" s="4">
        <f>$C14*'Future Year Scaling'!AI200/'Future Year Scaling'!$E200</f>
        <v>0</v>
      </c>
      <c r="AH14" s="4">
        <f>$C14*'Future Year Scaling'!AJ200/'Future Year Scaling'!$E200</f>
        <v>0</v>
      </c>
      <c r="AI14" s="4">
        <f>$C14*'Future Year Scaling'!AK200/'Future Year Scaling'!$E200</f>
        <v>0</v>
      </c>
      <c r="AJ14" s="4">
        <f>$C14*'Future Year Scaling'!AL200/'Future Year Scaling'!$E200</f>
        <v>0</v>
      </c>
      <c r="AK14" s="4">
        <f>$C14*'Future Year Scaling'!AM200/'Future Year Scaling'!$E200</f>
        <v>0</v>
      </c>
      <c r="AL14" s="4">
        <f>$C14*'Future Year Scaling'!AN200/'Future Year Scaling'!$E200</f>
        <v>0</v>
      </c>
      <c r="AM14" s="4">
        <f>$C14*'Future Year Scaling'!AO200/'Future Year Scaling'!$E200</f>
        <v>0</v>
      </c>
    </row>
    <row r="15" spans="1:39" x14ac:dyDescent="0.45">
      <c r="A15" s="4" t="s">
        <v>678</v>
      </c>
      <c r="B15" s="4" t="s">
        <v>55</v>
      </c>
      <c r="C15" s="4">
        <f>('Annual Survey of Industries'!M34*Coal_Multiplier)*('Start Year Fuel Use Adjustments'!C15*Coal_Multiplier)</f>
        <v>336308020507.85443</v>
      </c>
      <c r="D15" s="4">
        <f>$C15*'Future Year Scaling'!F201/'Future Year Scaling'!$E201</f>
        <v>340257518567.3385</v>
      </c>
      <c r="E15" s="4">
        <f>$C15*'Future Year Scaling'!G201/'Future Year Scaling'!$E201</f>
        <v>344186921207.01758</v>
      </c>
      <c r="F15" s="4">
        <f>$C15*'Future Year Scaling'!H201/'Future Year Scaling'!$E201</f>
        <v>348088062583.18573</v>
      </c>
      <c r="G15" s="4">
        <f>$C15*'Future Year Scaling'!I201/'Future Year Scaling'!$E201</f>
        <v>351953686074.23041</v>
      </c>
      <c r="H15" s="4">
        <f>$C15*'Future Year Scaling'!J201/'Future Year Scaling'!$E201</f>
        <v>355770963279.00989</v>
      </c>
      <c r="I15" s="4">
        <f>$C15*'Future Year Scaling'!K201/'Future Year Scaling'!$E201</f>
        <v>359529497146.71466</v>
      </c>
      <c r="J15" s="4">
        <f>$C15*'Future Year Scaling'!L201/'Future Year Scaling'!$E201</f>
        <v>363226948340.91248</v>
      </c>
      <c r="K15" s="4">
        <f>$C15*'Future Year Scaling'!M201/'Future Year Scaling'!$E201</f>
        <v>366863836714.1438</v>
      </c>
      <c r="L15" s="4">
        <f>$C15*'Future Year Scaling'!N201/'Future Year Scaling'!$E201</f>
        <v>370436003446.08478</v>
      </c>
      <c r="M15" s="4">
        <f>$C15*'Future Year Scaling'!O201/'Future Year Scaling'!$E201</f>
        <v>373939029790.1413</v>
      </c>
      <c r="N15" s="4">
        <f>$C15*'Future Year Scaling'!P201/'Future Year Scaling'!$E201</f>
        <v>377368496999.71918</v>
      </c>
      <c r="O15" s="4">
        <f>$C15*'Future Year Scaling'!Q201/'Future Year Scaling'!$E201</f>
        <v>380720766107.0351</v>
      </c>
      <c r="P15" s="4">
        <f>$C15*'Future Year Scaling'!R201/'Future Year Scaling'!$E201</f>
        <v>383992198144.30573</v>
      </c>
      <c r="Q15" s="4">
        <f>$C15*'Future Year Scaling'!S201/'Future Year Scaling'!$E201</f>
        <v>387177074733.58557</v>
      </c>
      <c r="R15" s="4">
        <f>$C15*'Future Year Scaling'!T201/'Future Year Scaling'!$E201</f>
        <v>390269417570.65906</v>
      </c>
      <c r="S15" s="4">
        <f>$C15*'Future Year Scaling'!U201/'Future Year Scaling'!$E201</f>
        <v>393264547982.66199</v>
      </c>
      <c r="T15" s="4">
        <f>$C15*'Future Year Scaling'!V201/'Future Year Scaling'!$E201</f>
        <v>396159866706.89185</v>
      </c>
      <c r="U15" s="4">
        <f>$C15*'Future Year Scaling'!W201/'Future Year Scaling'!$E201</f>
        <v>398952774480.64618</v>
      </c>
      <c r="V15" s="4">
        <f>$C15*'Future Year Scaling'!X201/'Future Year Scaling'!$E201</f>
        <v>401639112483.60107</v>
      </c>
      <c r="W15" s="4">
        <f>$C15*'Future Year Scaling'!Y201/'Future Year Scaling'!$E201</f>
        <v>404213422264.0816</v>
      </c>
      <c r="X15" s="4">
        <f>$C15*'Future Year Scaling'!Z201/'Future Year Scaling'!$E201</f>
        <v>406672844633.11493</v>
      </c>
      <c r="Y15" s="4">
        <f>$C15*'Future Year Scaling'!AA201/'Future Year Scaling'!$E201</f>
        <v>409015300180.53925</v>
      </c>
      <c r="Z15" s="4">
        <f>$C15*'Future Year Scaling'!AB201/'Future Year Scaling'!$E201</f>
        <v>411241568685.16522</v>
      </c>
      <c r="AA15" s="4">
        <f>$C15*'Future Year Scaling'!AC201/'Future Year Scaling'!$E201</f>
        <v>413356068893.58698</v>
      </c>
      <c r="AB15" s="4">
        <f>$C15*'Future Year Scaling'!AD201/'Future Year Scaling'!$E201</f>
        <v>415365039036.29028</v>
      </c>
      <c r="AC15" s="4">
        <f>$C15*'Future Year Scaling'!AE201/'Future Year Scaling'!$E201</f>
        <v>417274197491.22052</v>
      </c>
      <c r="AD15" s="4">
        <f>$C15*'Future Year Scaling'!AF201/'Future Year Scaling'!$E201</f>
        <v>419084324037.18848</v>
      </c>
      <c r="AE15" s="4">
        <f>$C15*'Future Year Scaling'!AG201/'Future Year Scaling'!$E201</f>
        <v>420796198453.00476</v>
      </c>
      <c r="AF15" s="4">
        <f>$C15*'Future Year Scaling'!AH201/'Future Year Scaling'!$E201</f>
        <v>422412160075.10162</v>
      </c>
      <c r="AG15" s="4">
        <f>$C15*'Future Year Scaling'!AI201/'Future Year Scaling'!$E201</f>
        <v>423935587944.99219</v>
      </c>
      <c r="AH15" s="4">
        <f>$C15*'Future Year Scaling'!AJ201/'Future Year Scaling'!$E201</f>
        <v>425368301546.56818</v>
      </c>
      <c r="AI15" s="4">
        <f>$C15*'Future Year Scaling'!AK201/'Future Year Scaling'!$E201</f>
        <v>426712380289.99146</v>
      </c>
      <c r="AJ15" s="4">
        <f>$C15*'Future Year Scaling'!AL201/'Future Year Scaling'!$E201</f>
        <v>427968084101.53241</v>
      </c>
      <c r="AK15" s="4">
        <f>$C15*'Future Year Scaling'!AM201/'Future Year Scaling'!$E201</f>
        <v>429136712612.54211</v>
      </c>
      <c r="AL15" s="4">
        <f>$C15*'Future Year Scaling'!AN201/'Future Year Scaling'!$E201</f>
        <v>430217745970.48016</v>
      </c>
      <c r="AM15" s="4">
        <f>$C15*'Future Year Scaling'!AO201/'Future Year Scaling'!$E201</f>
        <v>431211963954.15729</v>
      </c>
    </row>
    <row r="16" spans="1:39" x14ac:dyDescent="0.45">
      <c r="A16" s="4" t="s">
        <v>11</v>
      </c>
      <c r="B16" s="4" t="s">
        <v>55</v>
      </c>
      <c r="C16" s="4">
        <f>('Annual Survey of Industries'!M35*Coal_Multiplier)*('Start Year Fuel Use Adjustments'!C16*Coal_Multiplier)</f>
        <v>0</v>
      </c>
      <c r="D16" s="4">
        <f>$C16*'Future Year Scaling'!F202/'Future Year Scaling'!$E202</f>
        <v>0</v>
      </c>
      <c r="E16" s="4">
        <f>$C16*'Future Year Scaling'!G202/'Future Year Scaling'!$E202</f>
        <v>0</v>
      </c>
      <c r="F16" s="4">
        <f>$C16*'Future Year Scaling'!H202/'Future Year Scaling'!$E202</f>
        <v>0</v>
      </c>
      <c r="G16" s="4">
        <f>$C16*'Future Year Scaling'!I202/'Future Year Scaling'!$E202</f>
        <v>0</v>
      </c>
      <c r="H16" s="4">
        <f>$C16*'Future Year Scaling'!J202/'Future Year Scaling'!$E202</f>
        <v>0</v>
      </c>
      <c r="I16" s="4">
        <f>$C16*'Future Year Scaling'!K202/'Future Year Scaling'!$E202</f>
        <v>0</v>
      </c>
      <c r="J16" s="4">
        <f>$C16*'Future Year Scaling'!L202/'Future Year Scaling'!$E202</f>
        <v>0</v>
      </c>
      <c r="K16" s="4">
        <f>$C16*'Future Year Scaling'!M202/'Future Year Scaling'!$E202</f>
        <v>0</v>
      </c>
      <c r="L16" s="4">
        <f>$C16*'Future Year Scaling'!N202/'Future Year Scaling'!$E202</f>
        <v>0</v>
      </c>
      <c r="M16" s="4">
        <f>$C16*'Future Year Scaling'!O202/'Future Year Scaling'!$E202</f>
        <v>0</v>
      </c>
      <c r="N16" s="4">
        <f>$C16*'Future Year Scaling'!P202/'Future Year Scaling'!$E202</f>
        <v>0</v>
      </c>
      <c r="O16" s="4">
        <f>$C16*'Future Year Scaling'!Q202/'Future Year Scaling'!$E202</f>
        <v>0</v>
      </c>
      <c r="P16" s="4">
        <f>$C16*'Future Year Scaling'!R202/'Future Year Scaling'!$E202</f>
        <v>0</v>
      </c>
      <c r="Q16" s="4">
        <f>$C16*'Future Year Scaling'!S202/'Future Year Scaling'!$E202</f>
        <v>0</v>
      </c>
      <c r="R16" s="4">
        <f>$C16*'Future Year Scaling'!T202/'Future Year Scaling'!$E202</f>
        <v>0</v>
      </c>
      <c r="S16" s="4">
        <f>$C16*'Future Year Scaling'!U202/'Future Year Scaling'!$E202</f>
        <v>0</v>
      </c>
      <c r="T16" s="4">
        <f>$C16*'Future Year Scaling'!V202/'Future Year Scaling'!$E202</f>
        <v>0</v>
      </c>
      <c r="U16" s="4">
        <f>$C16*'Future Year Scaling'!W202/'Future Year Scaling'!$E202</f>
        <v>0</v>
      </c>
      <c r="V16" s="4">
        <f>$C16*'Future Year Scaling'!X202/'Future Year Scaling'!$E202</f>
        <v>0</v>
      </c>
      <c r="W16" s="4">
        <f>$C16*'Future Year Scaling'!Y202/'Future Year Scaling'!$E202</f>
        <v>0</v>
      </c>
      <c r="X16" s="4">
        <f>$C16*'Future Year Scaling'!Z202/'Future Year Scaling'!$E202</f>
        <v>0</v>
      </c>
      <c r="Y16" s="4">
        <f>$C16*'Future Year Scaling'!AA202/'Future Year Scaling'!$E202</f>
        <v>0</v>
      </c>
      <c r="Z16" s="4">
        <f>$C16*'Future Year Scaling'!AB202/'Future Year Scaling'!$E202</f>
        <v>0</v>
      </c>
      <c r="AA16" s="4">
        <f>$C16*'Future Year Scaling'!AC202/'Future Year Scaling'!$E202</f>
        <v>0</v>
      </c>
      <c r="AB16" s="4">
        <f>$C16*'Future Year Scaling'!AD202/'Future Year Scaling'!$E202</f>
        <v>0</v>
      </c>
      <c r="AC16" s="4">
        <f>$C16*'Future Year Scaling'!AE202/'Future Year Scaling'!$E202</f>
        <v>0</v>
      </c>
      <c r="AD16" s="4">
        <f>$C16*'Future Year Scaling'!AF202/'Future Year Scaling'!$E202</f>
        <v>0</v>
      </c>
      <c r="AE16" s="4">
        <f>$C16*'Future Year Scaling'!AG202/'Future Year Scaling'!$E202</f>
        <v>0</v>
      </c>
      <c r="AF16" s="4">
        <f>$C16*'Future Year Scaling'!AH202/'Future Year Scaling'!$E202</f>
        <v>0</v>
      </c>
      <c r="AG16" s="4">
        <f>$C16*'Future Year Scaling'!AI202/'Future Year Scaling'!$E202</f>
        <v>0</v>
      </c>
      <c r="AH16" s="4">
        <f>$C16*'Future Year Scaling'!AJ202/'Future Year Scaling'!$E202</f>
        <v>0</v>
      </c>
      <c r="AI16" s="4">
        <f>$C16*'Future Year Scaling'!AK202/'Future Year Scaling'!$E202</f>
        <v>0</v>
      </c>
      <c r="AJ16" s="4">
        <f>$C16*'Future Year Scaling'!AL202/'Future Year Scaling'!$E202</f>
        <v>0</v>
      </c>
      <c r="AK16" s="4">
        <f>$C16*'Future Year Scaling'!AM202/'Future Year Scaling'!$E202</f>
        <v>0</v>
      </c>
      <c r="AL16" s="4">
        <f>$C16*'Future Year Scaling'!AN202/'Future Year Scaling'!$E202</f>
        <v>0</v>
      </c>
      <c r="AM16" s="4">
        <f>$C16*'Future Year Scaling'!AO202/'Future Year Scaling'!$E202</f>
        <v>0</v>
      </c>
    </row>
    <row r="17" spans="1:39" x14ac:dyDescent="0.45">
      <c r="A17" s="4" t="s">
        <v>679</v>
      </c>
      <c r="B17" s="4" t="s">
        <v>55</v>
      </c>
      <c r="C17" s="4">
        <f>('Annual Survey of Industries'!M36*Coal_Multiplier)*('Start Year Fuel Use Adjustments'!C17*Coal_Multiplier)</f>
        <v>268637482040464.63</v>
      </c>
      <c r="D17" s="4">
        <f>$C17*'Future Year Scaling'!F203/'Future Year Scaling'!$E203</f>
        <v>274848753301515.84</v>
      </c>
      <c r="E17" s="4">
        <f>$C17*'Future Year Scaling'!G203/'Future Year Scaling'!$E203</f>
        <v>281060024562567.06</v>
      </c>
      <c r="F17" s="4">
        <f>$C17*'Future Year Scaling'!H203/'Future Year Scaling'!$E203</f>
        <v>287271295823618.25</v>
      </c>
      <c r="G17" s="4">
        <f>$C17*'Future Year Scaling'!I203/'Future Year Scaling'!$E203</f>
        <v>298917429438089.25</v>
      </c>
      <c r="H17" s="4">
        <f>$C17*'Future Year Scaling'!J203/'Future Year Scaling'!$E203</f>
        <v>310563563052560.25</v>
      </c>
      <c r="I17" s="4">
        <f>$C17*'Future Year Scaling'!K203/'Future Year Scaling'!$E203</f>
        <v>322209696667031.25</v>
      </c>
      <c r="J17" s="4">
        <f>$C17*'Future Year Scaling'!L203/'Future Year Scaling'!$E203</f>
        <v>333855830281502.25</v>
      </c>
      <c r="K17" s="4">
        <f>$C17*'Future Year Scaling'!M203/'Future Year Scaling'!$E203</f>
        <v>345501963895973.31</v>
      </c>
      <c r="L17" s="4">
        <f>$C17*'Future Year Scaling'!N203/'Future Year Scaling'!$E203</f>
        <v>360420106478319.5</v>
      </c>
      <c r="M17" s="4">
        <f>$C17*'Future Year Scaling'!O203/'Future Year Scaling'!$E203</f>
        <v>375338249060665.69</v>
      </c>
      <c r="N17" s="4">
        <f>$C17*'Future Year Scaling'!P203/'Future Year Scaling'!$E203</f>
        <v>390256391643011.94</v>
      </c>
      <c r="O17" s="4">
        <f>$C17*'Future Year Scaling'!Q203/'Future Year Scaling'!$E203</f>
        <v>405174534225358.13</v>
      </c>
      <c r="P17" s="4">
        <f>$C17*'Future Year Scaling'!R203/'Future Year Scaling'!$E203</f>
        <v>420092676807704.31</v>
      </c>
      <c r="Q17" s="4">
        <f>$C17*'Future Year Scaling'!S203/'Future Year Scaling'!$E203</f>
        <v>437284588333828.13</v>
      </c>
      <c r="R17" s="4">
        <f>$C17*'Future Year Scaling'!T203/'Future Year Scaling'!$E203</f>
        <v>454476499859952.06</v>
      </c>
      <c r="S17" s="4">
        <f>$C17*'Future Year Scaling'!U203/'Future Year Scaling'!$E203</f>
        <v>471668411386075.94</v>
      </c>
      <c r="T17" s="4">
        <f>$C17*'Future Year Scaling'!V203/'Future Year Scaling'!$E203</f>
        <v>488860322912199.81</v>
      </c>
      <c r="U17" s="4">
        <f>$C17*'Future Year Scaling'!W203/'Future Year Scaling'!$E203</f>
        <v>506052234438323.69</v>
      </c>
      <c r="V17" s="4">
        <f>$C17*'Future Year Scaling'!X203/'Future Year Scaling'!$E203</f>
        <v>531424168384135.56</v>
      </c>
      <c r="W17" s="4">
        <f>$C17*'Future Year Scaling'!Y203/'Future Year Scaling'!$E203</f>
        <v>556796102329947.38</v>
      </c>
      <c r="X17" s="4">
        <f>$C17*'Future Year Scaling'!Z203/'Future Year Scaling'!$E203</f>
        <v>582168036275759.13</v>
      </c>
      <c r="Y17" s="4">
        <f>$C17*'Future Year Scaling'!AA203/'Future Year Scaling'!$E203</f>
        <v>607539970221571.13</v>
      </c>
      <c r="Z17" s="4">
        <f>$C17*'Future Year Scaling'!AB203/'Future Year Scaling'!$E203</f>
        <v>632911904167382.88</v>
      </c>
      <c r="AA17" s="4">
        <f>$C17*'Future Year Scaling'!AC203/'Future Year Scaling'!$E203</f>
        <v>665881553852159</v>
      </c>
      <c r="AB17" s="4">
        <f>$C17*'Future Year Scaling'!AD203/'Future Year Scaling'!$E203</f>
        <v>698851203536935.38</v>
      </c>
      <c r="AC17" s="4">
        <f>$C17*'Future Year Scaling'!AE203/'Future Year Scaling'!$E203</f>
        <v>731820853221711.63</v>
      </c>
      <c r="AD17" s="4">
        <f>$C17*'Future Year Scaling'!AF203/'Future Year Scaling'!$E203</f>
        <v>764790502906488</v>
      </c>
      <c r="AE17" s="4">
        <f>$C17*'Future Year Scaling'!AG203/'Future Year Scaling'!$E203</f>
        <v>797760152591264.13</v>
      </c>
      <c r="AF17" s="4">
        <f>$C17*'Future Year Scaling'!AH203/'Future Year Scaling'!$E203</f>
        <v>825988162161577.25</v>
      </c>
      <c r="AG17" s="4">
        <f>$C17*'Future Year Scaling'!AI203/'Future Year Scaling'!$E203</f>
        <v>854216171731890.38</v>
      </c>
      <c r="AH17" s="4">
        <f>$C17*'Future Year Scaling'!AJ203/'Future Year Scaling'!$E203</f>
        <v>882444181302203.5</v>
      </c>
      <c r="AI17" s="4">
        <f>$C17*'Future Year Scaling'!AK203/'Future Year Scaling'!$E203</f>
        <v>910672190872516.5</v>
      </c>
      <c r="AJ17" s="4">
        <f>$C17*'Future Year Scaling'!AL203/'Future Year Scaling'!$E203</f>
        <v>938900200442829.63</v>
      </c>
      <c r="AK17" s="4">
        <f>$C17*'Future Year Scaling'!AM203/'Future Year Scaling'!$E203</f>
        <v>967128210013142.63</v>
      </c>
      <c r="AL17" s="4">
        <f>$C17*'Future Year Scaling'!AN203/'Future Year Scaling'!$E203</f>
        <v>995356219583455.88</v>
      </c>
      <c r="AM17" s="4">
        <f>$C17*'Future Year Scaling'!AO203/'Future Year Scaling'!$E203</f>
        <v>1023584229153769</v>
      </c>
    </row>
    <row r="18" spans="1:39" x14ac:dyDescent="0.45">
      <c r="A18" s="4" t="s">
        <v>675</v>
      </c>
      <c r="B18" s="4" t="s">
        <v>182</v>
      </c>
      <c r="C18" s="88"/>
      <c r="D18" s="88"/>
      <c r="E18" s="4">
        <f>('Min. of Petr. &amp; NG'!C194)*('Start Year Fuel Use Adjustments'!E18*'IEA 2017 Actual'!$B$62)</f>
        <v>0</v>
      </c>
      <c r="F18">
        <f>E18</f>
        <v>0</v>
      </c>
      <c r="G18" s="4">
        <f t="shared" ref="G18:AM18" si="0">F18</f>
        <v>0</v>
      </c>
      <c r="H18" s="4">
        <f t="shared" si="0"/>
        <v>0</v>
      </c>
      <c r="I18" s="4">
        <f t="shared" si="0"/>
        <v>0</v>
      </c>
      <c r="J18" s="4">
        <f t="shared" si="0"/>
        <v>0</v>
      </c>
      <c r="K18" s="4">
        <f t="shared" si="0"/>
        <v>0</v>
      </c>
      <c r="L18" s="4">
        <f t="shared" si="0"/>
        <v>0</v>
      </c>
      <c r="M18" s="4">
        <f t="shared" si="0"/>
        <v>0</v>
      </c>
      <c r="N18" s="4">
        <f t="shared" si="0"/>
        <v>0</v>
      </c>
      <c r="O18" s="4">
        <f t="shared" si="0"/>
        <v>0</v>
      </c>
      <c r="P18" s="4">
        <f t="shared" si="0"/>
        <v>0</v>
      </c>
      <c r="Q18" s="4">
        <f t="shared" si="0"/>
        <v>0</v>
      </c>
      <c r="R18" s="4">
        <f t="shared" si="0"/>
        <v>0</v>
      </c>
      <c r="S18" s="4">
        <f t="shared" si="0"/>
        <v>0</v>
      </c>
      <c r="T18" s="4">
        <f t="shared" si="0"/>
        <v>0</v>
      </c>
      <c r="U18" s="4">
        <f t="shared" si="0"/>
        <v>0</v>
      </c>
      <c r="V18" s="4">
        <f t="shared" si="0"/>
        <v>0</v>
      </c>
      <c r="W18" s="4">
        <f t="shared" si="0"/>
        <v>0</v>
      </c>
      <c r="X18" s="4">
        <f t="shared" si="0"/>
        <v>0</v>
      </c>
      <c r="Y18" s="4">
        <f t="shared" si="0"/>
        <v>0</v>
      </c>
      <c r="Z18" s="4">
        <f t="shared" si="0"/>
        <v>0</v>
      </c>
      <c r="AA18" s="4">
        <f t="shared" si="0"/>
        <v>0</v>
      </c>
      <c r="AB18" s="4">
        <f t="shared" si="0"/>
        <v>0</v>
      </c>
      <c r="AC18" s="4">
        <f t="shared" si="0"/>
        <v>0</v>
      </c>
      <c r="AD18" s="4">
        <f t="shared" si="0"/>
        <v>0</v>
      </c>
      <c r="AE18" s="4">
        <f t="shared" si="0"/>
        <v>0</v>
      </c>
      <c r="AF18" s="4">
        <f t="shared" si="0"/>
        <v>0</v>
      </c>
      <c r="AG18" s="4">
        <f t="shared" si="0"/>
        <v>0</v>
      </c>
      <c r="AH18" s="4">
        <f t="shared" si="0"/>
        <v>0</v>
      </c>
      <c r="AI18" s="4">
        <f t="shared" si="0"/>
        <v>0</v>
      </c>
      <c r="AJ18" s="4">
        <f t="shared" si="0"/>
        <v>0</v>
      </c>
      <c r="AK18" s="4">
        <f t="shared" si="0"/>
        <v>0</v>
      </c>
      <c r="AL18" s="4">
        <f t="shared" si="0"/>
        <v>0</v>
      </c>
      <c r="AM18" s="4">
        <f t="shared" si="0"/>
        <v>0</v>
      </c>
    </row>
    <row r="19" spans="1:39" x14ac:dyDescent="0.45">
      <c r="A19" s="4" t="s">
        <v>676</v>
      </c>
      <c r="B19" s="4" t="s">
        <v>182</v>
      </c>
      <c r="C19" s="88"/>
      <c r="D19" s="88"/>
      <c r="E19" s="4">
        <f>('Min. of Petr. &amp; NG'!C195)*('Start Year Fuel Use Adjustments'!E19*'IEA 2017 Actual'!$B$62)</f>
        <v>218389070361740.69</v>
      </c>
      <c r="F19" s="4">
        <f>$E19*'Future Year Scaling'!H205/'Future Year Scaling'!$G205</f>
        <v>216223653229476.88</v>
      </c>
      <c r="G19" s="4">
        <f>$E19*'Future Year Scaling'!I205/'Future Year Scaling'!$G205</f>
        <v>214073808547632.34</v>
      </c>
      <c r="H19" s="4">
        <f>$E19*'Future Year Scaling'!J205/'Future Year Scaling'!$G205</f>
        <v>211923963865787.84</v>
      </c>
      <c r="I19" s="4">
        <f>$E19*'Future Year Scaling'!K205/'Future Year Scaling'!$G205</f>
        <v>209774119183943.34</v>
      </c>
      <c r="J19" s="4">
        <f>$E19*'Future Year Scaling'!L205/'Future Year Scaling'!$G205</f>
        <v>207624274502098.81</v>
      </c>
      <c r="K19" s="4">
        <f>$E19*'Future Year Scaling'!M205/'Future Year Scaling'!$G205</f>
        <v>205474429820254.31</v>
      </c>
      <c r="L19" s="4">
        <f>$E19*'Future Year Scaling'!N205/'Future Year Scaling'!$G205</f>
        <v>208108570988248.91</v>
      </c>
      <c r="M19" s="4">
        <f>$E19*'Future Year Scaling'!O205/'Future Year Scaling'!$G205</f>
        <v>210742712156243.53</v>
      </c>
      <c r="N19" s="4">
        <f>$E19*'Future Year Scaling'!P205/'Future Year Scaling'!$G205</f>
        <v>213376853324238.06</v>
      </c>
      <c r="O19" s="4">
        <f>$E19*'Future Year Scaling'!Q205/'Future Year Scaling'!$G205</f>
        <v>216010994492232.66</v>
      </c>
      <c r="P19" s="4">
        <f>$E19*'Future Year Scaling'!R205/'Future Year Scaling'!$G205</f>
        <v>218645135660227.28</v>
      </c>
      <c r="Q19" s="4">
        <f>$E19*'Future Year Scaling'!S205/'Future Year Scaling'!$G205</f>
        <v>221713543066382.19</v>
      </c>
      <c r="R19" s="4">
        <f>$E19*'Future Year Scaling'!T205/'Future Year Scaling'!$G205</f>
        <v>224781950472537.19</v>
      </c>
      <c r="S19" s="4">
        <f>$E19*'Future Year Scaling'!U205/'Future Year Scaling'!$G205</f>
        <v>227850357878692.13</v>
      </c>
      <c r="T19" s="4">
        <f>$E19*'Future Year Scaling'!V205/'Future Year Scaling'!$G205</f>
        <v>230918765284847.09</v>
      </c>
      <c r="U19" s="4">
        <f>$E19*'Future Year Scaling'!W205/'Future Year Scaling'!$G205</f>
        <v>233987172691002.06</v>
      </c>
      <c r="V19" s="4">
        <f>$E19*'Future Year Scaling'!X205/'Future Year Scaling'!$G205</f>
        <v>237584227330779.72</v>
      </c>
      <c r="W19" s="4">
        <f>$E19*'Future Year Scaling'!Y205/'Future Year Scaling'!$G205</f>
        <v>241181281970557.38</v>
      </c>
      <c r="X19" s="4">
        <f>$E19*'Future Year Scaling'!Z205/'Future Year Scaling'!$G205</f>
        <v>244778336610335.03</v>
      </c>
      <c r="Y19" s="4">
        <f>$E19*'Future Year Scaling'!AA205/'Future Year Scaling'!$G205</f>
        <v>248375391250112.66</v>
      </c>
      <c r="Z19" s="4">
        <f>$E19*'Future Year Scaling'!AB205/'Future Year Scaling'!$G205</f>
        <v>251972445889890.34</v>
      </c>
      <c r="AA19" s="4">
        <f>$E19*'Future Year Scaling'!AC205/'Future Year Scaling'!$G205</f>
        <v>256186544634930</v>
      </c>
      <c r="AB19" s="4">
        <f>$E19*'Future Year Scaling'!AD205/'Future Year Scaling'!$G205</f>
        <v>260400643379969.75</v>
      </c>
      <c r="AC19" s="4">
        <f>$E19*'Future Year Scaling'!AE205/'Future Year Scaling'!$G205</f>
        <v>264614742125009.41</v>
      </c>
      <c r="AD19" s="4">
        <f>$E19*'Future Year Scaling'!AF205/'Future Year Scaling'!$G205</f>
        <v>268828840870049.13</v>
      </c>
      <c r="AE19" s="4">
        <f>$E19*'Future Year Scaling'!AG205/'Future Year Scaling'!$G205</f>
        <v>273042939615088.84</v>
      </c>
      <c r="AF19" s="4">
        <f>$E19*'Future Year Scaling'!AH205/'Future Year Scaling'!$G205</f>
        <v>277991380882952.63</v>
      </c>
      <c r="AG19" s="4">
        <f>$E19*'Future Year Scaling'!AI205/'Future Year Scaling'!$G205</f>
        <v>282939822150816.38</v>
      </c>
      <c r="AH19" s="4">
        <f>$E19*'Future Year Scaling'!AJ205/'Future Year Scaling'!$G205</f>
        <v>287888263418680.19</v>
      </c>
      <c r="AI19" s="4">
        <f>$E19*'Future Year Scaling'!AK205/'Future Year Scaling'!$G205</f>
        <v>292836704686543.94</v>
      </c>
      <c r="AJ19" s="4">
        <f>$E19*'Future Year Scaling'!AL205/'Future Year Scaling'!$G205</f>
        <v>297785145954407.75</v>
      </c>
      <c r="AK19" s="4">
        <f>$E19*'Future Year Scaling'!AM205/'Future Year Scaling'!$G205</f>
        <v>302733587222271.56</v>
      </c>
      <c r="AL19" s="4">
        <f>$E19*'Future Year Scaling'!AN205/'Future Year Scaling'!$G205</f>
        <v>307682028490135.31</v>
      </c>
      <c r="AM19" s="4">
        <f>$E19*'Future Year Scaling'!AO205/'Future Year Scaling'!$G205</f>
        <v>312630469757999.13</v>
      </c>
    </row>
    <row r="20" spans="1:39" x14ac:dyDescent="0.45">
      <c r="A20" s="4" t="s">
        <v>27</v>
      </c>
      <c r="B20" s="4" t="s">
        <v>182</v>
      </c>
      <c r="C20" s="88"/>
      <c r="D20" s="88"/>
      <c r="E20" s="4">
        <f>('Min. of Petr. &amp; NG'!C196)*('Start Year Fuel Use Adjustments'!E20*'IEA 2017 Actual'!$B$62)</f>
        <v>136346489678761.86</v>
      </c>
      <c r="F20" s="4">
        <f>$E20*'Future Year Scaling'!H206/'Future Year Scaling'!$G206</f>
        <v>146997900472734.47</v>
      </c>
      <c r="G20" s="4">
        <f>$E20*'Future Year Scaling'!I206/'Future Year Scaling'!$G206</f>
        <v>162139206885948.03</v>
      </c>
      <c r="H20" s="4">
        <f>$E20*'Future Year Scaling'!J206/'Future Year Scaling'!$G206</f>
        <v>177280513299161.59</v>
      </c>
      <c r="I20" s="4">
        <f>$E20*'Future Year Scaling'!K206/'Future Year Scaling'!$G206</f>
        <v>192421819712375.16</v>
      </c>
      <c r="J20" s="4">
        <f>$E20*'Future Year Scaling'!L206/'Future Year Scaling'!$G206</f>
        <v>207563126125588.72</v>
      </c>
      <c r="K20" s="4">
        <f>$E20*'Future Year Scaling'!M206/'Future Year Scaling'!$G206</f>
        <v>222704432538802.31</v>
      </c>
      <c r="L20" s="4">
        <f>$E20*'Future Year Scaling'!N206/'Future Year Scaling'!$G206</f>
        <v>240735817878201.5</v>
      </c>
      <c r="M20" s="4">
        <f>$E20*'Future Year Scaling'!O206/'Future Year Scaling'!$G206</f>
        <v>258767203217600.66</v>
      </c>
      <c r="N20" s="4">
        <f>$E20*'Future Year Scaling'!P206/'Future Year Scaling'!$G206</f>
        <v>276798588556999.81</v>
      </c>
      <c r="O20" s="4">
        <f>$E20*'Future Year Scaling'!Q206/'Future Year Scaling'!$G206</f>
        <v>294829973896399</v>
      </c>
      <c r="P20" s="4">
        <f>$E20*'Future Year Scaling'!R206/'Future Year Scaling'!$G206</f>
        <v>312861359235798.13</v>
      </c>
      <c r="Q20" s="4">
        <f>$E20*'Future Year Scaling'!S206/'Future Year Scaling'!$G206</f>
        <v>333890222936989.69</v>
      </c>
      <c r="R20" s="4">
        <f>$E20*'Future Year Scaling'!T206/'Future Year Scaling'!$G206</f>
        <v>354919086638181.25</v>
      </c>
      <c r="S20" s="4">
        <f>$E20*'Future Year Scaling'!U206/'Future Year Scaling'!$G206</f>
        <v>375947950339372.81</v>
      </c>
      <c r="T20" s="4">
        <f>$E20*'Future Year Scaling'!V206/'Future Year Scaling'!$G206</f>
        <v>396976814040564.44</v>
      </c>
      <c r="U20" s="4">
        <f>$E20*'Future Year Scaling'!W206/'Future Year Scaling'!$G206</f>
        <v>418005677741756</v>
      </c>
      <c r="V20" s="4">
        <f>$E20*'Future Year Scaling'!X206/'Future Year Scaling'!$G206</f>
        <v>438162927592423.44</v>
      </c>
      <c r="W20" s="4">
        <f>$E20*'Future Year Scaling'!Y206/'Future Year Scaling'!$G206</f>
        <v>458320177443090.75</v>
      </c>
      <c r="X20" s="4">
        <f>$E20*'Future Year Scaling'!Z206/'Future Year Scaling'!$G206</f>
        <v>478477427293758.19</v>
      </c>
      <c r="Y20" s="4">
        <f>$E20*'Future Year Scaling'!AA206/'Future Year Scaling'!$G206</f>
        <v>498634677144425.63</v>
      </c>
      <c r="Z20" s="4">
        <f>$E20*'Future Year Scaling'!AB206/'Future Year Scaling'!$G206</f>
        <v>518791926995093</v>
      </c>
      <c r="AA20" s="4">
        <f>$E20*'Future Year Scaling'!AC206/'Future Year Scaling'!$G206</f>
        <v>535507023234137.94</v>
      </c>
      <c r="AB20" s="4">
        <f>$E20*'Future Year Scaling'!AD206/'Future Year Scaling'!$G206</f>
        <v>552222119473182.75</v>
      </c>
      <c r="AC20" s="4">
        <f>$E20*'Future Year Scaling'!AE206/'Future Year Scaling'!$G206</f>
        <v>568937215712227.63</v>
      </c>
      <c r="AD20" s="4">
        <f>$E20*'Future Year Scaling'!AF206/'Future Year Scaling'!$G206</f>
        <v>585652311951272.5</v>
      </c>
      <c r="AE20" s="4">
        <f>$E20*'Future Year Scaling'!AG206/'Future Year Scaling'!$G206</f>
        <v>602367408190317.25</v>
      </c>
      <c r="AF20" s="4">
        <f>$E20*'Future Year Scaling'!AH206/'Future Year Scaling'!$G206</f>
        <v>614935460859313.63</v>
      </c>
      <c r="AG20" s="4">
        <f>$E20*'Future Year Scaling'!AI206/'Future Year Scaling'!$G206</f>
        <v>627503513528309.88</v>
      </c>
      <c r="AH20" s="4">
        <f>$E20*'Future Year Scaling'!AJ206/'Future Year Scaling'!$G206</f>
        <v>640071566197306</v>
      </c>
      <c r="AI20" s="4">
        <f>$E20*'Future Year Scaling'!AK206/'Future Year Scaling'!$G206</f>
        <v>652639618866302.25</v>
      </c>
      <c r="AJ20" s="4">
        <f>$E20*'Future Year Scaling'!AL206/'Future Year Scaling'!$G206</f>
        <v>665207671535298.5</v>
      </c>
      <c r="AK20" s="4">
        <f>$E20*'Future Year Scaling'!AM206/'Future Year Scaling'!$G206</f>
        <v>677775724204294.75</v>
      </c>
      <c r="AL20" s="4">
        <f>$E20*'Future Year Scaling'!AN206/'Future Year Scaling'!$G206</f>
        <v>690343776873290.88</v>
      </c>
      <c r="AM20" s="4">
        <f>$E20*'Future Year Scaling'!AO206/'Future Year Scaling'!$G206</f>
        <v>702911829542287.13</v>
      </c>
    </row>
    <row r="21" spans="1:39" x14ac:dyDescent="0.45">
      <c r="A21" s="4" t="s">
        <v>6</v>
      </c>
      <c r="B21" s="4" t="s">
        <v>182</v>
      </c>
      <c r="C21" s="88"/>
      <c r="D21" s="88"/>
      <c r="E21" s="4">
        <f>('Min. of Petr. &amp; NG'!C197)*('Start Year Fuel Use Adjustments'!E21*'IEA 2017 Actual'!$B$62)</f>
        <v>521787430327584.38</v>
      </c>
      <c r="F21" s="4">
        <f>$E21*'Future Year Scaling'!H207/'Future Year Scaling'!$G207</f>
        <v>519922521956646.25</v>
      </c>
      <c r="G21" s="4">
        <f>$E21*'Future Year Scaling'!I207/'Future Year Scaling'!$G207</f>
        <v>523085785444408.06</v>
      </c>
      <c r="H21" s="4">
        <f>$E21*'Future Year Scaling'!J207/'Future Year Scaling'!$G207</f>
        <v>526249048932169.88</v>
      </c>
      <c r="I21" s="4">
        <f>$E21*'Future Year Scaling'!K207/'Future Year Scaling'!$G207</f>
        <v>529412312419931.56</v>
      </c>
      <c r="J21" s="4">
        <f>$E21*'Future Year Scaling'!L207/'Future Year Scaling'!$G207</f>
        <v>532575575907693.44</v>
      </c>
      <c r="K21" s="4">
        <f>$E21*'Future Year Scaling'!M207/'Future Year Scaling'!$G207</f>
        <v>535738839395455.25</v>
      </c>
      <c r="L21" s="4">
        <f>$E21*'Future Year Scaling'!N207/'Future Year Scaling'!$G207</f>
        <v>544447964771189.25</v>
      </c>
      <c r="M21" s="4">
        <f>$E21*'Future Year Scaling'!O207/'Future Year Scaling'!$G207</f>
        <v>553157090146923.25</v>
      </c>
      <c r="N21" s="4">
        <f>$E21*'Future Year Scaling'!P207/'Future Year Scaling'!$G207</f>
        <v>561866215522657.31</v>
      </c>
      <c r="O21" s="4">
        <f>$E21*'Future Year Scaling'!Q207/'Future Year Scaling'!$G207</f>
        <v>570575340898391.38</v>
      </c>
      <c r="P21" s="4">
        <f>$E21*'Future Year Scaling'!R207/'Future Year Scaling'!$G207</f>
        <v>579284466274125.38</v>
      </c>
      <c r="Q21" s="4">
        <f>$E21*'Future Year Scaling'!S207/'Future Year Scaling'!$G207</f>
        <v>590881570278837.38</v>
      </c>
      <c r="R21" s="4">
        <f>$E21*'Future Year Scaling'!T207/'Future Year Scaling'!$G207</f>
        <v>602478674283549.38</v>
      </c>
      <c r="S21" s="4">
        <f>$E21*'Future Year Scaling'!U207/'Future Year Scaling'!$G207</f>
        <v>614075778288261.13</v>
      </c>
      <c r="T21" s="4">
        <f>$E21*'Future Year Scaling'!V207/'Future Year Scaling'!$G207</f>
        <v>625672882292973</v>
      </c>
      <c r="U21" s="4">
        <f>$E21*'Future Year Scaling'!W207/'Future Year Scaling'!$G207</f>
        <v>637269986297685.13</v>
      </c>
      <c r="V21" s="4">
        <f>$E21*'Future Year Scaling'!X207/'Future Year Scaling'!$G207</f>
        <v>650834473725859.75</v>
      </c>
      <c r="W21" s="4">
        <f>$E21*'Future Year Scaling'!Y207/'Future Year Scaling'!$G207</f>
        <v>664398961154034.5</v>
      </c>
      <c r="X21" s="4">
        <f>$E21*'Future Year Scaling'!Z207/'Future Year Scaling'!$G207</f>
        <v>677963448582209.25</v>
      </c>
      <c r="Y21" s="4">
        <f>$E21*'Future Year Scaling'!AA207/'Future Year Scaling'!$G207</f>
        <v>691527936010384.13</v>
      </c>
      <c r="Z21" s="4">
        <f>$E21*'Future Year Scaling'!AB207/'Future Year Scaling'!$G207</f>
        <v>705092423438558.88</v>
      </c>
      <c r="AA21" s="4">
        <f>$E21*'Future Year Scaling'!AC207/'Future Year Scaling'!$G207</f>
        <v>712101367521090.75</v>
      </c>
      <c r="AB21" s="4">
        <f>$E21*'Future Year Scaling'!AD207/'Future Year Scaling'!$G207</f>
        <v>719110311603622.5</v>
      </c>
      <c r="AC21" s="4">
        <f>$E21*'Future Year Scaling'!AE207/'Future Year Scaling'!$G207</f>
        <v>726119255686154.25</v>
      </c>
      <c r="AD21" s="4">
        <f>$E21*'Future Year Scaling'!AF207/'Future Year Scaling'!$G207</f>
        <v>733128199768686.13</v>
      </c>
      <c r="AE21" s="4">
        <f>$E21*'Future Year Scaling'!AG207/'Future Year Scaling'!$G207</f>
        <v>740137143851217.75</v>
      </c>
      <c r="AF21" s="4">
        <f>$E21*'Future Year Scaling'!AH207/'Future Year Scaling'!$G207</f>
        <v>754931849313499.25</v>
      </c>
      <c r="AG21" s="4">
        <f>$E21*'Future Year Scaling'!AI207/'Future Year Scaling'!$G207</f>
        <v>769726554775781</v>
      </c>
      <c r="AH21" s="4">
        <f>$E21*'Future Year Scaling'!AJ207/'Future Year Scaling'!$G207</f>
        <v>784521260238062.63</v>
      </c>
      <c r="AI21" s="4">
        <f>$E21*'Future Year Scaling'!AK207/'Future Year Scaling'!$G207</f>
        <v>799315965700344.13</v>
      </c>
      <c r="AJ21" s="4">
        <f>$E21*'Future Year Scaling'!AL207/'Future Year Scaling'!$G207</f>
        <v>814110671162625.75</v>
      </c>
      <c r="AK21" s="4">
        <f>$E21*'Future Year Scaling'!AM207/'Future Year Scaling'!$G207</f>
        <v>828905376624907.25</v>
      </c>
      <c r="AL21" s="4">
        <f>$E21*'Future Year Scaling'!AN207/'Future Year Scaling'!$G207</f>
        <v>843700082087188.75</v>
      </c>
      <c r="AM21" s="4">
        <f>$E21*'Future Year Scaling'!AO207/'Future Year Scaling'!$G207</f>
        <v>858494787549470.5</v>
      </c>
    </row>
    <row r="22" spans="1:39" x14ac:dyDescent="0.45">
      <c r="A22" s="4" t="s">
        <v>677</v>
      </c>
      <c r="B22" s="4" t="s">
        <v>182</v>
      </c>
      <c r="C22" s="88"/>
      <c r="D22" s="88"/>
      <c r="E22" s="4">
        <f>('Min. of Petr. &amp; NG'!C198)*('Start Year Fuel Use Adjustments'!E22*'IEA 2017 Actual'!$B$62)</f>
        <v>0</v>
      </c>
      <c r="F22" s="4">
        <f>$E22*'Future Year Scaling'!H208/'Future Year Scaling'!$G208</f>
        <v>0</v>
      </c>
      <c r="G22" s="4">
        <f>$E22*'Future Year Scaling'!I208/'Future Year Scaling'!$G208</f>
        <v>0</v>
      </c>
      <c r="H22" s="4">
        <f>$E22*'Future Year Scaling'!J208/'Future Year Scaling'!$G208</f>
        <v>0</v>
      </c>
      <c r="I22" s="4">
        <f>$E22*'Future Year Scaling'!K208/'Future Year Scaling'!$G208</f>
        <v>0</v>
      </c>
      <c r="J22" s="4">
        <f>$E22*'Future Year Scaling'!L208/'Future Year Scaling'!$G208</f>
        <v>0</v>
      </c>
      <c r="K22" s="4">
        <f>$E22*'Future Year Scaling'!M208/'Future Year Scaling'!$G208</f>
        <v>0</v>
      </c>
      <c r="L22" s="4">
        <f>$E22*'Future Year Scaling'!N208/'Future Year Scaling'!$G208</f>
        <v>0</v>
      </c>
      <c r="M22" s="4">
        <f>$E22*'Future Year Scaling'!O208/'Future Year Scaling'!$G208</f>
        <v>0</v>
      </c>
      <c r="N22" s="4">
        <f>$E22*'Future Year Scaling'!P208/'Future Year Scaling'!$G208</f>
        <v>0</v>
      </c>
      <c r="O22" s="4">
        <f>$E22*'Future Year Scaling'!Q208/'Future Year Scaling'!$G208</f>
        <v>0</v>
      </c>
      <c r="P22" s="4">
        <f>$E22*'Future Year Scaling'!R208/'Future Year Scaling'!$G208</f>
        <v>0</v>
      </c>
      <c r="Q22" s="4">
        <f>$E22*'Future Year Scaling'!S208/'Future Year Scaling'!$G208</f>
        <v>0</v>
      </c>
      <c r="R22" s="4">
        <f>$E22*'Future Year Scaling'!T208/'Future Year Scaling'!$G208</f>
        <v>0</v>
      </c>
      <c r="S22" s="4">
        <f>$E22*'Future Year Scaling'!U208/'Future Year Scaling'!$G208</f>
        <v>0</v>
      </c>
      <c r="T22" s="4">
        <f>$E22*'Future Year Scaling'!V208/'Future Year Scaling'!$G208</f>
        <v>0</v>
      </c>
      <c r="U22" s="4">
        <f>$E22*'Future Year Scaling'!W208/'Future Year Scaling'!$G208</f>
        <v>0</v>
      </c>
      <c r="V22" s="4">
        <f>$E22*'Future Year Scaling'!X208/'Future Year Scaling'!$G208</f>
        <v>0</v>
      </c>
      <c r="W22" s="4">
        <f>$E22*'Future Year Scaling'!Y208/'Future Year Scaling'!$G208</f>
        <v>0</v>
      </c>
      <c r="X22" s="4">
        <f>$E22*'Future Year Scaling'!Z208/'Future Year Scaling'!$G208</f>
        <v>0</v>
      </c>
      <c r="Y22" s="4">
        <f>$E22*'Future Year Scaling'!AA208/'Future Year Scaling'!$G208</f>
        <v>0</v>
      </c>
      <c r="Z22" s="4">
        <f>$E22*'Future Year Scaling'!AB208/'Future Year Scaling'!$G208</f>
        <v>0</v>
      </c>
      <c r="AA22" s="4">
        <f>$E22*'Future Year Scaling'!AC208/'Future Year Scaling'!$G208</f>
        <v>0</v>
      </c>
      <c r="AB22" s="4">
        <f>$E22*'Future Year Scaling'!AD208/'Future Year Scaling'!$G208</f>
        <v>0</v>
      </c>
      <c r="AC22" s="4">
        <f>$E22*'Future Year Scaling'!AE208/'Future Year Scaling'!$G208</f>
        <v>0</v>
      </c>
      <c r="AD22" s="4">
        <f>$E22*'Future Year Scaling'!AF208/'Future Year Scaling'!$G208</f>
        <v>0</v>
      </c>
      <c r="AE22" s="4">
        <f>$E22*'Future Year Scaling'!AG208/'Future Year Scaling'!$G208</f>
        <v>0</v>
      </c>
      <c r="AF22" s="4">
        <f>$E22*'Future Year Scaling'!AH208/'Future Year Scaling'!$G208</f>
        <v>0</v>
      </c>
      <c r="AG22" s="4">
        <f>$E22*'Future Year Scaling'!AI208/'Future Year Scaling'!$G208</f>
        <v>0</v>
      </c>
      <c r="AH22" s="4">
        <f>$E22*'Future Year Scaling'!AJ208/'Future Year Scaling'!$G208</f>
        <v>0</v>
      </c>
      <c r="AI22" s="4">
        <f>$E22*'Future Year Scaling'!AK208/'Future Year Scaling'!$G208</f>
        <v>0</v>
      </c>
      <c r="AJ22" s="4">
        <f>$E22*'Future Year Scaling'!AL208/'Future Year Scaling'!$G208</f>
        <v>0</v>
      </c>
      <c r="AK22" s="4">
        <f>$E22*'Future Year Scaling'!AM208/'Future Year Scaling'!$G208</f>
        <v>0</v>
      </c>
      <c r="AL22" s="4">
        <f>$E22*'Future Year Scaling'!AN208/'Future Year Scaling'!$G208</f>
        <v>0</v>
      </c>
      <c r="AM22" s="4">
        <f>$E22*'Future Year Scaling'!AO208/'Future Year Scaling'!$G208</f>
        <v>0</v>
      </c>
    </row>
    <row r="23" spans="1:39" x14ac:dyDescent="0.45">
      <c r="A23" s="4" t="s">
        <v>678</v>
      </c>
      <c r="B23" s="4" t="s">
        <v>182</v>
      </c>
      <c r="C23" s="88"/>
      <c r="D23" s="88"/>
      <c r="E23" s="4">
        <f>('Min. of Petr. &amp; NG'!C199)*('Start Year Fuel Use Adjustments'!E23*'IEA 2017 Actual'!$B$62)</f>
        <v>0</v>
      </c>
      <c r="F23" s="4">
        <f>$E23*'Future Year Scaling'!H209/'Future Year Scaling'!$G209</f>
        <v>0</v>
      </c>
      <c r="G23" s="4">
        <f>$E23*'Future Year Scaling'!I209/'Future Year Scaling'!$G209</f>
        <v>0</v>
      </c>
      <c r="H23" s="4">
        <f>$E23*'Future Year Scaling'!J209/'Future Year Scaling'!$G209</f>
        <v>0</v>
      </c>
      <c r="I23" s="4">
        <f>$E23*'Future Year Scaling'!K209/'Future Year Scaling'!$G209</f>
        <v>0</v>
      </c>
      <c r="J23" s="4">
        <f>$E23*'Future Year Scaling'!L209/'Future Year Scaling'!$G209</f>
        <v>0</v>
      </c>
      <c r="K23" s="4">
        <f>$E23*'Future Year Scaling'!M209/'Future Year Scaling'!$G209</f>
        <v>0</v>
      </c>
      <c r="L23" s="4">
        <f>$E23*'Future Year Scaling'!N209/'Future Year Scaling'!$G209</f>
        <v>0</v>
      </c>
      <c r="M23" s="4">
        <f>$E23*'Future Year Scaling'!O209/'Future Year Scaling'!$G209</f>
        <v>0</v>
      </c>
      <c r="N23" s="4">
        <f>$E23*'Future Year Scaling'!P209/'Future Year Scaling'!$G209</f>
        <v>0</v>
      </c>
      <c r="O23" s="4">
        <f>$E23*'Future Year Scaling'!Q209/'Future Year Scaling'!$G209</f>
        <v>0</v>
      </c>
      <c r="P23" s="4">
        <f>$E23*'Future Year Scaling'!R209/'Future Year Scaling'!$G209</f>
        <v>0</v>
      </c>
      <c r="Q23" s="4">
        <f>$E23*'Future Year Scaling'!S209/'Future Year Scaling'!$G209</f>
        <v>0</v>
      </c>
      <c r="R23" s="4">
        <f>$E23*'Future Year Scaling'!T209/'Future Year Scaling'!$G209</f>
        <v>0</v>
      </c>
      <c r="S23" s="4">
        <f>$E23*'Future Year Scaling'!U209/'Future Year Scaling'!$G209</f>
        <v>0</v>
      </c>
      <c r="T23" s="4">
        <f>$E23*'Future Year Scaling'!V209/'Future Year Scaling'!$G209</f>
        <v>0</v>
      </c>
      <c r="U23" s="4">
        <f>$E23*'Future Year Scaling'!W209/'Future Year Scaling'!$G209</f>
        <v>0</v>
      </c>
      <c r="V23" s="4">
        <f>$E23*'Future Year Scaling'!X209/'Future Year Scaling'!$G209</f>
        <v>0</v>
      </c>
      <c r="W23" s="4">
        <f>$E23*'Future Year Scaling'!Y209/'Future Year Scaling'!$G209</f>
        <v>0</v>
      </c>
      <c r="X23" s="4">
        <f>$E23*'Future Year Scaling'!Z209/'Future Year Scaling'!$G209</f>
        <v>0</v>
      </c>
      <c r="Y23" s="4">
        <f>$E23*'Future Year Scaling'!AA209/'Future Year Scaling'!$G209</f>
        <v>0</v>
      </c>
      <c r="Z23" s="4">
        <f>$E23*'Future Year Scaling'!AB209/'Future Year Scaling'!$G209</f>
        <v>0</v>
      </c>
      <c r="AA23" s="4">
        <f>$E23*'Future Year Scaling'!AC209/'Future Year Scaling'!$G209</f>
        <v>0</v>
      </c>
      <c r="AB23" s="4">
        <f>$E23*'Future Year Scaling'!AD209/'Future Year Scaling'!$G209</f>
        <v>0</v>
      </c>
      <c r="AC23" s="4">
        <f>$E23*'Future Year Scaling'!AE209/'Future Year Scaling'!$G209</f>
        <v>0</v>
      </c>
      <c r="AD23" s="4">
        <f>$E23*'Future Year Scaling'!AF209/'Future Year Scaling'!$G209</f>
        <v>0</v>
      </c>
      <c r="AE23" s="4">
        <f>$E23*'Future Year Scaling'!AG209/'Future Year Scaling'!$G209</f>
        <v>0</v>
      </c>
      <c r="AF23" s="4">
        <f>$E23*'Future Year Scaling'!AH209/'Future Year Scaling'!$G209</f>
        <v>0</v>
      </c>
      <c r="AG23" s="4">
        <f>$E23*'Future Year Scaling'!AI209/'Future Year Scaling'!$G209</f>
        <v>0</v>
      </c>
      <c r="AH23" s="4">
        <f>$E23*'Future Year Scaling'!AJ209/'Future Year Scaling'!$G209</f>
        <v>0</v>
      </c>
      <c r="AI23" s="4">
        <f>$E23*'Future Year Scaling'!AK209/'Future Year Scaling'!$G209</f>
        <v>0</v>
      </c>
      <c r="AJ23" s="4">
        <f>$E23*'Future Year Scaling'!AL209/'Future Year Scaling'!$G209</f>
        <v>0</v>
      </c>
      <c r="AK23" s="4">
        <f>$E23*'Future Year Scaling'!AM209/'Future Year Scaling'!$G209</f>
        <v>0</v>
      </c>
      <c r="AL23" s="4">
        <f>$E23*'Future Year Scaling'!AN209/'Future Year Scaling'!$G209</f>
        <v>0</v>
      </c>
      <c r="AM23" s="4">
        <f>$E23*'Future Year Scaling'!AO209/'Future Year Scaling'!$G209</f>
        <v>0</v>
      </c>
    </row>
    <row r="24" spans="1:39" x14ac:dyDescent="0.45">
      <c r="A24" s="4" t="s">
        <v>11</v>
      </c>
      <c r="B24" s="4" t="s">
        <v>182</v>
      </c>
      <c r="C24" s="88"/>
      <c r="D24" s="88"/>
      <c r="E24" s="4">
        <f>('Min. of Petr. &amp; NG'!C200)*('Start Year Fuel Use Adjustments'!E24*'IEA 2017 Actual'!$B$62)</f>
        <v>0</v>
      </c>
      <c r="F24" s="4">
        <f>$E24*'Future Year Scaling'!H210/'Future Year Scaling'!$G210</f>
        <v>0</v>
      </c>
      <c r="G24" s="4">
        <f>$E24*'Future Year Scaling'!I210/'Future Year Scaling'!$G210</f>
        <v>0</v>
      </c>
      <c r="H24" s="4">
        <f>$E24*'Future Year Scaling'!J210/'Future Year Scaling'!$G210</f>
        <v>0</v>
      </c>
      <c r="I24" s="4">
        <f>$E24*'Future Year Scaling'!K210/'Future Year Scaling'!$G210</f>
        <v>0</v>
      </c>
      <c r="J24" s="4">
        <f>$E24*'Future Year Scaling'!L210/'Future Year Scaling'!$G210</f>
        <v>0</v>
      </c>
      <c r="K24" s="4">
        <f>$E24*'Future Year Scaling'!M210/'Future Year Scaling'!$G210</f>
        <v>0</v>
      </c>
      <c r="L24" s="4">
        <f>$E24*'Future Year Scaling'!N210/'Future Year Scaling'!$G210</f>
        <v>0</v>
      </c>
      <c r="M24" s="4">
        <f>$E24*'Future Year Scaling'!O210/'Future Year Scaling'!$G210</f>
        <v>0</v>
      </c>
      <c r="N24" s="4">
        <f>$E24*'Future Year Scaling'!P210/'Future Year Scaling'!$G210</f>
        <v>0</v>
      </c>
      <c r="O24" s="4">
        <f>$E24*'Future Year Scaling'!Q210/'Future Year Scaling'!$G210</f>
        <v>0</v>
      </c>
      <c r="P24" s="4">
        <f>$E24*'Future Year Scaling'!R210/'Future Year Scaling'!$G210</f>
        <v>0</v>
      </c>
      <c r="Q24" s="4">
        <f>$E24*'Future Year Scaling'!S210/'Future Year Scaling'!$G210</f>
        <v>0</v>
      </c>
      <c r="R24" s="4">
        <f>$E24*'Future Year Scaling'!T210/'Future Year Scaling'!$G210</f>
        <v>0</v>
      </c>
      <c r="S24" s="4">
        <f>$E24*'Future Year Scaling'!U210/'Future Year Scaling'!$G210</f>
        <v>0</v>
      </c>
      <c r="T24" s="4">
        <f>$E24*'Future Year Scaling'!V210/'Future Year Scaling'!$G210</f>
        <v>0</v>
      </c>
      <c r="U24" s="4">
        <f>$E24*'Future Year Scaling'!W210/'Future Year Scaling'!$G210</f>
        <v>0</v>
      </c>
      <c r="V24" s="4">
        <f>$E24*'Future Year Scaling'!X210/'Future Year Scaling'!$G210</f>
        <v>0</v>
      </c>
      <c r="W24" s="4">
        <f>$E24*'Future Year Scaling'!Y210/'Future Year Scaling'!$G210</f>
        <v>0</v>
      </c>
      <c r="X24" s="4">
        <f>$E24*'Future Year Scaling'!Z210/'Future Year Scaling'!$G210</f>
        <v>0</v>
      </c>
      <c r="Y24" s="4">
        <f>$E24*'Future Year Scaling'!AA210/'Future Year Scaling'!$G210</f>
        <v>0</v>
      </c>
      <c r="Z24" s="4">
        <f>$E24*'Future Year Scaling'!AB210/'Future Year Scaling'!$G210</f>
        <v>0</v>
      </c>
      <c r="AA24" s="4">
        <f>$E24*'Future Year Scaling'!AC210/'Future Year Scaling'!$G210</f>
        <v>0</v>
      </c>
      <c r="AB24" s="4">
        <f>$E24*'Future Year Scaling'!AD210/'Future Year Scaling'!$G210</f>
        <v>0</v>
      </c>
      <c r="AC24" s="4">
        <f>$E24*'Future Year Scaling'!AE210/'Future Year Scaling'!$G210</f>
        <v>0</v>
      </c>
      <c r="AD24" s="4">
        <f>$E24*'Future Year Scaling'!AF210/'Future Year Scaling'!$G210</f>
        <v>0</v>
      </c>
      <c r="AE24" s="4">
        <f>$E24*'Future Year Scaling'!AG210/'Future Year Scaling'!$G210</f>
        <v>0</v>
      </c>
      <c r="AF24" s="4">
        <f>$E24*'Future Year Scaling'!AH210/'Future Year Scaling'!$G210</f>
        <v>0</v>
      </c>
      <c r="AG24" s="4">
        <f>$E24*'Future Year Scaling'!AI210/'Future Year Scaling'!$G210</f>
        <v>0</v>
      </c>
      <c r="AH24" s="4">
        <f>$E24*'Future Year Scaling'!AJ210/'Future Year Scaling'!$G210</f>
        <v>0</v>
      </c>
      <c r="AI24" s="4">
        <f>$E24*'Future Year Scaling'!AK210/'Future Year Scaling'!$G210</f>
        <v>0</v>
      </c>
      <c r="AJ24" s="4">
        <f>$E24*'Future Year Scaling'!AL210/'Future Year Scaling'!$G210</f>
        <v>0</v>
      </c>
      <c r="AK24" s="4">
        <f>$E24*'Future Year Scaling'!AM210/'Future Year Scaling'!$G210</f>
        <v>0</v>
      </c>
      <c r="AL24" s="4">
        <f>$E24*'Future Year Scaling'!AN210/'Future Year Scaling'!$G210</f>
        <v>0</v>
      </c>
      <c r="AM24" s="4">
        <f>$E24*'Future Year Scaling'!AO210/'Future Year Scaling'!$G210</f>
        <v>0</v>
      </c>
    </row>
    <row r="25" spans="1:39" x14ac:dyDescent="0.45">
      <c r="A25" s="4" t="s">
        <v>679</v>
      </c>
      <c r="B25" s="4" t="s">
        <v>182</v>
      </c>
      <c r="C25" s="88"/>
      <c r="D25" s="88"/>
      <c r="E25" s="4">
        <f>('Min. of Petr. &amp; NG'!C201)*('Start Year Fuel Use Adjustments'!E25*'IEA 2017 Actual'!$B$62)</f>
        <v>516025087409832.88</v>
      </c>
      <c r="F25" s="4">
        <f>$E25*'Future Year Scaling'!H211/'Future Year Scaling'!$G211</f>
        <v>527451357202479.25</v>
      </c>
      <c r="G25" s="4">
        <f>$E25*'Future Year Scaling'!I211/'Future Year Scaling'!$G211</f>
        <v>548829539395172.31</v>
      </c>
      <c r="H25" s="4">
        <f>$E25*'Future Year Scaling'!J211/'Future Year Scaling'!$G211</f>
        <v>570207721587865.38</v>
      </c>
      <c r="I25" s="4">
        <f>$E25*'Future Year Scaling'!K211/'Future Year Scaling'!$G211</f>
        <v>591585903780558.5</v>
      </c>
      <c r="J25" s="4">
        <f>$E25*'Future Year Scaling'!L211/'Future Year Scaling'!$G211</f>
        <v>612964085973251.5</v>
      </c>
      <c r="K25" s="4">
        <f>$E25*'Future Year Scaling'!M211/'Future Year Scaling'!$G211</f>
        <v>634342268165944.5</v>
      </c>
      <c r="L25" s="4">
        <f>$E25*'Future Year Scaling'!N211/'Future Year Scaling'!$G211</f>
        <v>661691597798665.75</v>
      </c>
      <c r="M25" s="4">
        <f>$E25*'Future Year Scaling'!O211/'Future Year Scaling'!$G211</f>
        <v>689040927431386.75</v>
      </c>
      <c r="N25" s="4">
        <f>$E25*'Future Year Scaling'!P211/'Future Year Scaling'!$G211</f>
        <v>716390257064108</v>
      </c>
      <c r="O25" s="4">
        <f>$E25*'Future Year Scaling'!Q211/'Future Year Scaling'!$G211</f>
        <v>743739586696829.13</v>
      </c>
      <c r="P25" s="4">
        <f>$E25*'Future Year Scaling'!R211/'Future Year Scaling'!$G211</f>
        <v>771088916329550.38</v>
      </c>
      <c r="Q25" s="4">
        <f>$E25*'Future Year Scaling'!S211/'Future Year Scaling'!$G211</f>
        <v>802713882400810.13</v>
      </c>
      <c r="R25" s="4">
        <f>$E25*'Future Year Scaling'!T211/'Future Year Scaling'!$G211</f>
        <v>834338848472069.75</v>
      </c>
      <c r="S25" s="4">
        <f>$E25*'Future Year Scaling'!U211/'Future Year Scaling'!$G211</f>
        <v>865963814543329.63</v>
      </c>
      <c r="T25" s="4">
        <f>$E25*'Future Year Scaling'!V211/'Future Year Scaling'!$G211</f>
        <v>897588780614589.25</v>
      </c>
      <c r="U25" s="4">
        <f>$E25*'Future Year Scaling'!W211/'Future Year Scaling'!$G211</f>
        <v>929213746685849.13</v>
      </c>
      <c r="V25" s="4">
        <f>$E25*'Future Year Scaling'!X211/'Future Year Scaling'!$G211</f>
        <v>975803440291994</v>
      </c>
      <c r="W25" s="4">
        <f>$E25*'Future Year Scaling'!Y211/'Future Year Scaling'!$G211</f>
        <v>1022393133898139</v>
      </c>
      <c r="X25" s="4">
        <f>$E25*'Future Year Scaling'!Z211/'Future Year Scaling'!$G211</f>
        <v>1068982827504283.8</v>
      </c>
      <c r="Y25" s="4">
        <f>$E25*'Future Year Scaling'!AA211/'Future Year Scaling'!$G211</f>
        <v>1115572521110429</v>
      </c>
      <c r="Z25" s="4">
        <f>$E25*'Future Year Scaling'!AB211/'Future Year Scaling'!$G211</f>
        <v>1162162214716573.8</v>
      </c>
      <c r="AA25" s="4">
        <f>$E25*'Future Year Scaling'!AC211/'Future Year Scaling'!$G211</f>
        <v>1222684585682784.3</v>
      </c>
      <c r="AB25" s="4">
        <f>$E25*'Future Year Scaling'!AD211/'Future Year Scaling'!$G211</f>
        <v>1283206956648994.5</v>
      </c>
      <c r="AC25" s="4">
        <f>$E25*'Future Year Scaling'!AE211/'Future Year Scaling'!$G211</f>
        <v>1343729327615205</v>
      </c>
      <c r="AD25" s="4">
        <f>$E25*'Future Year Scaling'!AF211/'Future Year Scaling'!$G211</f>
        <v>1404251698581415.3</v>
      </c>
      <c r="AE25" s="4">
        <f>$E25*'Future Year Scaling'!AG211/'Future Year Scaling'!$G211</f>
        <v>1464774069547625.8</v>
      </c>
      <c r="AF25" s="4">
        <f>$E25*'Future Year Scaling'!AH211/'Future Year Scaling'!$G211</f>
        <v>1516524014027869</v>
      </c>
      <c r="AG25" s="4">
        <f>$E25*'Future Year Scaling'!AI211/'Future Year Scaling'!$G211</f>
        <v>1568273958508112</v>
      </c>
      <c r="AH25" s="4">
        <f>$E25*'Future Year Scaling'!AJ211/'Future Year Scaling'!$G211</f>
        <v>1620023902988355.3</v>
      </c>
      <c r="AI25" s="4">
        <f>$E25*'Future Year Scaling'!AK211/'Future Year Scaling'!$G211</f>
        <v>1671773847468598.8</v>
      </c>
      <c r="AJ25" s="4">
        <f>$E25*'Future Year Scaling'!AL211/'Future Year Scaling'!$G211</f>
        <v>1723523791948842.3</v>
      </c>
      <c r="AK25" s="4">
        <f>$E25*'Future Year Scaling'!AM211/'Future Year Scaling'!$G211</f>
        <v>1775273736429085.5</v>
      </c>
      <c r="AL25" s="4">
        <f>$E25*'Future Year Scaling'!AN211/'Future Year Scaling'!$G211</f>
        <v>1827023680909328.8</v>
      </c>
      <c r="AM25" s="4">
        <f>$E25*'Future Year Scaling'!AO211/'Future Year Scaling'!$G211</f>
        <v>1878773625389572</v>
      </c>
    </row>
    <row r="26" spans="1:39" x14ac:dyDescent="0.45">
      <c r="A26" s="4" t="s">
        <v>675</v>
      </c>
      <c r="B26" s="4" t="s">
        <v>183</v>
      </c>
      <c r="C26" s="4">
        <f>0*'Start Year Fuel Use Adjustments'!C26</f>
        <v>0</v>
      </c>
      <c r="D26" s="4">
        <f t="shared" ref="D26:E31" si="1">C26</f>
        <v>0</v>
      </c>
      <c r="E26">
        <f t="shared" si="1"/>
        <v>0</v>
      </c>
      <c r="F26" s="4">
        <f t="shared" ref="F26:AM31" si="2">E26</f>
        <v>0</v>
      </c>
      <c r="G26" s="4">
        <f t="shared" si="2"/>
        <v>0</v>
      </c>
      <c r="H26" s="4">
        <f t="shared" si="2"/>
        <v>0</v>
      </c>
      <c r="I26" s="4">
        <f t="shared" si="2"/>
        <v>0</v>
      </c>
      <c r="J26" s="4">
        <f t="shared" si="2"/>
        <v>0</v>
      </c>
      <c r="K26" s="4">
        <f t="shared" si="2"/>
        <v>0</v>
      </c>
      <c r="L26" s="4">
        <f t="shared" si="2"/>
        <v>0</v>
      </c>
      <c r="M26" s="4">
        <f t="shared" si="2"/>
        <v>0</v>
      </c>
      <c r="N26" s="4">
        <f t="shared" si="2"/>
        <v>0</v>
      </c>
      <c r="O26" s="4">
        <f t="shared" si="2"/>
        <v>0</v>
      </c>
      <c r="P26" s="4">
        <f t="shared" si="2"/>
        <v>0</v>
      </c>
      <c r="Q26" s="4">
        <f t="shared" si="2"/>
        <v>0</v>
      </c>
      <c r="R26" s="4">
        <f t="shared" si="2"/>
        <v>0</v>
      </c>
      <c r="S26" s="4">
        <f t="shared" si="2"/>
        <v>0</v>
      </c>
      <c r="T26" s="4">
        <f t="shared" si="2"/>
        <v>0</v>
      </c>
      <c r="U26" s="4">
        <f t="shared" si="2"/>
        <v>0</v>
      </c>
      <c r="V26" s="4">
        <f t="shared" si="2"/>
        <v>0</v>
      </c>
      <c r="W26" s="4">
        <f t="shared" si="2"/>
        <v>0</v>
      </c>
      <c r="X26" s="4">
        <f t="shared" si="2"/>
        <v>0</v>
      </c>
      <c r="Y26" s="4">
        <f t="shared" si="2"/>
        <v>0</v>
      </c>
      <c r="Z26" s="4">
        <f t="shared" si="2"/>
        <v>0</v>
      </c>
      <c r="AA26" s="4">
        <f t="shared" si="2"/>
        <v>0</v>
      </c>
      <c r="AB26" s="4">
        <f t="shared" si="2"/>
        <v>0</v>
      </c>
      <c r="AC26" s="4">
        <f t="shared" si="2"/>
        <v>0</v>
      </c>
      <c r="AD26" s="4">
        <f t="shared" si="2"/>
        <v>0</v>
      </c>
      <c r="AE26" s="4">
        <f t="shared" si="2"/>
        <v>0</v>
      </c>
      <c r="AF26" s="4">
        <f t="shared" si="2"/>
        <v>0</v>
      </c>
      <c r="AG26" s="4">
        <f t="shared" si="2"/>
        <v>0</v>
      </c>
      <c r="AH26" s="4">
        <f t="shared" si="2"/>
        <v>0</v>
      </c>
      <c r="AI26" s="4">
        <f t="shared" si="2"/>
        <v>0</v>
      </c>
      <c r="AJ26" s="4">
        <f t="shared" si="2"/>
        <v>0</v>
      </c>
      <c r="AK26" s="4">
        <f t="shared" si="2"/>
        <v>0</v>
      </c>
      <c r="AL26" s="4">
        <f t="shared" si="2"/>
        <v>0</v>
      </c>
      <c r="AM26" s="4">
        <f t="shared" si="2"/>
        <v>0</v>
      </c>
    </row>
    <row r="27" spans="1:39" x14ac:dyDescent="0.45">
      <c r="A27" s="4" t="s">
        <v>676</v>
      </c>
      <c r="B27" s="4" t="s">
        <v>183</v>
      </c>
      <c r="C27" s="4">
        <f>0*'Start Year Fuel Use Adjustments'!C27</f>
        <v>0</v>
      </c>
      <c r="D27" s="4">
        <f t="shared" si="1"/>
        <v>0</v>
      </c>
      <c r="E27" s="4">
        <f t="shared" si="1"/>
        <v>0</v>
      </c>
      <c r="F27" s="4">
        <f t="shared" ref="F27:T27" si="3">E27</f>
        <v>0</v>
      </c>
      <c r="G27" s="4">
        <f t="shared" si="3"/>
        <v>0</v>
      </c>
      <c r="H27" s="4">
        <f t="shared" si="3"/>
        <v>0</v>
      </c>
      <c r="I27" s="4">
        <f t="shared" si="3"/>
        <v>0</v>
      </c>
      <c r="J27" s="4">
        <f t="shared" si="3"/>
        <v>0</v>
      </c>
      <c r="K27" s="4">
        <f t="shared" si="3"/>
        <v>0</v>
      </c>
      <c r="L27" s="4">
        <f t="shared" si="3"/>
        <v>0</v>
      </c>
      <c r="M27" s="4">
        <f t="shared" si="3"/>
        <v>0</v>
      </c>
      <c r="N27" s="4">
        <f t="shared" si="3"/>
        <v>0</v>
      </c>
      <c r="O27" s="4">
        <f t="shared" si="3"/>
        <v>0</v>
      </c>
      <c r="P27" s="4">
        <f t="shared" si="3"/>
        <v>0</v>
      </c>
      <c r="Q27" s="4">
        <f t="shared" si="3"/>
        <v>0</v>
      </c>
      <c r="R27" s="4">
        <f t="shared" si="3"/>
        <v>0</v>
      </c>
      <c r="S27" s="4">
        <f t="shared" si="3"/>
        <v>0</v>
      </c>
      <c r="T27" s="4">
        <f t="shared" si="3"/>
        <v>0</v>
      </c>
      <c r="U27" s="4">
        <f t="shared" si="2"/>
        <v>0</v>
      </c>
      <c r="V27" s="4">
        <f t="shared" si="2"/>
        <v>0</v>
      </c>
      <c r="W27" s="4">
        <f t="shared" si="2"/>
        <v>0</v>
      </c>
      <c r="X27" s="4">
        <f t="shared" si="2"/>
        <v>0</v>
      </c>
      <c r="Y27" s="4">
        <f t="shared" si="2"/>
        <v>0</v>
      </c>
      <c r="Z27" s="4">
        <f t="shared" si="2"/>
        <v>0</v>
      </c>
      <c r="AA27" s="4">
        <f t="shared" si="2"/>
        <v>0</v>
      </c>
      <c r="AB27" s="4">
        <f t="shared" si="2"/>
        <v>0</v>
      </c>
      <c r="AC27" s="4">
        <f t="shared" si="2"/>
        <v>0</v>
      </c>
      <c r="AD27" s="4">
        <f t="shared" si="2"/>
        <v>0</v>
      </c>
      <c r="AE27" s="4">
        <f t="shared" si="2"/>
        <v>0</v>
      </c>
      <c r="AF27" s="4">
        <f t="shared" si="2"/>
        <v>0</v>
      </c>
      <c r="AG27" s="4">
        <f t="shared" si="2"/>
        <v>0</v>
      </c>
      <c r="AH27" s="4">
        <f t="shared" si="2"/>
        <v>0</v>
      </c>
      <c r="AI27" s="4">
        <f t="shared" si="2"/>
        <v>0</v>
      </c>
      <c r="AJ27" s="4">
        <f t="shared" si="2"/>
        <v>0</v>
      </c>
      <c r="AK27" s="4">
        <f t="shared" si="2"/>
        <v>0</v>
      </c>
      <c r="AL27" s="4">
        <f t="shared" si="2"/>
        <v>0</v>
      </c>
      <c r="AM27" s="4">
        <f t="shared" si="2"/>
        <v>0</v>
      </c>
    </row>
    <row r="28" spans="1:39" x14ac:dyDescent="0.45">
      <c r="A28" s="4" t="s">
        <v>27</v>
      </c>
      <c r="B28" s="4" t="s">
        <v>183</v>
      </c>
      <c r="C28" s="4">
        <f>0*'Start Year Fuel Use Adjustments'!C28</f>
        <v>0</v>
      </c>
      <c r="D28" s="4">
        <f t="shared" si="1"/>
        <v>0</v>
      </c>
      <c r="E28" s="4">
        <f t="shared" si="1"/>
        <v>0</v>
      </c>
      <c r="F28" s="4">
        <f t="shared" si="2"/>
        <v>0</v>
      </c>
      <c r="G28" s="4">
        <f t="shared" si="2"/>
        <v>0</v>
      </c>
      <c r="H28" s="4">
        <f t="shared" si="2"/>
        <v>0</v>
      </c>
      <c r="I28" s="4">
        <f t="shared" si="2"/>
        <v>0</v>
      </c>
      <c r="J28" s="4">
        <f t="shared" si="2"/>
        <v>0</v>
      </c>
      <c r="K28" s="4">
        <f t="shared" si="2"/>
        <v>0</v>
      </c>
      <c r="L28" s="4">
        <f t="shared" si="2"/>
        <v>0</v>
      </c>
      <c r="M28" s="4">
        <f t="shared" si="2"/>
        <v>0</v>
      </c>
      <c r="N28" s="4">
        <f t="shared" si="2"/>
        <v>0</v>
      </c>
      <c r="O28" s="4">
        <f t="shared" si="2"/>
        <v>0</v>
      </c>
      <c r="P28" s="4">
        <f t="shared" si="2"/>
        <v>0</v>
      </c>
      <c r="Q28" s="4">
        <f t="shared" si="2"/>
        <v>0</v>
      </c>
      <c r="R28" s="4">
        <f t="shared" si="2"/>
        <v>0</v>
      </c>
      <c r="S28" s="4">
        <f t="shared" si="2"/>
        <v>0</v>
      </c>
      <c r="T28" s="4">
        <f t="shared" si="2"/>
        <v>0</v>
      </c>
      <c r="U28" s="4">
        <f t="shared" si="2"/>
        <v>0</v>
      </c>
      <c r="V28" s="4">
        <f t="shared" si="2"/>
        <v>0</v>
      </c>
      <c r="W28" s="4">
        <f t="shared" si="2"/>
        <v>0</v>
      </c>
      <c r="X28" s="4">
        <f t="shared" si="2"/>
        <v>0</v>
      </c>
      <c r="Y28" s="4">
        <f t="shared" si="2"/>
        <v>0</v>
      </c>
      <c r="Z28" s="4">
        <f t="shared" si="2"/>
        <v>0</v>
      </c>
      <c r="AA28" s="4">
        <f t="shared" si="2"/>
        <v>0</v>
      </c>
      <c r="AB28" s="4">
        <f t="shared" si="2"/>
        <v>0</v>
      </c>
      <c r="AC28" s="4">
        <f t="shared" si="2"/>
        <v>0</v>
      </c>
      <c r="AD28" s="4">
        <f t="shared" si="2"/>
        <v>0</v>
      </c>
      <c r="AE28" s="4">
        <f t="shared" si="2"/>
        <v>0</v>
      </c>
      <c r="AF28" s="4">
        <f t="shared" si="2"/>
        <v>0</v>
      </c>
      <c r="AG28" s="4">
        <f t="shared" si="2"/>
        <v>0</v>
      </c>
      <c r="AH28" s="4">
        <f t="shared" si="2"/>
        <v>0</v>
      </c>
      <c r="AI28" s="4">
        <f t="shared" si="2"/>
        <v>0</v>
      </c>
      <c r="AJ28" s="4">
        <f t="shared" si="2"/>
        <v>0</v>
      </c>
      <c r="AK28" s="4">
        <f t="shared" si="2"/>
        <v>0</v>
      </c>
      <c r="AL28" s="4">
        <f t="shared" si="2"/>
        <v>0</v>
      </c>
      <c r="AM28" s="4">
        <f t="shared" si="2"/>
        <v>0</v>
      </c>
    </row>
    <row r="29" spans="1:39" x14ac:dyDescent="0.45">
      <c r="A29" s="4" t="s">
        <v>6</v>
      </c>
      <c r="B29" s="4" t="s">
        <v>183</v>
      </c>
      <c r="C29" s="4">
        <f>0*'Start Year Fuel Use Adjustments'!C29</f>
        <v>0</v>
      </c>
      <c r="D29" s="4">
        <f t="shared" si="1"/>
        <v>0</v>
      </c>
      <c r="E29" s="4">
        <f t="shared" si="1"/>
        <v>0</v>
      </c>
      <c r="F29" s="4">
        <f t="shared" si="2"/>
        <v>0</v>
      </c>
      <c r="G29" s="4">
        <f t="shared" si="2"/>
        <v>0</v>
      </c>
      <c r="H29" s="4">
        <f t="shared" si="2"/>
        <v>0</v>
      </c>
      <c r="I29" s="4">
        <f t="shared" si="2"/>
        <v>0</v>
      </c>
      <c r="J29" s="4">
        <f t="shared" si="2"/>
        <v>0</v>
      </c>
      <c r="K29" s="4">
        <f t="shared" si="2"/>
        <v>0</v>
      </c>
      <c r="L29" s="4">
        <f t="shared" si="2"/>
        <v>0</v>
      </c>
      <c r="M29" s="4">
        <f t="shared" si="2"/>
        <v>0</v>
      </c>
      <c r="N29" s="4">
        <f t="shared" si="2"/>
        <v>0</v>
      </c>
      <c r="O29" s="4">
        <f t="shared" si="2"/>
        <v>0</v>
      </c>
      <c r="P29" s="4">
        <f t="shared" si="2"/>
        <v>0</v>
      </c>
      <c r="Q29" s="4">
        <f t="shared" si="2"/>
        <v>0</v>
      </c>
      <c r="R29" s="4">
        <f t="shared" si="2"/>
        <v>0</v>
      </c>
      <c r="S29" s="4">
        <f t="shared" si="2"/>
        <v>0</v>
      </c>
      <c r="T29" s="4">
        <f t="shared" si="2"/>
        <v>0</v>
      </c>
      <c r="U29" s="4">
        <f t="shared" si="2"/>
        <v>0</v>
      </c>
      <c r="V29" s="4">
        <f t="shared" si="2"/>
        <v>0</v>
      </c>
      <c r="W29" s="4">
        <f t="shared" si="2"/>
        <v>0</v>
      </c>
      <c r="X29" s="4">
        <f t="shared" si="2"/>
        <v>0</v>
      </c>
      <c r="Y29" s="4">
        <f t="shared" si="2"/>
        <v>0</v>
      </c>
      <c r="Z29" s="4">
        <f t="shared" si="2"/>
        <v>0</v>
      </c>
      <c r="AA29" s="4">
        <f t="shared" si="2"/>
        <v>0</v>
      </c>
      <c r="AB29" s="4">
        <f t="shared" si="2"/>
        <v>0</v>
      </c>
      <c r="AC29" s="4">
        <f t="shared" si="2"/>
        <v>0</v>
      </c>
      <c r="AD29" s="4">
        <f t="shared" si="2"/>
        <v>0</v>
      </c>
      <c r="AE29" s="4">
        <f t="shared" si="2"/>
        <v>0</v>
      </c>
      <c r="AF29" s="4">
        <f t="shared" si="2"/>
        <v>0</v>
      </c>
      <c r="AG29" s="4">
        <f t="shared" si="2"/>
        <v>0</v>
      </c>
      <c r="AH29" s="4">
        <f t="shared" si="2"/>
        <v>0</v>
      </c>
      <c r="AI29" s="4">
        <f t="shared" si="2"/>
        <v>0</v>
      </c>
      <c r="AJ29" s="4">
        <f t="shared" si="2"/>
        <v>0</v>
      </c>
      <c r="AK29" s="4">
        <f t="shared" si="2"/>
        <v>0</v>
      </c>
      <c r="AL29" s="4">
        <f t="shared" si="2"/>
        <v>0</v>
      </c>
      <c r="AM29" s="4">
        <f t="shared" si="2"/>
        <v>0</v>
      </c>
    </row>
    <row r="30" spans="1:39" x14ac:dyDescent="0.45">
      <c r="A30" s="4" t="s">
        <v>677</v>
      </c>
      <c r="B30" s="4" t="s">
        <v>183</v>
      </c>
      <c r="C30" s="4">
        <f>0*'Start Year Fuel Use Adjustments'!C30</f>
        <v>0</v>
      </c>
      <c r="D30" s="4">
        <f t="shared" si="1"/>
        <v>0</v>
      </c>
      <c r="E30" s="4">
        <f t="shared" si="1"/>
        <v>0</v>
      </c>
      <c r="F30" s="4">
        <f t="shared" si="2"/>
        <v>0</v>
      </c>
      <c r="G30" s="4">
        <f t="shared" si="2"/>
        <v>0</v>
      </c>
      <c r="H30" s="4">
        <f t="shared" si="2"/>
        <v>0</v>
      </c>
      <c r="I30" s="4">
        <f t="shared" si="2"/>
        <v>0</v>
      </c>
      <c r="J30" s="4">
        <f t="shared" si="2"/>
        <v>0</v>
      </c>
      <c r="K30" s="4">
        <f t="shared" si="2"/>
        <v>0</v>
      </c>
      <c r="L30" s="4">
        <f t="shared" si="2"/>
        <v>0</v>
      </c>
      <c r="M30" s="4">
        <f t="shared" si="2"/>
        <v>0</v>
      </c>
      <c r="N30" s="4">
        <f t="shared" si="2"/>
        <v>0</v>
      </c>
      <c r="O30" s="4">
        <f t="shared" si="2"/>
        <v>0</v>
      </c>
      <c r="P30" s="4">
        <f t="shared" si="2"/>
        <v>0</v>
      </c>
      <c r="Q30" s="4">
        <f t="shared" si="2"/>
        <v>0</v>
      </c>
      <c r="R30" s="4">
        <f t="shared" si="2"/>
        <v>0</v>
      </c>
      <c r="S30" s="4">
        <f t="shared" si="2"/>
        <v>0</v>
      </c>
      <c r="T30" s="4">
        <f t="shared" si="2"/>
        <v>0</v>
      </c>
      <c r="U30" s="4">
        <f t="shared" si="2"/>
        <v>0</v>
      </c>
      <c r="V30" s="4">
        <f t="shared" si="2"/>
        <v>0</v>
      </c>
      <c r="W30" s="4">
        <f t="shared" si="2"/>
        <v>0</v>
      </c>
      <c r="X30" s="4">
        <f t="shared" si="2"/>
        <v>0</v>
      </c>
      <c r="Y30" s="4">
        <f t="shared" si="2"/>
        <v>0</v>
      </c>
      <c r="Z30" s="4">
        <f t="shared" si="2"/>
        <v>0</v>
      </c>
      <c r="AA30" s="4">
        <f t="shared" si="2"/>
        <v>0</v>
      </c>
      <c r="AB30" s="4">
        <f t="shared" si="2"/>
        <v>0</v>
      </c>
      <c r="AC30" s="4">
        <f t="shared" si="2"/>
        <v>0</v>
      </c>
      <c r="AD30" s="4">
        <f t="shared" si="2"/>
        <v>0</v>
      </c>
      <c r="AE30" s="4">
        <f t="shared" si="2"/>
        <v>0</v>
      </c>
      <c r="AF30" s="4">
        <f t="shared" si="2"/>
        <v>0</v>
      </c>
      <c r="AG30" s="4">
        <f t="shared" si="2"/>
        <v>0</v>
      </c>
      <c r="AH30" s="4">
        <f t="shared" si="2"/>
        <v>0</v>
      </c>
      <c r="AI30" s="4">
        <f t="shared" si="2"/>
        <v>0</v>
      </c>
      <c r="AJ30" s="4">
        <f t="shared" si="2"/>
        <v>0</v>
      </c>
      <c r="AK30" s="4">
        <f t="shared" si="2"/>
        <v>0</v>
      </c>
      <c r="AL30" s="4">
        <f t="shared" si="2"/>
        <v>0</v>
      </c>
      <c r="AM30" s="4">
        <f t="shared" si="2"/>
        <v>0</v>
      </c>
    </row>
    <row r="31" spans="1:39" x14ac:dyDescent="0.45">
      <c r="A31" s="4" t="s">
        <v>678</v>
      </c>
      <c r="B31" s="4" t="s">
        <v>183</v>
      </c>
      <c r="C31" s="4">
        <f>0*'Start Year Fuel Use Adjustments'!C31</f>
        <v>0</v>
      </c>
      <c r="D31" s="4">
        <f t="shared" si="1"/>
        <v>0</v>
      </c>
      <c r="E31" s="4">
        <f t="shared" si="1"/>
        <v>0</v>
      </c>
      <c r="F31" s="4">
        <f t="shared" si="2"/>
        <v>0</v>
      </c>
      <c r="G31" s="4">
        <f t="shared" si="2"/>
        <v>0</v>
      </c>
      <c r="H31" s="4">
        <f t="shared" si="2"/>
        <v>0</v>
      </c>
      <c r="I31" s="4">
        <f t="shared" si="2"/>
        <v>0</v>
      </c>
      <c r="J31" s="4">
        <f t="shared" si="2"/>
        <v>0</v>
      </c>
      <c r="K31" s="4">
        <f t="shared" si="2"/>
        <v>0</v>
      </c>
      <c r="L31" s="4">
        <f t="shared" si="2"/>
        <v>0</v>
      </c>
      <c r="M31" s="4">
        <f t="shared" si="2"/>
        <v>0</v>
      </c>
      <c r="N31" s="4">
        <f t="shared" si="2"/>
        <v>0</v>
      </c>
      <c r="O31" s="4">
        <f t="shared" si="2"/>
        <v>0</v>
      </c>
      <c r="P31" s="4">
        <f t="shared" si="2"/>
        <v>0</v>
      </c>
      <c r="Q31" s="4">
        <f t="shared" si="2"/>
        <v>0</v>
      </c>
      <c r="R31" s="4">
        <f t="shared" si="2"/>
        <v>0</v>
      </c>
      <c r="S31" s="4">
        <f t="shared" si="2"/>
        <v>0</v>
      </c>
      <c r="T31" s="4">
        <f t="shared" si="2"/>
        <v>0</v>
      </c>
      <c r="U31" s="4">
        <f t="shared" si="2"/>
        <v>0</v>
      </c>
      <c r="V31" s="4">
        <f t="shared" si="2"/>
        <v>0</v>
      </c>
      <c r="W31" s="4">
        <f t="shared" si="2"/>
        <v>0</v>
      </c>
      <c r="X31" s="4">
        <f t="shared" si="2"/>
        <v>0</v>
      </c>
      <c r="Y31" s="4">
        <f t="shared" si="2"/>
        <v>0</v>
      </c>
      <c r="Z31" s="4">
        <f t="shared" si="2"/>
        <v>0</v>
      </c>
      <c r="AA31" s="4">
        <f t="shared" si="2"/>
        <v>0</v>
      </c>
      <c r="AB31" s="4">
        <f t="shared" si="2"/>
        <v>0</v>
      </c>
      <c r="AC31" s="4">
        <f t="shared" si="2"/>
        <v>0</v>
      </c>
      <c r="AD31" s="4">
        <f t="shared" si="2"/>
        <v>0</v>
      </c>
      <c r="AE31" s="4">
        <f t="shared" si="2"/>
        <v>0</v>
      </c>
      <c r="AF31" s="4">
        <f t="shared" si="2"/>
        <v>0</v>
      </c>
      <c r="AG31" s="4">
        <f t="shared" si="2"/>
        <v>0</v>
      </c>
      <c r="AH31" s="4">
        <f t="shared" si="2"/>
        <v>0</v>
      </c>
      <c r="AI31" s="4">
        <f t="shared" si="2"/>
        <v>0</v>
      </c>
      <c r="AJ31" s="4">
        <f t="shared" si="2"/>
        <v>0</v>
      </c>
      <c r="AK31" s="4">
        <f t="shared" si="2"/>
        <v>0</v>
      </c>
      <c r="AL31" s="4">
        <f t="shared" si="2"/>
        <v>0</v>
      </c>
      <c r="AM31" s="4">
        <f t="shared" si="2"/>
        <v>0</v>
      </c>
    </row>
    <row r="32" spans="1:39" s="89" customFormat="1" x14ac:dyDescent="0.45">
      <c r="A32" s="89" t="s">
        <v>11</v>
      </c>
      <c r="B32" s="89" t="s">
        <v>183</v>
      </c>
      <c r="C32" s="430">
        <f>'India Crop Residue Burning'!$B6*'Future Year Scaling'!E218</f>
        <v>1625845151382406.3</v>
      </c>
      <c r="D32" s="430">
        <f>'India Crop Residue Burning'!$B6*'Future Year Scaling'!F218</f>
        <v>1734075121362623.3</v>
      </c>
      <c r="E32" s="430">
        <f>'India Crop Residue Burning'!$B6*'Future Year Scaling'!G218</f>
        <v>1842305091342840.3</v>
      </c>
      <c r="F32" s="430">
        <f>'India Crop Residue Burning'!$B6*'Future Year Scaling'!H218</f>
        <v>1950535061323057.3</v>
      </c>
      <c r="G32" s="430">
        <f>'India Crop Residue Burning'!$B6*'Future Year Scaling'!I218</f>
        <v>2099350977179630</v>
      </c>
      <c r="H32" s="430">
        <f>'India Crop Residue Burning'!$B6*'Future Year Scaling'!J218</f>
        <v>2248166893036203</v>
      </c>
      <c r="I32" s="430">
        <f>'India Crop Residue Burning'!$B6*'Future Year Scaling'!K218</f>
        <v>2396982808892776</v>
      </c>
      <c r="J32" s="430">
        <f>'India Crop Residue Burning'!$B6*'Future Year Scaling'!L218</f>
        <v>2545798724749348.5</v>
      </c>
      <c r="K32" s="430">
        <f>'India Crop Residue Burning'!$B6*'Future Year Scaling'!M218</f>
        <v>2694614640605921.5</v>
      </c>
      <c r="L32" s="430">
        <f>'India Crop Residue Burning'!$B6*'Future Year Scaling'!N218</f>
        <v>2858444695952492</v>
      </c>
      <c r="M32" s="430">
        <f>'India Crop Residue Burning'!$B6*'Future Year Scaling'!O218</f>
        <v>3022274751299062.5</v>
      </c>
      <c r="N32" s="430">
        <f>'India Crop Residue Burning'!$B6*'Future Year Scaling'!P218</f>
        <v>3186104806645633.5</v>
      </c>
      <c r="O32" s="430">
        <f>'India Crop Residue Burning'!$B6*'Future Year Scaling'!Q218</f>
        <v>3349934861992203</v>
      </c>
      <c r="P32" s="430">
        <f>'India Crop Residue Burning'!$B6*'Future Year Scaling'!R218</f>
        <v>3513764917338773.5</v>
      </c>
      <c r="Q32" s="430">
        <f>'India Crop Residue Burning'!$B6*'Future Year Scaling'!S218</f>
        <v>3702371552584362</v>
      </c>
      <c r="R32" s="430">
        <f>'India Crop Residue Burning'!$B6*'Future Year Scaling'!T218</f>
        <v>3890978187829950.5</v>
      </c>
      <c r="S32" s="430">
        <f>'India Crop Residue Burning'!$B6*'Future Year Scaling'!U218</f>
        <v>4079584823075539</v>
      </c>
      <c r="T32" s="430">
        <f>'India Crop Residue Burning'!$B6*'Future Year Scaling'!V218</f>
        <v>4268191458321127.5</v>
      </c>
      <c r="U32" s="430">
        <f>'India Crop Residue Burning'!$B6*'Future Year Scaling'!W218</f>
        <v>4456798093566715</v>
      </c>
      <c r="V32" s="430">
        <f>'India Crop Residue Burning'!$B6*'Future Year Scaling'!X218</f>
        <v>4575850875450833</v>
      </c>
      <c r="W32" s="430">
        <f>'India Crop Residue Burning'!$B6*'Future Year Scaling'!Y218</f>
        <v>4694903657334951</v>
      </c>
      <c r="X32" s="430">
        <f>'India Crop Residue Burning'!$B6*'Future Year Scaling'!Z218</f>
        <v>4813956439219070</v>
      </c>
      <c r="Y32" s="430">
        <f>'India Crop Residue Burning'!$B6*'Future Year Scaling'!AA218</f>
        <v>4933009221103188</v>
      </c>
      <c r="Z32" s="430">
        <f>'India Crop Residue Burning'!$B6*'Future Year Scaling'!AB218</f>
        <v>5052062002987306</v>
      </c>
      <c r="AA32" s="430">
        <f>'India Crop Residue Burning'!$B6*'Future Year Scaling'!AC218</f>
        <v>5193495943978894</v>
      </c>
      <c r="AB32" s="430">
        <f>'India Crop Residue Burning'!$B6*'Future Year Scaling'!AD218</f>
        <v>5334929884970481</v>
      </c>
      <c r="AC32" s="430">
        <f>'India Crop Residue Burning'!$B6*'Future Year Scaling'!AE218</f>
        <v>5476363825962069</v>
      </c>
      <c r="AD32" s="430">
        <f>'India Crop Residue Burning'!$B6*'Future Year Scaling'!AF218</f>
        <v>5617797766953656</v>
      </c>
      <c r="AE32" s="430">
        <f>'India Crop Residue Burning'!$B6*'Future Year Scaling'!AG218</f>
        <v>5759231707945245</v>
      </c>
      <c r="AF32" s="430">
        <f>'India Crop Residue Burning'!$B6*'Future Year Scaling'!AH218</f>
        <v>5852511191621208</v>
      </c>
      <c r="AG32" s="430">
        <f>'India Crop Residue Burning'!$B6*'Future Year Scaling'!AI218</f>
        <v>5945790675297170</v>
      </c>
      <c r="AH32" s="430">
        <f>'India Crop Residue Burning'!$B6*'Future Year Scaling'!AJ218</f>
        <v>6039070158973135</v>
      </c>
      <c r="AI32" s="430">
        <f>'India Crop Residue Burning'!$B6*'Future Year Scaling'!AK218</f>
        <v>6132349642649097</v>
      </c>
      <c r="AJ32" s="430">
        <f>'India Crop Residue Burning'!$B6*'Future Year Scaling'!AL218</f>
        <v>6225629126325060</v>
      </c>
      <c r="AK32" s="430">
        <f>'India Crop Residue Burning'!$B6*'Future Year Scaling'!AM218</f>
        <v>6318908610001024</v>
      </c>
      <c r="AL32" s="430">
        <f>'India Crop Residue Burning'!$B6*'Future Year Scaling'!AN218</f>
        <v>6412188093676987</v>
      </c>
      <c r="AM32" s="430">
        <f>'India Crop Residue Burning'!$B6*'Future Year Scaling'!AO218</f>
        <v>6505467577352951</v>
      </c>
    </row>
    <row r="33" spans="1:39" x14ac:dyDescent="0.45">
      <c r="A33" s="4" t="s">
        <v>679</v>
      </c>
      <c r="B33" s="4" t="s">
        <v>183</v>
      </c>
      <c r="C33" s="4">
        <f>0*'Start Year Fuel Use Adjustments'!C33</f>
        <v>0</v>
      </c>
      <c r="D33" s="4">
        <f t="shared" ref="D33:E33" si="4">C33</f>
        <v>0</v>
      </c>
      <c r="E33" s="4">
        <f t="shared" si="4"/>
        <v>0</v>
      </c>
      <c r="F33" s="4">
        <f t="shared" ref="F33" si="5">E33</f>
        <v>0</v>
      </c>
      <c r="G33" s="4">
        <f t="shared" ref="G33" si="6">F33</f>
        <v>0</v>
      </c>
      <c r="H33" s="4">
        <f t="shared" ref="H33" si="7">G33</f>
        <v>0</v>
      </c>
      <c r="I33" s="4">
        <f t="shared" ref="I33" si="8">H33</f>
        <v>0</v>
      </c>
      <c r="J33" s="4">
        <f t="shared" ref="J33" si="9">I33</f>
        <v>0</v>
      </c>
      <c r="K33" s="4">
        <f t="shared" ref="K33" si="10">J33</f>
        <v>0</v>
      </c>
      <c r="L33" s="4">
        <f t="shared" ref="L33" si="11">K33</f>
        <v>0</v>
      </c>
      <c r="M33" s="4">
        <f t="shared" ref="M33" si="12">L33</f>
        <v>0</v>
      </c>
      <c r="N33" s="4">
        <f t="shared" ref="N33" si="13">M33</f>
        <v>0</v>
      </c>
      <c r="O33" s="4">
        <f t="shared" ref="O33" si="14">N33</f>
        <v>0</v>
      </c>
      <c r="P33" s="4">
        <f t="shared" ref="P33" si="15">O33</f>
        <v>0</v>
      </c>
      <c r="Q33" s="4">
        <f t="shared" ref="Q33" si="16">P33</f>
        <v>0</v>
      </c>
      <c r="R33" s="4">
        <f t="shared" ref="R33" si="17">Q33</f>
        <v>0</v>
      </c>
      <c r="S33" s="4">
        <f t="shared" ref="S33" si="18">R33</f>
        <v>0</v>
      </c>
      <c r="T33" s="4">
        <f t="shared" ref="T33" si="19">S33</f>
        <v>0</v>
      </c>
      <c r="U33" s="4">
        <f t="shared" ref="U33" si="20">T33</f>
        <v>0</v>
      </c>
      <c r="V33" s="4">
        <f t="shared" ref="V33" si="21">U33</f>
        <v>0</v>
      </c>
      <c r="W33" s="4">
        <f t="shared" ref="W33" si="22">V33</f>
        <v>0</v>
      </c>
      <c r="X33" s="4">
        <f t="shared" ref="X33" si="23">W33</f>
        <v>0</v>
      </c>
      <c r="Y33" s="4">
        <f t="shared" ref="Y33" si="24">X33</f>
        <v>0</v>
      </c>
      <c r="Z33" s="4">
        <f t="shared" ref="Z33" si="25">Y33</f>
        <v>0</v>
      </c>
      <c r="AA33" s="4">
        <f t="shared" ref="AA33" si="26">Z33</f>
        <v>0</v>
      </c>
      <c r="AB33" s="4">
        <f t="shared" ref="AB33" si="27">AA33</f>
        <v>0</v>
      </c>
      <c r="AC33" s="4">
        <f t="shared" ref="AC33" si="28">AB33</f>
        <v>0</v>
      </c>
      <c r="AD33" s="4">
        <f t="shared" ref="AD33" si="29">AC33</f>
        <v>0</v>
      </c>
      <c r="AE33" s="4">
        <f t="shared" ref="AE33" si="30">AD33</f>
        <v>0</v>
      </c>
      <c r="AF33" s="4">
        <f t="shared" ref="AF33" si="31">AE33</f>
        <v>0</v>
      </c>
      <c r="AG33" s="4">
        <f t="shared" ref="AG33" si="32">AF33</f>
        <v>0</v>
      </c>
      <c r="AH33" s="4">
        <f t="shared" ref="AH33" si="33">AG33</f>
        <v>0</v>
      </c>
      <c r="AI33" s="4">
        <f t="shared" ref="AI33" si="34">AH33</f>
        <v>0</v>
      </c>
      <c r="AJ33" s="4">
        <f t="shared" ref="AJ33" si="35">AI33</f>
        <v>0</v>
      </c>
      <c r="AK33" s="4">
        <f t="shared" ref="AK33" si="36">AJ33</f>
        <v>0</v>
      </c>
      <c r="AL33" s="4">
        <f t="shared" ref="AL33" si="37">AK33</f>
        <v>0</v>
      </c>
      <c r="AM33" s="4">
        <f t="shared" ref="AM33" si="38">AL33</f>
        <v>0</v>
      </c>
    </row>
    <row r="34" spans="1:39" x14ac:dyDescent="0.45">
      <c r="A34" s="4" t="s">
        <v>675</v>
      </c>
      <c r="B34" s="4" t="s">
        <v>184</v>
      </c>
      <c r="C34" s="88"/>
      <c r="D34" s="88"/>
      <c r="E34" s="4">
        <f ca="1">('Min. of Petr. &amp; NG'!B194)*('Start Year Fuel Use Adjustments'!E34)</f>
        <v>41423399388200.148</v>
      </c>
      <c r="F34" s="126">
        <f ca="1">$E34*'Future Year Scaling'!H220/'Future Year Scaling'!$G220</f>
        <v>42028611392248.531</v>
      </c>
      <c r="G34" s="126">
        <f ca="1">$E34*'Future Year Scaling'!I220/'Future Year Scaling'!$G220</f>
        <v>44516705186669.633</v>
      </c>
      <c r="H34" s="126">
        <f ca="1">$E34*'Future Year Scaling'!J220/'Future Year Scaling'!$G220</f>
        <v>47004798981090.75</v>
      </c>
      <c r="I34" s="126">
        <f ca="1">$E34*'Future Year Scaling'!K220/'Future Year Scaling'!$G220</f>
        <v>49492892775511.859</v>
      </c>
      <c r="J34" s="126">
        <f ca="1">$E34*'Future Year Scaling'!L220/'Future Year Scaling'!$G220</f>
        <v>51980986569932.969</v>
      </c>
      <c r="K34" s="126">
        <f ca="1">$E34*'Future Year Scaling'!M220/'Future Year Scaling'!$G220</f>
        <v>54469080364354.086</v>
      </c>
      <c r="L34" s="126">
        <f ca="1">$E34*'Future Year Scaling'!N220/'Future Year Scaling'!$G220</f>
        <v>58033106610416.758</v>
      </c>
      <c r="M34" s="126">
        <f ca="1">$E34*'Future Year Scaling'!O220/'Future Year Scaling'!$G220</f>
        <v>61597132856479.438</v>
      </c>
      <c r="N34" s="126">
        <f ca="1">$E34*'Future Year Scaling'!P220/'Future Year Scaling'!$G220</f>
        <v>65161159102542.109</v>
      </c>
      <c r="O34" s="126">
        <f ca="1">$E34*'Future Year Scaling'!Q220/'Future Year Scaling'!$G220</f>
        <v>68725185348604.781</v>
      </c>
      <c r="P34" s="126">
        <f ca="1">$E34*'Future Year Scaling'!R220/'Future Year Scaling'!$G220</f>
        <v>72289211594667.469</v>
      </c>
      <c r="Q34" s="126">
        <f ca="1">$E34*'Future Year Scaling'!S220/'Future Year Scaling'!$G220</f>
        <v>77063661848826.891</v>
      </c>
      <c r="R34" s="126">
        <f ca="1">$E34*'Future Year Scaling'!T220/'Future Year Scaling'!$G220</f>
        <v>81838112102986.328</v>
      </c>
      <c r="S34" s="126">
        <f ca="1">$E34*'Future Year Scaling'!U220/'Future Year Scaling'!$G220</f>
        <v>86612562357145.75</v>
      </c>
      <c r="T34" s="126">
        <f ca="1">$E34*'Future Year Scaling'!V220/'Future Year Scaling'!$G220</f>
        <v>91387012611305.188</v>
      </c>
      <c r="U34" s="126">
        <f ca="1">$E34*'Future Year Scaling'!W220/'Future Year Scaling'!$G220</f>
        <v>96161462865464.625</v>
      </c>
      <c r="V34" s="126">
        <f ca="1">$E34*'Future Year Scaling'!X220/'Future Year Scaling'!$G220</f>
        <v>101272142010762.05</v>
      </c>
      <c r="W34" s="126">
        <f ca="1">$E34*'Future Year Scaling'!Y220/'Future Year Scaling'!$G220</f>
        <v>106382821156059.47</v>
      </c>
      <c r="X34" s="126">
        <f ca="1">$E34*'Future Year Scaling'!Z220/'Future Year Scaling'!$G220</f>
        <v>111493500301356.89</v>
      </c>
      <c r="Y34" s="126">
        <f ca="1">$E34*'Future Year Scaling'!AA220/'Future Year Scaling'!$G220</f>
        <v>116604179446654.3</v>
      </c>
      <c r="Z34" s="126">
        <f ca="1">$E34*'Future Year Scaling'!AB220/'Future Year Scaling'!$G220</f>
        <v>121714858591951.73</v>
      </c>
      <c r="AA34" s="126">
        <f ca="1">$E34*'Future Year Scaling'!AC220/'Future Year Scaling'!$G220</f>
        <v>125413376394469.61</v>
      </c>
      <c r="AB34" s="126">
        <f ca="1">$E34*'Future Year Scaling'!AD220/'Future Year Scaling'!$G220</f>
        <v>129111894196987.48</v>
      </c>
      <c r="AC34" s="126">
        <f ca="1">$E34*'Future Year Scaling'!AE220/'Future Year Scaling'!$G220</f>
        <v>132810411999505.34</v>
      </c>
      <c r="AD34" s="126">
        <f ca="1">$E34*'Future Year Scaling'!AF220/'Future Year Scaling'!$G220</f>
        <v>136508929802023.22</v>
      </c>
      <c r="AE34" s="126">
        <f ca="1">$E34*'Future Year Scaling'!AG220/'Future Year Scaling'!$G220</f>
        <v>140207447604541.08</v>
      </c>
      <c r="AF34" s="126">
        <f ca="1">$E34*'Future Year Scaling'!AH220/'Future Year Scaling'!$G220</f>
        <v>142628295620734.59</v>
      </c>
      <c r="AG34" s="126">
        <f ca="1">$E34*'Future Year Scaling'!AI220/'Future Year Scaling'!$G220</f>
        <v>145049143636928.09</v>
      </c>
      <c r="AH34" s="126">
        <f ca="1">$E34*'Future Year Scaling'!AJ220/'Future Year Scaling'!$G220</f>
        <v>147469991653121.63</v>
      </c>
      <c r="AI34" s="126">
        <f ca="1">$E34*'Future Year Scaling'!AK220/'Future Year Scaling'!$G220</f>
        <v>149890839669315.13</v>
      </c>
      <c r="AJ34" s="126">
        <f ca="1">$E34*'Future Year Scaling'!AL220/'Future Year Scaling'!$G220</f>
        <v>152311687685508.66</v>
      </c>
      <c r="AK34" s="126">
        <f ca="1">$E34*'Future Year Scaling'!AM220/'Future Year Scaling'!$G220</f>
        <v>154732535701702.16</v>
      </c>
      <c r="AL34" s="126">
        <f ca="1">$E34*'Future Year Scaling'!AN220/'Future Year Scaling'!$G220</f>
        <v>157153383717895.66</v>
      </c>
      <c r="AM34" s="126">
        <f ca="1">$E34*'Future Year Scaling'!AO220/'Future Year Scaling'!$G220</f>
        <v>159574231734089.16</v>
      </c>
    </row>
    <row r="35" spans="1:39" x14ac:dyDescent="0.45">
      <c r="A35" s="4" t="s">
        <v>676</v>
      </c>
      <c r="B35" s="4" t="s">
        <v>184</v>
      </c>
      <c r="C35" s="88"/>
      <c r="D35" s="88"/>
      <c r="E35" s="4">
        <f ca="1">('Min. of Petr. &amp; NG'!B195)*('Start Year Fuel Use Adjustments'!E35)</f>
        <v>0</v>
      </c>
      <c r="F35" s="126">
        <f ca="1">$E35*'Future Year Scaling'!H221/'Future Year Scaling'!$G221</f>
        <v>0</v>
      </c>
      <c r="G35" s="126">
        <f ca="1">$E35*'Future Year Scaling'!I221/'Future Year Scaling'!$G221</f>
        <v>0</v>
      </c>
      <c r="H35" s="126">
        <f ca="1">$E35*'Future Year Scaling'!J221/'Future Year Scaling'!$G221</f>
        <v>0</v>
      </c>
      <c r="I35" s="126">
        <f ca="1">$E35*'Future Year Scaling'!K221/'Future Year Scaling'!$G221</f>
        <v>0</v>
      </c>
      <c r="J35" s="126">
        <f ca="1">$E35*'Future Year Scaling'!L221/'Future Year Scaling'!$G221</f>
        <v>0</v>
      </c>
      <c r="K35" s="126">
        <f ca="1">$E35*'Future Year Scaling'!M221/'Future Year Scaling'!$G221</f>
        <v>0</v>
      </c>
      <c r="L35" s="126">
        <f ca="1">$E35*'Future Year Scaling'!N221/'Future Year Scaling'!$G221</f>
        <v>0</v>
      </c>
      <c r="M35" s="126">
        <f ca="1">$E35*'Future Year Scaling'!O221/'Future Year Scaling'!$G221</f>
        <v>0</v>
      </c>
      <c r="N35" s="126">
        <f ca="1">$E35*'Future Year Scaling'!P221/'Future Year Scaling'!$G221</f>
        <v>0</v>
      </c>
      <c r="O35" s="126">
        <f ca="1">$E35*'Future Year Scaling'!Q221/'Future Year Scaling'!$G221</f>
        <v>0</v>
      </c>
      <c r="P35" s="126">
        <f ca="1">$E35*'Future Year Scaling'!R221/'Future Year Scaling'!$G221</f>
        <v>0</v>
      </c>
      <c r="Q35" s="126">
        <f ca="1">$E35*'Future Year Scaling'!S221/'Future Year Scaling'!$G221</f>
        <v>0</v>
      </c>
      <c r="R35" s="126">
        <f ca="1">$E35*'Future Year Scaling'!T221/'Future Year Scaling'!$G221</f>
        <v>0</v>
      </c>
      <c r="S35" s="126">
        <f ca="1">$E35*'Future Year Scaling'!U221/'Future Year Scaling'!$G221</f>
        <v>0</v>
      </c>
      <c r="T35" s="126">
        <f ca="1">$E35*'Future Year Scaling'!V221/'Future Year Scaling'!$G221</f>
        <v>0</v>
      </c>
      <c r="U35" s="126">
        <f ca="1">$E35*'Future Year Scaling'!W221/'Future Year Scaling'!$G221</f>
        <v>0</v>
      </c>
      <c r="V35" s="126">
        <f ca="1">$E35*'Future Year Scaling'!X221/'Future Year Scaling'!$G221</f>
        <v>0</v>
      </c>
      <c r="W35" s="126">
        <f ca="1">$E35*'Future Year Scaling'!Y221/'Future Year Scaling'!$G221</f>
        <v>0</v>
      </c>
      <c r="X35" s="126">
        <f ca="1">$E35*'Future Year Scaling'!Z221/'Future Year Scaling'!$G221</f>
        <v>0</v>
      </c>
      <c r="Y35" s="126">
        <f ca="1">$E35*'Future Year Scaling'!AA221/'Future Year Scaling'!$G221</f>
        <v>0</v>
      </c>
      <c r="Z35" s="126">
        <f ca="1">$E35*'Future Year Scaling'!AB221/'Future Year Scaling'!$G221</f>
        <v>0</v>
      </c>
      <c r="AA35" s="126">
        <f ca="1">$E35*'Future Year Scaling'!AC221/'Future Year Scaling'!$G221</f>
        <v>0</v>
      </c>
      <c r="AB35" s="126">
        <f ca="1">$E35*'Future Year Scaling'!AD221/'Future Year Scaling'!$G221</f>
        <v>0</v>
      </c>
      <c r="AC35" s="126">
        <f ca="1">$E35*'Future Year Scaling'!AE221/'Future Year Scaling'!$G221</f>
        <v>0</v>
      </c>
      <c r="AD35" s="126">
        <f ca="1">$E35*'Future Year Scaling'!AF221/'Future Year Scaling'!$G221</f>
        <v>0</v>
      </c>
      <c r="AE35" s="126">
        <f ca="1">$E35*'Future Year Scaling'!AG221/'Future Year Scaling'!$G221</f>
        <v>0</v>
      </c>
      <c r="AF35" s="126">
        <f ca="1">$E35*'Future Year Scaling'!AH221/'Future Year Scaling'!$G221</f>
        <v>0</v>
      </c>
      <c r="AG35" s="126">
        <f ca="1">$E35*'Future Year Scaling'!AI221/'Future Year Scaling'!$G221</f>
        <v>0</v>
      </c>
      <c r="AH35" s="126">
        <f ca="1">$E35*'Future Year Scaling'!AJ221/'Future Year Scaling'!$G221</f>
        <v>0</v>
      </c>
      <c r="AI35" s="126">
        <f ca="1">$E35*'Future Year Scaling'!AK221/'Future Year Scaling'!$G221</f>
        <v>0</v>
      </c>
      <c r="AJ35" s="126">
        <f ca="1">$E35*'Future Year Scaling'!AL221/'Future Year Scaling'!$G221</f>
        <v>0</v>
      </c>
      <c r="AK35" s="126">
        <f ca="1">$E35*'Future Year Scaling'!AM221/'Future Year Scaling'!$G221</f>
        <v>0</v>
      </c>
      <c r="AL35" s="126">
        <f ca="1">$E35*'Future Year Scaling'!AN221/'Future Year Scaling'!$G221</f>
        <v>0</v>
      </c>
      <c r="AM35" s="126">
        <f ca="1">$E35*'Future Year Scaling'!AO221/'Future Year Scaling'!$G221</f>
        <v>0</v>
      </c>
    </row>
    <row r="36" spans="1:39" x14ac:dyDescent="0.45">
      <c r="A36" s="4" t="s">
        <v>27</v>
      </c>
      <c r="B36" s="4" t="s">
        <v>184</v>
      </c>
      <c r="C36" s="88"/>
      <c r="D36" s="88"/>
      <c r="E36" s="4">
        <f ca="1">('Min. of Petr. &amp; NG'!B196)*('Start Year Fuel Use Adjustments'!E36)</f>
        <v>162167613059495.5</v>
      </c>
      <c r="F36" s="126">
        <f ca="1">$E36*'Future Year Scaling'!H222/'Future Year Scaling'!$G222</f>
        <v>174836174371519.78</v>
      </c>
      <c r="G36" s="126">
        <f ca="1">$E36*'Future Year Scaling'!I222/'Future Year Scaling'!$G222</f>
        <v>192844921977845.19</v>
      </c>
      <c r="H36" s="126">
        <f ca="1">$E36*'Future Year Scaling'!J222/'Future Year Scaling'!$G222</f>
        <v>210853669584170.66</v>
      </c>
      <c r="I36" s="126">
        <f ca="1">$E36*'Future Year Scaling'!K222/'Future Year Scaling'!$G222</f>
        <v>228862417190496.03</v>
      </c>
      <c r="J36" s="126">
        <f ca="1">$E36*'Future Year Scaling'!L222/'Future Year Scaling'!$G222</f>
        <v>246871164796821.47</v>
      </c>
      <c r="K36" s="126">
        <f ca="1">$E36*'Future Year Scaling'!M222/'Future Year Scaling'!$G222</f>
        <v>264879912403146.91</v>
      </c>
      <c r="L36" s="126">
        <f ca="1">$E36*'Future Year Scaling'!N222/'Future Year Scaling'!$G222</f>
        <v>286326058376803.19</v>
      </c>
      <c r="M36" s="126">
        <f ca="1">$E36*'Future Year Scaling'!O222/'Future Year Scaling'!$G222</f>
        <v>307772204350459.44</v>
      </c>
      <c r="N36" s="126">
        <f ca="1">$E36*'Future Year Scaling'!P222/'Future Year Scaling'!$G222</f>
        <v>329218350324115.69</v>
      </c>
      <c r="O36" s="126">
        <f ca="1">$E36*'Future Year Scaling'!Q222/'Future Year Scaling'!$G222</f>
        <v>350664496297771.94</v>
      </c>
      <c r="P36" s="126">
        <f ca="1">$E36*'Future Year Scaling'!R222/'Future Year Scaling'!$G222</f>
        <v>372110642271428.25</v>
      </c>
      <c r="Q36" s="126">
        <f ca="1">$E36*'Future Year Scaling'!S222/'Future Year Scaling'!$G222</f>
        <v>397121925215421</v>
      </c>
      <c r="R36" s="126">
        <f ca="1">$E36*'Future Year Scaling'!T222/'Future Year Scaling'!$G222</f>
        <v>422133208159413.75</v>
      </c>
      <c r="S36" s="126">
        <f ca="1">$E36*'Future Year Scaling'!U222/'Future Year Scaling'!$G222</f>
        <v>447144491103406.44</v>
      </c>
      <c r="T36" s="126">
        <f ca="1">$E36*'Future Year Scaling'!V222/'Future Year Scaling'!$G222</f>
        <v>472155774047399.31</v>
      </c>
      <c r="U36" s="126">
        <f ca="1">$E36*'Future Year Scaling'!W222/'Future Year Scaling'!$G222</f>
        <v>497167056991392.13</v>
      </c>
      <c r="V36" s="126">
        <f ca="1">$E36*'Future Year Scaling'!X222/'Future Year Scaling'!$G222</f>
        <v>521141660971503.13</v>
      </c>
      <c r="W36" s="126">
        <f ca="1">$E36*'Future Year Scaling'!Y222/'Future Year Scaling'!$G222</f>
        <v>545116264951614.13</v>
      </c>
      <c r="X36" s="126">
        <f ca="1">$E36*'Future Year Scaling'!Z222/'Future Year Scaling'!$G222</f>
        <v>569090868931725.13</v>
      </c>
      <c r="Y36" s="126">
        <f ca="1">$E36*'Future Year Scaling'!AA222/'Future Year Scaling'!$G222</f>
        <v>593065472911836</v>
      </c>
      <c r="Z36" s="126">
        <f ca="1">$E36*'Future Year Scaling'!AB222/'Future Year Scaling'!$G222</f>
        <v>617040076891947</v>
      </c>
      <c r="AA36" s="126">
        <f ca="1">$E36*'Future Year Scaling'!AC222/'Future Year Scaling'!$G222</f>
        <v>636920656623277.5</v>
      </c>
      <c r="AB36" s="126">
        <f ca="1">$E36*'Future Year Scaling'!AD222/'Future Year Scaling'!$G222</f>
        <v>656801236354608.13</v>
      </c>
      <c r="AC36" s="126">
        <f ca="1">$E36*'Future Year Scaling'!AE222/'Future Year Scaling'!$G222</f>
        <v>676681816085938.5</v>
      </c>
      <c r="AD36" s="126">
        <f ca="1">$E36*'Future Year Scaling'!AF222/'Future Year Scaling'!$G222</f>
        <v>696562395817269</v>
      </c>
      <c r="AE36" s="126">
        <f ca="1">$E36*'Future Year Scaling'!AG222/'Future Year Scaling'!$G222</f>
        <v>716442975548599.5</v>
      </c>
      <c r="AF36" s="126">
        <f ca="1">$E36*'Future Year Scaling'!AH222/'Future Year Scaling'!$G222</f>
        <v>731391149916264.38</v>
      </c>
      <c r="AG36" s="126">
        <f ca="1">$E36*'Future Year Scaling'!AI222/'Future Year Scaling'!$G222</f>
        <v>746339324283929.13</v>
      </c>
      <c r="AH36" s="126">
        <f ca="1">$E36*'Future Year Scaling'!AJ222/'Future Year Scaling'!$G222</f>
        <v>761287498651593.88</v>
      </c>
      <c r="AI36" s="126">
        <f ca="1">$E36*'Future Year Scaling'!AK222/'Future Year Scaling'!$G222</f>
        <v>776235673019258.63</v>
      </c>
      <c r="AJ36" s="126">
        <f ca="1">$E36*'Future Year Scaling'!AL222/'Future Year Scaling'!$G222</f>
        <v>791183847386923.5</v>
      </c>
      <c r="AK36" s="126">
        <f ca="1">$E36*'Future Year Scaling'!AM222/'Future Year Scaling'!$G222</f>
        <v>806132021754588.25</v>
      </c>
      <c r="AL36" s="126">
        <f ca="1">$E36*'Future Year Scaling'!AN222/'Future Year Scaling'!$G222</f>
        <v>821080196122252.88</v>
      </c>
      <c r="AM36" s="126">
        <f ca="1">$E36*'Future Year Scaling'!AO222/'Future Year Scaling'!$G222</f>
        <v>836028370489917.88</v>
      </c>
    </row>
    <row r="37" spans="1:39" x14ac:dyDescent="0.45">
      <c r="A37" s="4" t="s">
        <v>6</v>
      </c>
      <c r="B37" s="4" t="s">
        <v>184</v>
      </c>
      <c r="C37" s="88"/>
      <c r="D37" s="88"/>
      <c r="E37" s="4">
        <f ca="1">('Min. of Petr. &amp; NG'!B197)*('Start Year Fuel Use Adjustments'!E37)</f>
        <v>0</v>
      </c>
      <c r="F37" s="126">
        <f ca="1">$E37*'Future Year Scaling'!H223/'Future Year Scaling'!$G223</f>
        <v>0</v>
      </c>
      <c r="G37" s="126">
        <f ca="1">$E37*'Future Year Scaling'!I223/'Future Year Scaling'!$G223</f>
        <v>0</v>
      </c>
      <c r="H37" s="126">
        <f ca="1">$E37*'Future Year Scaling'!J223/'Future Year Scaling'!$G223</f>
        <v>0</v>
      </c>
      <c r="I37" s="126">
        <f ca="1">$E37*'Future Year Scaling'!K223/'Future Year Scaling'!$G223</f>
        <v>0</v>
      </c>
      <c r="J37" s="126">
        <f ca="1">$E37*'Future Year Scaling'!L223/'Future Year Scaling'!$G223</f>
        <v>0</v>
      </c>
      <c r="K37" s="126">
        <f ca="1">$E37*'Future Year Scaling'!M223/'Future Year Scaling'!$G223</f>
        <v>0</v>
      </c>
      <c r="L37" s="126">
        <f ca="1">$E37*'Future Year Scaling'!N223/'Future Year Scaling'!$G223</f>
        <v>0</v>
      </c>
      <c r="M37" s="126">
        <f ca="1">$E37*'Future Year Scaling'!O223/'Future Year Scaling'!$G223</f>
        <v>0</v>
      </c>
      <c r="N37" s="126">
        <f ca="1">$E37*'Future Year Scaling'!P223/'Future Year Scaling'!$G223</f>
        <v>0</v>
      </c>
      <c r="O37" s="126">
        <f ca="1">$E37*'Future Year Scaling'!Q223/'Future Year Scaling'!$G223</f>
        <v>0</v>
      </c>
      <c r="P37" s="126">
        <f ca="1">$E37*'Future Year Scaling'!R223/'Future Year Scaling'!$G223</f>
        <v>0</v>
      </c>
      <c r="Q37" s="126">
        <f ca="1">$E37*'Future Year Scaling'!S223/'Future Year Scaling'!$G223</f>
        <v>0</v>
      </c>
      <c r="R37" s="126">
        <f ca="1">$E37*'Future Year Scaling'!T223/'Future Year Scaling'!$G223</f>
        <v>0</v>
      </c>
      <c r="S37" s="126">
        <f ca="1">$E37*'Future Year Scaling'!U223/'Future Year Scaling'!$G223</f>
        <v>0</v>
      </c>
      <c r="T37" s="126">
        <f ca="1">$E37*'Future Year Scaling'!V223/'Future Year Scaling'!$G223</f>
        <v>0</v>
      </c>
      <c r="U37" s="126">
        <f ca="1">$E37*'Future Year Scaling'!W223/'Future Year Scaling'!$G223</f>
        <v>0</v>
      </c>
      <c r="V37" s="126">
        <f ca="1">$E37*'Future Year Scaling'!X223/'Future Year Scaling'!$G223</f>
        <v>0</v>
      </c>
      <c r="W37" s="126">
        <f ca="1">$E37*'Future Year Scaling'!Y223/'Future Year Scaling'!$G223</f>
        <v>0</v>
      </c>
      <c r="X37" s="126">
        <f ca="1">$E37*'Future Year Scaling'!Z223/'Future Year Scaling'!$G223</f>
        <v>0</v>
      </c>
      <c r="Y37" s="126">
        <f ca="1">$E37*'Future Year Scaling'!AA223/'Future Year Scaling'!$G223</f>
        <v>0</v>
      </c>
      <c r="Z37" s="126">
        <f ca="1">$E37*'Future Year Scaling'!AB223/'Future Year Scaling'!$G223</f>
        <v>0</v>
      </c>
      <c r="AA37" s="126">
        <f ca="1">$E37*'Future Year Scaling'!AC223/'Future Year Scaling'!$G223</f>
        <v>0</v>
      </c>
      <c r="AB37" s="126">
        <f ca="1">$E37*'Future Year Scaling'!AD223/'Future Year Scaling'!$G223</f>
        <v>0</v>
      </c>
      <c r="AC37" s="126">
        <f ca="1">$E37*'Future Year Scaling'!AE223/'Future Year Scaling'!$G223</f>
        <v>0</v>
      </c>
      <c r="AD37" s="126">
        <f ca="1">$E37*'Future Year Scaling'!AF223/'Future Year Scaling'!$G223</f>
        <v>0</v>
      </c>
      <c r="AE37" s="126">
        <f ca="1">$E37*'Future Year Scaling'!AG223/'Future Year Scaling'!$G223</f>
        <v>0</v>
      </c>
      <c r="AF37" s="126">
        <f ca="1">$E37*'Future Year Scaling'!AH223/'Future Year Scaling'!$G223</f>
        <v>0</v>
      </c>
      <c r="AG37" s="126">
        <f ca="1">$E37*'Future Year Scaling'!AI223/'Future Year Scaling'!$G223</f>
        <v>0</v>
      </c>
      <c r="AH37" s="126">
        <f ca="1">$E37*'Future Year Scaling'!AJ223/'Future Year Scaling'!$G223</f>
        <v>0</v>
      </c>
      <c r="AI37" s="126">
        <f ca="1">$E37*'Future Year Scaling'!AK223/'Future Year Scaling'!$G223</f>
        <v>0</v>
      </c>
      <c r="AJ37" s="126">
        <f ca="1">$E37*'Future Year Scaling'!AL223/'Future Year Scaling'!$G223</f>
        <v>0</v>
      </c>
      <c r="AK37" s="126">
        <f ca="1">$E37*'Future Year Scaling'!AM223/'Future Year Scaling'!$G223</f>
        <v>0</v>
      </c>
      <c r="AL37" s="126">
        <f ca="1">$E37*'Future Year Scaling'!AN223/'Future Year Scaling'!$G223</f>
        <v>0</v>
      </c>
      <c r="AM37" s="126">
        <f ca="1">$E37*'Future Year Scaling'!AO223/'Future Year Scaling'!$G223</f>
        <v>0</v>
      </c>
    </row>
    <row r="38" spans="1:39" x14ac:dyDescent="0.45">
      <c r="A38" s="4" t="s">
        <v>677</v>
      </c>
      <c r="B38" s="4" t="s">
        <v>184</v>
      </c>
      <c r="C38" s="88"/>
      <c r="D38" s="88"/>
      <c r="E38" s="4">
        <f ca="1">('Min. of Petr. &amp; NG'!B198)*('Start Year Fuel Use Adjustments'!E38)</f>
        <v>62094574264490.055</v>
      </c>
      <c r="F38" s="126">
        <f ca="1">$E38*'Future Year Scaling'!H224/'Future Year Scaling'!$G224</f>
        <v>64003449061047.617</v>
      </c>
      <c r="G38" s="126">
        <f ca="1">$E38*'Future Year Scaling'!I224/'Future Year Scaling'!$G224</f>
        <v>65500605764230.031</v>
      </c>
      <c r="H38" s="126">
        <f ca="1">$E38*'Future Year Scaling'!J224/'Future Year Scaling'!$G224</f>
        <v>66997762467412.422</v>
      </c>
      <c r="I38" s="126">
        <f ca="1">$E38*'Future Year Scaling'!K224/'Future Year Scaling'!$G224</f>
        <v>68494919170594.82</v>
      </c>
      <c r="J38" s="126">
        <f ca="1">$E38*'Future Year Scaling'!L224/'Future Year Scaling'!$G224</f>
        <v>69992075873777.227</v>
      </c>
      <c r="K38" s="126">
        <f ca="1">$E38*'Future Year Scaling'!M224/'Future Year Scaling'!$G224</f>
        <v>71489232576959.609</v>
      </c>
      <c r="L38" s="126">
        <f ca="1">$E38*'Future Year Scaling'!N224/'Future Year Scaling'!$G224</f>
        <v>72181667552181.469</v>
      </c>
      <c r="M38" s="126">
        <f ca="1">$E38*'Future Year Scaling'!O224/'Future Year Scaling'!$G224</f>
        <v>72874102527403.344</v>
      </c>
      <c r="N38" s="126">
        <f ca="1">$E38*'Future Year Scaling'!P224/'Future Year Scaling'!$G224</f>
        <v>73566537502625.203</v>
      </c>
      <c r="O38" s="126">
        <f ca="1">$E38*'Future Year Scaling'!Q224/'Future Year Scaling'!$G224</f>
        <v>74258972477847.063</v>
      </c>
      <c r="P38" s="126">
        <f ca="1">$E38*'Future Year Scaling'!R224/'Future Year Scaling'!$G224</f>
        <v>74951407453068.922</v>
      </c>
      <c r="Q38" s="126">
        <f ca="1">$E38*'Future Year Scaling'!S224/'Future Year Scaling'!$G224</f>
        <v>74839120700330.25</v>
      </c>
      <c r="R38" s="126">
        <f ca="1">$E38*'Future Year Scaling'!T224/'Future Year Scaling'!$G224</f>
        <v>74726833947591.563</v>
      </c>
      <c r="S38" s="126">
        <f ca="1">$E38*'Future Year Scaling'!U224/'Future Year Scaling'!$G224</f>
        <v>74614547194852.891</v>
      </c>
      <c r="T38" s="126">
        <f ca="1">$E38*'Future Year Scaling'!V224/'Future Year Scaling'!$G224</f>
        <v>74502260442114.203</v>
      </c>
      <c r="U38" s="126">
        <f ca="1">$E38*'Future Year Scaling'!W224/'Future Year Scaling'!$G224</f>
        <v>74389973689375.531</v>
      </c>
      <c r="V38" s="126">
        <f ca="1">$E38*'Future Year Scaling'!X224/'Future Year Scaling'!$G224</f>
        <v>74296401395426.625</v>
      </c>
      <c r="W38" s="126">
        <f ca="1">$E38*'Future Year Scaling'!Y224/'Future Year Scaling'!$G224</f>
        <v>74202829101477.719</v>
      </c>
      <c r="X38" s="126">
        <f ca="1">$E38*'Future Year Scaling'!Z224/'Future Year Scaling'!$G224</f>
        <v>74109256807528.813</v>
      </c>
      <c r="Y38" s="126">
        <f ca="1">$E38*'Future Year Scaling'!AA224/'Future Year Scaling'!$G224</f>
        <v>74015684513579.922</v>
      </c>
      <c r="Z38" s="126">
        <f ca="1">$E38*'Future Year Scaling'!AB224/'Future Year Scaling'!$G224</f>
        <v>73922112219631.031</v>
      </c>
      <c r="AA38" s="126">
        <f ca="1">$E38*'Future Year Scaling'!AC224/'Future Year Scaling'!$G224</f>
        <v>71358231365431.172</v>
      </c>
      <c r="AB38" s="126">
        <f ca="1">$E38*'Future Year Scaling'!AD224/'Future Year Scaling'!$G224</f>
        <v>68794350511231.297</v>
      </c>
      <c r="AC38" s="126">
        <f ca="1">$E38*'Future Year Scaling'!AE224/'Future Year Scaling'!$G224</f>
        <v>66230469657031.445</v>
      </c>
      <c r="AD38" s="126">
        <f ca="1">$E38*'Future Year Scaling'!AF224/'Future Year Scaling'!$G224</f>
        <v>63666588802831.578</v>
      </c>
      <c r="AE38" s="126">
        <f ca="1">$E38*'Future Year Scaling'!AG224/'Future Year Scaling'!$G224</f>
        <v>61102707948631.719</v>
      </c>
      <c r="AF38" s="126">
        <f ca="1">$E38*'Future Year Scaling'!AH224/'Future Year Scaling'!$G224</f>
        <v>58987974105386.57</v>
      </c>
      <c r="AG38" s="126">
        <f ca="1">$E38*'Future Year Scaling'!AI224/'Future Year Scaling'!$G224</f>
        <v>56873240262141.43</v>
      </c>
      <c r="AH38" s="126">
        <f ca="1">$E38*'Future Year Scaling'!AJ224/'Future Year Scaling'!$G224</f>
        <v>54758506418896.297</v>
      </c>
      <c r="AI38" s="126">
        <f ca="1">$E38*'Future Year Scaling'!AK224/'Future Year Scaling'!$G224</f>
        <v>52643772575651.148</v>
      </c>
      <c r="AJ38" s="126">
        <f ca="1">$E38*'Future Year Scaling'!AL224/'Future Year Scaling'!$G224</f>
        <v>50529038732406.008</v>
      </c>
      <c r="AK38" s="126">
        <f ca="1">$E38*'Future Year Scaling'!AM224/'Future Year Scaling'!$G224</f>
        <v>48414304889160.867</v>
      </c>
      <c r="AL38" s="126">
        <f ca="1">$E38*'Future Year Scaling'!AN224/'Future Year Scaling'!$G224</f>
        <v>46299571045915.727</v>
      </c>
      <c r="AM38" s="126">
        <f ca="1">$E38*'Future Year Scaling'!AO224/'Future Year Scaling'!$G224</f>
        <v>44184837202670.578</v>
      </c>
    </row>
    <row r="39" spans="1:39" x14ac:dyDescent="0.45">
      <c r="A39" s="4" t="s">
        <v>678</v>
      </c>
      <c r="B39" s="4" t="s">
        <v>184</v>
      </c>
      <c r="C39" s="88"/>
      <c r="D39" s="88"/>
      <c r="E39" s="4">
        <f ca="1">('Min. of Petr. &amp; NG'!B199)*('Start Year Fuel Use Adjustments'!E39)</f>
        <v>0</v>
      </c>
      <c r="F39" s="126">
        <f ca="1">$E39*'Future Year Scaling'!H225/'Future Year Scaling'!$G225</f>
        <v>0</v>
      </c>
      <c r="G39" s="126">
        <f ca="1">$E39*'Future Year Scaling'!I225/'Future Year Scaling'!$G225</f>
        <v>0</v>
      </c>
      <c r="H39" s="126">
        <f ca="1">$E39*'Future Year Scaling'!J225/'Future Year Scaling'!$G225</f>
        <v>0</v>
      </c>
      <c r="I39" s="126">
        <f ca="1">$E39*'Future Year Scaling'!K225/'Future Year Scaling'!$G225</f>
        <v>0</v>
      </c>
      <c r="J39" s="126">
        <f ca="1">$E39*'Future Year Scaling'!L225/'Future Year Scaling'!$G225</f>
        <v>0</v>
      </c>
      <c r="K39" s="126">
        <f ca="1">$E39*'Future Year Scaling'!M225/'Future Year Scaling'!$G225</f>
        <v>0</v>
      </c>
      <c r="L39" s="126">
        <f ca="1">$E39*'Future Year Scaling'!N225/'Future Year Scaling'!$G225</f>
        <v>0</v>
      </c>
      <c r="M39" s="126">
        <f ca="1">$E39*'Future Year Scaling'!O225/'Future Year Scaling'!$G225</f>
        <v>0</v>
      </c>
      <c r="N39" s="126">
        <f ca="1">$E39*'Future Year Scaling'!P225/'Future Year Scaling'!$G225</f>
        <v>0</v>
      </c>
      <c r="O39" s="126">
        <f ca="1">$E39*'Future Year Scaling'!Q225/'Future Year Scaling'!$G225</f>
        <v>0</v>
      </c>
      <c r="P39" s="126">
        <f ca="1">$E39*'Future Year Scaling'!R225/'Future Year Scaling'!$G225</f>
        <v>0</v>
      </c>
      <c r="Q39" s="126">
        <f ca="1">$E39*'Future Year Scaling'!S225/'Future Year Scaling'!$G225</f>
        <v>0</v>
      </c>
      <c r="R39" s="126">
        <f ca="1">$E39*'Future Year Scaling'!T225/'Future Year Scaling'!$G225</f>
        <v>0</v>
      </c>
      <c r="S39" s="126">
        <f ca="1">$E39*'Future Year Scaling'!U225/'Future Year Scaling'!$G225</f>
        <v>0</v>
      </c>
      <c r="T39" s="126">
        <f ca="1">$E39*'Future Year Scaling'!V225/'Future Year Scaling'!$G225</f>
        <v>0</v>
      </c>
      <c r="U39" s="126">
        <f ca="1">$E39*'Future Year Scaling'!W225/'Future Year Scaling'!$G225</f>
        <v>0</v>
      </c>
      <c r="V39" s="126">
        <f ca="1">$E39*'Future Year Scaling'!X225/'Future Year Scaling'!$G225</f>
        <v>0</v>
      </c>
      <c r="W39" s="126">
        <f ca="1">$E39*'Future Year Scaling'!Y225/'Future Year Scaling'!$G225</f>
        <v>0</v>
      </c>
      <c r="X39" s="126">
        <f ca="1">$E39*'Future Year Scaling'!Z225/'Future Year Scaling'!$G225</f>
        <v>0</v>
      </c>
      <c r="Y39" s="126">
        <f ca="1">$E39*'Future Year Scaling'!AA225/'Future Year Scaling'!$G225</f>
        <v>0</v>
      </c>
      <c r="Z39" s="126">
        <f ca="1">$E39*'Future Year Scaling'!AB225/'Future Year Scaling'!$G225</f>
        <v>0</v>
      </c>
      <c r="AA39" s="126">
        <f ca="1">$E39*'Future Year Scaling'!AC225/'Future Year Scaling'!$G225</f>
        <v>0</v>
      </c>
      <c r="AB39" s="126">
        <f ca="1">$E39*'Future Year Scaling'!AD225/'Future Year Scaling'!$G225</f>
        <v>0</v>
      </c>
      <c r="AC39" s="126">
        <f ca="1">$E39*'Future Year Scaling'!AE225/'Future Year Scaling'!$G225</f>
        <v>0</v>
      </c>
      <c r="AD39" s="126">
        <f ca="1">$E39*'Future Year Scaling'!AF225/'Future Year Scaling'!$G225</f>
        <v>0</v>
      </c>
      <c r="AE39" s="126">
        <f ca="1">$E39*'Future Year Scaling'!AG225/'Future Year Scaling'!$G225</f>
        <v>0</v>
      </c>
      <c r="AF39" s="126">
        <f ca="1">$E39*'Future Year Scaling'!AH225/'Future Year Scaling'!$G225</f>
        <v>0</v>
      </c>
      <c r="AG39" s="126">
        <f ca="1">$E39*'Future Year Scaling'!AI225/'Future Year Scaling'!$G225</f>
        <v>0</v>
      </c>
      <c r="AH39" s="126">
        <f ca="1">$E39*'Future Year Scaling'!AJ225/'Future Year Scaling'!$G225</f>
        <v>0</v>
      </c>
      <c r="AI39" s="126">
        <f ca="1">$E39*'Future Year Scaling'!AK225/'Future Year Scaling'!$G225</f>
        <v>0</v>
      </c>
      <c r="AJ39" s="126">
        <f ca="1">$E39*'Future Year Scaling'!AL225/'Future Year Scaling'!$G225</f>
        <v>0</v>
      </c>
      <c r="AK39" s="126">
        <f ca="1">$E39*'Future Year Scaling'!AM225/'Future Year Scaling'!$G225</f>
        <v>0</v>
      </c>
      <c r="AL39" s="126">
        <f ca="1">$E39*'Future Year Scaling'!AN225/'Future Year Scaling'!$G225</f>
        <v>0</v>
      </c>
      <c r="AM39" s="126">
        <f ca="1">$E39*'Future Year Scaling'!AO225/'Future Year Scaling'!$G225</f>
        <v>0</v>
      </c>
    </row>
    <row r="40" spans="1:39" x14ac:dyDescent="0.45">
      <c r="A40" s="4" t="s">
        <v>11</v>
      </c>
      <c r="B40" s="4" t="s">
        <v>184</v>
      </c>
      <c r="C40" s="88"/>
      <c r="D40" s="88"/>
      <c r="E40" s="4">
        <f ca="1">('Min. of Petr. &amp; NG'!B200)*('Start Year Fuel Use Adjustments'!E40)</f>
        <v>423963545128443.5</v>
      </c>
      <c r="F40" s="126">
        <f ca="1">$E40*'Future Year Scaling'!H226/'Future Year Scaling'!$G226</f>
        <v>448490100469209.94</v>
      </c>
      <c r="G40" s="126">
        <f ca="1">$E40*'Future Year Scaling'!I226/'Future Year Scaling'!$G226</f>
        <v>481718872848446.69</v>
      </c>
      <c r="H40" s="126">
        <f ca="1">$E40*'Future Year Scaling'!J226/'Future Year Scaling'!$G226</f>
        <v>514947645227683.5</v>
      </c>
      <c r="I40" s="126">
        <f ca="1">$E40*'Future Year Scaling'!K226/'Future Year Scaling'!$G226</f>
        <v>548176417606920.19</v>
      </c>
      <c r="J40" s="126">
        <f ca="1">$E40*'Future Year Scaling'!L226/'Future Year Scaling'!$G226</f>
        <v>581405189986156.88</v>
      </c>
      <c r="K40" s="126">
        <f ca="1">$E40*'Future Year Scaling'!M226/'Future Year Scaling'!$G226</f>
        <v>614633962365393.75</v>
      </c>
      <c r="L40" s="126">
        <f ca="1">$E40*'Future Year Scaling'!N226/'Future Year Scaling'!$G226</f>
        <v>656073528700786.63</v>
      </c>
      <c r="M40" s="126">
        <f ca="1">$E40*'Future Year Scaling'!O226/'Future Year Scaling'!$G226</f>
        <v>697513095036179.75</v>
      </c>
      <c r="N40" s="126">
        <f ca="1">$E40*'Future Year Scaling'!P226/'Future Year Scaling'!$G226</f>
        <v>738952661371572.75</v>
      </c>
      <c r="O40" s="126">
        <f ca="1">$E40*'Future Year Scaling'!Q226/'Future Year Scaling'!$G226</f>
        <v>780392227706965.63</v>
      </c>
      <c r="P40" s="126">
        <f ca="1">$E40*'Future Year Scaling'!R226/'Future Year Scaling'!$G226</f>
        <v>821831794042358.75</v>
      </c>
      <c r="Q40" s="126">
        <f ca="1">$E40*'Future Year Scaling'!S226/'Future Year Scaling'!$G226</f>
        <v>864060733268700.5</v>
      </c>
      <c r="R40" s="126">
        <f ca="1">$E40*'Future Year Scaling'!T226/'Future Year Scaling'!$G226</f>
        <v>906289672495042.25</v>
      </c>
      <c r="S40" s="126">
        <f ca="1">$E40*'Future Year Scaling'!U226/'Future Year Scaling'!$G226</f>
        <v>948518611721383.88</v>
      </c>
      <c r="T40" s="126">
        <f ca="1">$E40*'Future Year Scaling'!V226/'Future Year Scaling'!$G226</f>
        <v>990747550947725.63</v>
      </c>
      <c r="U40" s="126">
        <f ca="1">$E40*'Future Year Scaling'!W226/'Future Year Scaling'!$G226</f>
        <v>1032976490174067.5</v>
      </c>
      <c r="V40" s="126">
        <f ca="1">$E40*'Future Year Scaling'!X226/'Future Year Scaling'!$G226</f>
        <v>1047155741557062.5</v>
      </c>
      <c r="W40" s="126">
        <f ca="1">$E40*'Future Year Scaling'!Y226/'Future Year Scaling'!$G226</f>
        <v>1061334992940057.5</v>
      </c>
      <c r="X40" s="126">
        <f ca="1">$E40*'Future Year Scaling'!Z226/'Future Year Scaling'!$G226</f>
        <v>1075514244323052.6</v>
      </c>
      <c r="Y40" s="126">
        <f ca="1">$E40*'Future Year Scaling'!AA226/'Future Year Scaling'!$G226</f>
        <v>1089693495706047.6</v>
      </c>
      <c r="Z40" s="126">
        <f ca="1">$E40*'Future Year Scaling'!AB226/'Future Year Scaling'!$G226</f>
        <v>1103872747089042.6</v>
      </c>
      <c r="AA40" s="126">
        <f ca="1">$E40*'Future Year Scaling'!AC226/'Future Year Scaling'!$G226</f>
        <v>1121015802555261.1</v>
      </c>
      <c r="AB40" s="126">
        <f ca="1">$E40*'Future Year Scaling'!AD226/'Future Year Scaling'!$G226</f>
        <v>1138158858021479.5</v>
      </c>
      <c r="AC40" s="126">
        <f ca="1">$E40*'Future Year Scaling'!AE226/'Future Year Scaling'!$G226</f>
        <v>1155301913487697.8</v>
      </c>
      <c r="AD40" s="126">
        <f ca="1">$E40*'Future Year Scaling'!AF226/'Future Year Scaling'!$G226</f>
        <v>1172444968953916.3</v>
      </c>
      <c r="AE40" s="126">
        <f ca="1">$E40*'Future Year Scaling'!AG226/'Future Year Scaling'!$G226</f>
        <v>1189588024420134.5</v>
      </c>
      <c r="AF40" s="126">
        <f ca="1">$E40*'Future Year Scaling'!AH226/'Future Year Scaling'!$G226</f>
        <v>1201931029973951.3</v>
      </c>
      <c r="AG40" s="126">
        <f ca="1">$E40*'Future Year Scaling'!AI226/'Future Year Scaling'!$G226</f>
        <v>1214274035527767.8</v>
      </c>
      <c r="AH40" s="126">
        <f ca="1">$E40*'Future Year Scaling'!AJ226/'Future Year Scaling'!$G226</f>
        <v>1226617041081584.3</v>
      </c>
      <c r="AI40" s="126">
        <f ca="1">$E40*'Future Year Scaling'!AK226/'Future Year Scaling'!$G226</f>
        <v>1238960046635401</v>
      </c>
      <c r="AJ40" s="126">
        <f ca="1">$E40*'Future Year Scaling'!AL226/'Future Year Scaling'!$G226</f>
        <v>1251303052189217.8</v>
      </c>
      <c r="AK40" s="126">
        <f ca="1">$E40*'Future Year Scaling'!AM226/'Future Year Scaling'!$G226</f>
        <v>1263646057743034.3</v>
      </c>
      <c r="AL40" s="126">
        <f ca="1">$E40*'Future Year Scaling'!AN226/'Future Year Scaling'!$G226</f>
        <v>1275989063296850.8</v>
      </c>
      <c r="AM40" s="126">
        <f ca="1">$E40*'Future Year Scaling'!AO226/'Future Year Scaling'!$G226</f>
        <v>1288332068850667.3</v>
      </c>
    </row>
    <row r="41" spans="1:39" x14ac:dyDescent="0.45">
      <c r="A41" s="4" t="s">
        <v>679</v>
      </c>
      <c r="B41" s="4" t="s">
        <v>184</v>
      </c>
      <c r="C41" s="88"/>
      <c r="D41" s="88"/>
      <c r="E41" s="4">
        <f ca="1">('Min. of Petr. &amp; NG'!B201)*('Start Year Fuel Use Adjustments'!E41)</f>
        <v>2029750248407586.3</v>
      </c>
      <c r="F41" s="126">
        <f ca="1">$E41*'Future Year Scaling'!H227/'Future Year Scaling'!$G227</f>
        <v>2070529484442086.5</v>
      </c>
      <c r="G41" s="126">
        <f ca="1">$E41*'Future Year Scaling'!I227/'Future Year Scaling'!$G227</f>
        <v>2149189939737062</v>
      </c>
      <c r="H41" s="126">
        <f ca="1">$E41*'Future Year Scaling'!J227/'Future Year Scaling'!$G227</f>
        <v>2227850395032037.5</v>
      </c>
      <c r="I41" s="126">
        <f ca="1">$E41*'Future Year Scaling'!K227/'Future Year Scaling'!$G227</f>
        <v>2306510850327013.5</v>
      </c>
      <c r="J41" s="126">
        <f ca="1">$E41*'Future Year Scaling'!L227/'Future Year Scaling'!$G227</f>
        <v>2385171305621989</v>
      </c>
      <c r="K41" s="126">
        <f ca="1">$E41*'Future Year Scaling'!M227/'Future Year Scaling'!$G227</f>
        <v>2463831760916964</v>
      </c>
      <c r="L41" s="126">
        <f ca="1">$E41*'Future Year Scaling'!N227/'Future Year Scaling'!$G227</f>
        <v>2563606338422696.5</v>
      </c>
      <c r="M41" s="126">
        <f ca="1">$E41*'Future Year Scaling'!O227/'Future Year Scaling'!$G227</f>
        <v>2663380915928428.5</v>
      </c>
      <c r="N41" s="126">
        <f ca="1">$E41*'Future Year Scaling'!P227/'Future Year Scaling'!$G227</f>
        <v>2763155493434161.5</v>
      </c>
      <c r="O41" s="126">
        <f ca="1">$E41*'Future Year Scaling'!Q227/'Future Year Scaling'!$G227</f>
        <v>2862930070939893</v>
      </c>
      <c r="P41" s="126">
        <f ca="1">$E41*'Future Year Scaling'!R227/'Future Year Scaling'!$G227</f>
        <v>2962704648445625</v>
      </c>
      <c r="Q41" s="126">
        <f ca="1">$E41*'Future Year Scaling'!S227/'Future Year Scaling'!$G227</f>
        <v>3076141305028905</v>
      </c>
      <c r="R41" s="126">
        <f ca="1">$E41*'Future Year Scaling'!T227/'Future Year Scaling'!$G227</f>
        <v>3189577961612186</v>
      </c>
      <c r="S41" s="126">
        <f ca="1">$E41*'Future Year Scaling'!U227/'Future Year Scaling'!$G227</f>
        <v>3303014618195466.5</v>
      </c>
      <c r="T41" s="126">
        <f ca="1">$E41*'Future Year Scaling'!V227/'Future Year Scaling'!$G227</f>
        <v>3416451274778747.5</v>
      </c>
      <c r="U41" s="126">
        <f ca="1">$E41*'Future Year Scaling'!W227/'Future Year Scaling'!$G227</f>
        <v>3529887931362027.5</v>
      </c>
      <c r="V41" s="126">
        <f ca="1">$E41*'Future Year Scaling'!X227/'Future Year Scaling'!$G227</f>
        <v>3696937898264778</v>
      </c>
      <c r="W41" s="126">
        <f ca="1">$E41*'Future Year Scaling'!Y227/'Future Year Scaling'!$G227</f>
        <v>3863987865167528.5</v>
      </c>
      <c r="X41" s="126">
        <f ca="1">$E41*'Future Year Scaling'!Z227/'Future Year Scaling'!$G227</f>
        <v>4031037832070279.5</v>
      </c>
      <c r="Y41" s="126">
        <f ca="1">$E41*'Future Year Scaling'!AA227/'Future Year Scaling'!$G227</f>
        <v>4198087798973030</v>
      </c>
      <c r="Z41" s="126">
        <f ca="1">$E41*'Future Year Scaling'!AB227/'Future Year Scaling'!$G227</f>
        <v>4365137765875781.5</v>
      </c>
      <c r="AA41" s="126">
        <f ca="1">$E41*'Future Year Scaling'!AC227/'Future Year Scaling'!$G227</f>
        <v>4580108510149023</v>
      </c>
      <c r="AB41" s="126">
        <f ca="1">$E41*'Future Year Scaling'!AD227/'Future Year Scaling'!$G227</f>
        <v>4795079254422267</v>
      </c>
      <c r="AC41" s="126">
        <f ca="1">$E41*'Future Year Scaling'!AE227/'Future Year Scaling'!$G227</f>
        <v>5010049998695508</v>
      </c>
      <c r="AD41" s="126">
        <f ca="1">$E41*'Future Year Scaling'!AF227/'Future Year Scaling'!$G227</f>
        <v>5225020742968751</v>
      </c>
      <c r="AE41" s="126">
        <f ca="1">$E41*'Future Year Scaling'!AG227/'Future Year Scaling'!$G227</f>
        <v>5439991487241993</v>
      </c>
      <c r="AF41" s="126">
        <f ca="1">$E41*'Future Year Scaling'!AH227/'Future Year Scaling'!$G227</f>
        <v>5617702015849195</v>
      </c>
      <c r="AG41" s="126">
        <f ca="1">$E41*'Future Year Scaling'!AI227/'Future Year Scaling'!$G227</f>
        <v>5795412544456396</v>
      </c>
      <c r="AH41" s="126">
        <f ca="1">$E41*'Future Year Scaling'!AJ227/'Future Year Scaling'!$G227</f>
        <v>5973123073063597</v>
      </c>
      <c r="AI41" s="126">
        <f ca="1">$E41*'Future Year Scaling'!AK227/'Future Year Scaling'!$G227</f>
        <v>6150833601670799</v>
      </c>
      <c r="AJ41" s="126">
        <f ca="1">$E41*'Future Year Scaling'!AL227/'Future Year Scaling'!$G227</f>
        <v>6328544130277999</v>
      </c>
      <c r="AK41" s="126">
        <f ca="1">$E41*'Future Year Scaling'!AM227/'Future Year Scaling'!$G227</f>
        <v>6506254658885202</v>
      </c>
      <c r="AL41" s="126">
        <f ca="1">$E41*'Future Year Scaling'!AN227/'Future Year Scaling'!$G227</f>
        <v>6683965187492403</v>
      </c>
      <c r="AM41" s="126">
        <f ca="1">$E41*'Future Year Scaling'!AO227/'Future Year Scaling'!$G227</f>
        <v>6861675716099605</v>
      </c>
    </row>
    <row r="42" spans="1:39" x14ac:dyDescent="0.45">
      <c r="A42" s="4" t="s">
        <v>675</v>
      </c>
      <c r="B42" s="4" t="s">
        <v>185</v>
      </c>
      <c r="C42" s="88"/>
      <c r="D42" s="88"/>
      <c r="E42" s="4">
        <f>0*('Start Year Fuel Use Adjustments'!E42)</f>
        <v>0</v>
      </c>
      <c r="F42">
        <f t="shared" ref="F42:F49" si="39">E42</f>
        <v>0</v>
      </c>
      <c r="G42" s="4">
        <f t="shared" ref="G42:AM50" si="40">F42</f>
        <v>0</v>
      </c>
      <c r="H42" s="4">
        <f t="shared" si="40"/>
        <v>0</v>
      </c>
      <c r="I42" s="4">
        <f t="shared" si="40"/>
        <v>0</v>
      </c>
      <c r="J42" s="4">
        <f t="shared" si="40"/>
        <v>0</v>
      </c>
      <c r="K42" s="4">
        <f t="shared" si="40"/>
        <v>0</v>
      </c>
      <c r="L42" s="4">
        <f t="shared" si="40"/>
        <v>0</v>
      </c>
      <c r="M42" s="4">
        <f t="shared" si="40"/>
        <v>0</v>
      </c>
      <c r="N42" s="4">
        <f t="shared" si="40"/>
        <v>0</v>
      </c>
      <c r="O42" s="4">
        <f t="shared" si="40"/>
        <v>0</v>
      </c>
      <c r="P42" s="4">
        <f t="shared" si="40"/>
        <v>0</v>
      </c>
      <c r="Q42" s="4">
        <f t="shared" si="40"/>
        <v>0</v>
      </c>
      <c r="R42" s="4">
        <f t="shared" si="40"/>
        <v>0</v>
      </c>
      <c r="S42" s="4">
        <f t="shared" si="40"/>
        <v>0</v>
      </c>
      <c r="T42" s="4">
        <f t="shared" si="40"/>
        <v>0</v>
      </c>
      <c r="U42" s="4">
        <f t="shared" si="40"/>
        <v>0</v>
      </c>
      <c r="V42" s="4">
        <f t="shared" si="40"/>
        <v>0</v>
      </c>
      <c r="W42" s="4">
        <f t="shared" si="40"/>
        <v>0</v>
      </c>
      <c r="X42" s="4">
        <f t="shared" si="40"/>
        <v>0</v>
      </c>
      <c r="Y42" s="4">
        <f t="shared" si="40"/>
        <v>0</v>
      </c>
      <c r="Z42" s="4">
        <f t="shared" si="40"/>
        <v>0</v>
      </c>
      <c r="AA42" s="4">
        <f t="shared" si="40"/>
        <v>0</v>
      </c>
      <c r="AB42" s="4">
        <f t="shared" si="40"/>
        <v>0</v>
      </c>
      <c r="AC42" s="4">
        <f t="shared" si="40"/>
        <v>0</v>
      </c>
      <c r="AD42" s="4">
        <f t="shared" si="40"/>
        <v>0</v>
      </c>
      <c r="AE42" s="4">
        <f t="shared" si="40"/>
        <v>0</v>
      </c>
      <c r="AF42" s="4">
        <f t="shared" si="40"/>
        <v>0</v>
      </c>
      <c r="AG42" s="4">
        <f t="shared" si="40"/>
        <v>0</v>
      </c>
      <c r="AH42" s="4">
        <f t="shared" si="40"/>
        <v>0</v>
      </c>
      <c r="AI42" s="4">
        <f t="shared" si="40"/>
        <v>0</v>
      </c>
      <c r="AJ42" s="4">
        <f t="shared" si="40"/>
        <v>0</v>
      </c>
      <c r="AK42" s="4">
        <f t="shared" si="40"/>
        <v>0</v>
      </c>
      <c r="AL42" s="4">
        <f t="shared" si="40"/>
        <v>0</v>
      </c>
      <c r="AM42" s="4">
        <f t="shared" si="40"/>
        <v>0</v>
      </c>
    </row>
    <row r="43" spans="1:39" x14ac:dyDescent="0.45">
      <c r="A43" s="4" t="s">
        <v>676</v>
      </c>
      <c r="B43" s="4" t="s">
        <v>185</v>
      </c>
      <c r="C43" s="88"/>
      <c r="D43" s="88"/>
      <c r="E43" s="4">
        <f>0*('Start Year Fuel Use Adjustments'!E43)</f>
        <v>0</v>
      </c>
      <c r="F43" s="4">
        <f t="shared" si="39"/>
        <v>0</v>
      </c>
      <c r="G43" s="4">
        <f t="shared" ref="G43:U43" si="41">F43</f>
        <v>0</v>
      </c>
      <c r="H43" s="4">
        <f t="shared" si="41"/>
        <v>0</v>
      </c>
      <c r="I43" s="4">
        <f t="shared" si="41"/>
        <v>0</v>
      </c>
      <c r="J43" s="4">
        <f t="shared" si="41"/>
        <v>0</v>
      </c>
      <c r="K43" s="4">
        <f t="shared" si="41"/>
        <v>0</v>
      </c>
      <c r="L43" s="4">
        <f t="shared" si="41"/>
        <v>0</v>
      </c>
      <c r="M43" s="4">
        <f t="shared" si="41"/>
        <v>0</v>
      </c>
      <c r="N43" s="4">
        <f t="shared" si="41"/>
        <v>0</v>
      </c>
      <c r="O43" s="4">
        <f t="shared" si="41"/>
        <v>0</v>
      </c>
      <c r="P43" s="4">
        <f t="shared" si="41"/>
        <v>0</v>
      </c>
      <c r="Q43" s="4">
        <f t="shared" si="41"/>
        <v>0</v>
      </c>
      <c r="R43" s="4">
        <f t="shared" si="41"/>
        <v>0</v>
      </c>
      <c r="S43" s="4">
        <f t="shared" si="41"/>
        <v>0</v>
      </c>
      <c r="T43" s="4">
        <f t="shared" si="41"/>
        <v>0</v>
      </c>
      <c r="U43" s="4">
        <f t="shared" si="41"/>
        <v>0</v>
      </c>
      <c r="V43" s="4">
        <f t="shared" si="40"/>
        <v>0</v>
      </c>
      <c r="W43" s="4">
        <f t="shared" si="40"/>
        <v>0</v>
      </c>
      <c r="X43" s="4">
        <f t="shared" si="40"/>
        <v>0</v>
      </c>
      <c r="Y43" s="4">
        <f t="shared" si="40"/>
        <v>0</v>
      </c>
      <c r="Z43" s="4">
        <f t="shared" si="40"/>
        <v>0</v>
      </c>
      <c r="AA43" s="4">
        <f t="shared" si="40"/>
        <v>0</v>
      </c>
      <c r="AB43" s="4">
        <f t="shared" si="40"/>
        <v>0</v>
      </c>
      <c r="AC43" s="4">
        <f t="shared" si="40"/>
        <v>0</v>
      </c>
      <c r="AD43" s="4">
        <f t="shared" si="40"/>
        <v>0</v>
      </c>
      <c r="AE43" s="4">
        <f t="shared" si="40"/>
        <v>0</v>
      </c>
      <c r="AF43" s="4">
        <f t="shared" si="40"/>
        <v>0</v>
      </c>
      <c r="AG43" s="4">
        <f t="shared" si="40"/>
        <v>0</v>
      </c>
      <c r="AH43" s="4">
        <f t="shared" si="40"/>
        <v>0</v>
      </c>
      <c r="AI43" s="4">
        <f t="shared" si="40"/>
        <v>0</v>
      </c>
      <c r="AJ43" s="4">
        <f t="shared" si="40"/>
        <v>0</v>
      </c>
      <c r="AK43" s="4">
        <f t="shared" si="40"/>
        <v>0</v>
      </c>
      <c r="AL43" s="4">
        <f t="shared" si="40"/>
        <v>0</v>
      </c>
      <c r="AM43" s="4">
        <f t="shared" si="40"/>
        <v>0</v>
      </c>
    </row>
    <row r="44" spans="1:39" x14ac:dyDescent="0.45">
      <c r="A44" s="4" t="s">
        <v>27</v>
      </c>
      <c r="B44" s="4" t="s">
        <v>185</v>
      </c>
      <c r="C44" s="88"/>
      <c r="D44" s="88"/>
      <c r="E44" s="4">
        <f>0*('Start Year Fuel Use Adjustments'!E44)</f>
        <v>0</v>
      </c>
      <c r="F44" s="4">
        <f t="shared" si="39"/>
        <v>0</v>
      </c>
      <c r="G44" s="4">
        <f t="shared" si="40"/>
        <v>0</v>
      </c>
      <c r="H44" s="4">
        <f t="shared" si="40"/>
        <v>0</v>
      </c>
      <c r="I44" s="4">
        <f t="shared" si="40"/>
        <v>0</v>
      </c>
      <c r="J44" s="4">
        <f t="shared" si="40"/>
        <v>0</v>
      </c>
      <c r="K44" s="4">
        <f t="shared" si="40"/>
        <v>0</v>
      </c>
      <c r="L44" s="4">
        <f t="shared" si="40"/>
        <v>0</v>
      </c>
      <c r="M44" s="4">
        <f t="shared" si="40"/>
        <v>0</v>
      </c>
      <c r="N44" s="4">
        <f t="shared" si="40"/>
        <v>0</v>
      </c>
      <c r="O44" s="4">
        <f t="shared" si="40"/>
        <v>0</v>
      </c>
      <c r="P44" s="4">
        <f t="shared" si="40"/>
        <v>0</v>
      </c>
      <c r="Q44" s="4">
        <f t="shared" si="40"/>
        <v>0</v>
      </c>
      <c r="R44" s="4">
        <f t="shared" si="40"/>
        <v>0</v>
      </c>
      <c r="S44" s="4">
        <f t="shared" si="40"/>
        <v>0</v>
      </c>
      <c r="T44" s="4">
        <f t="shared" si="40"/>
        <v>0</v>
      </c>
      <c r="U44" s="4">
        <f t="shared" si="40"/>
        <v>0</v>
      </c>
      <c r="V44" s="4">
        <f t="shared" si="40"/>
        <v>0</v>
      </c>
      <c r="W44" s="4">
        <f t="shared" si="40"/>
        <v>0</v>
      </c>
      <c r="X44" s="4">
        <f t="shared" si="40"/>
        <v>0</v>
      </c>
      <c r="Y44" s="4">
        <f t="shared" si="40"/>
        <v>0</v>
      </c>
      <c r="Z44" s="4">
        <f t="shared" si="40"/>
        <v>0</v>
      </c>
      <c r="AA44" s="4">
        <f t="shared" si="40"/>
        <v>0</v>
      </c>
      <c r="AB44" s="4">
        <f t="shared" si="40"/>
        <v>0</v>
      </c>
      <c r="AC44" s="4">
        <f t="shared" si="40"/>
        <v>0</v>
      </c>
      <c r="AD44" s="4">
        <f t="shared" si="40"/>
        <v>0</v>
      </c>
      <c r="AE44" s="4">
        <f t="shared" si="40"/>
        <v>0</v>
      </c>
      <c r="AF44" s="4">
        <f t="shared" si="40"/>
        <v>0</v>
      </c>
      <c r="AG44" s="4">
        <f t="shared" si="40"/>
        <v>0</v>
      </c>
      <c r="AH44" s="4">
        <f t="shared" si="40"/>
        <v>0</v>
      </c>
      <c r="AI44" s="4">
        <f t="shared" si="40"/>
        <v>0</v>
      </c>
      <c r="AJ44" s="4">
        <f t="shared" si="40"/>
        <v>0</v>
      </c>
      <c r="AK44" s="4">
        <f t="shared" si="40"/>
        <v>0</v>
      </c>
      <c r="AL44" s="4">
        <f t="shared" si="40"/>
        <v>0</v>
      </c>
      <c r="AM44" s="4">
        <f t="shared" si="40"/>
        <v>0</v>
      </c>
    </row>
    <row r="45" spans="1:39" x14ac:dyDescent="0.45">
      <c r="A45" s="4" t="s">
        <v>6</v>
      </c>
      <c r="B45" s="4" t="s">
        <v>185</v>
      </c>
      <c r="C45" s="88"/>
      <c r="D45" s="88"/>
      <c r="E45" s="4">
        <f>0*('Start Year Fuel Use Adjustments'!E45)</f>
        <v>0</v>
      </c>
      <c r="F45" s="4">
        <f t="shared" si="39"/>
        <v>0</v>
      </c>
      <c r="G45" s="4">
        <f t="shared" si="40"/>
        <v>0</v>
      </c>
      <c r="H45" s="4">
        <f t="shared" si="40"/>
        <v>0</v>
      </c>
      <c r="I45" s="4">
        <f t="shared" si="40"/>
        <v>0</v>
      </c>
      <c r="J45" s="4">
        <f t="shared" si="40"/>
        <v>0</v>
      </c>
      <c r="K45" s="4">
        <f t="shared" si="40"/>
        <v>0</v>
      </c>
      <c r="L45" s="4">
        <f t="shared" si="40"/>
        <v>0</v>
      </c>
      <c r="M45" s="4">
        <f t="shared" si="40"/>
        <v>0</v>
      </c>
      <c r="N45" s="4">
        <f t="shared" si="40"/>
        <v>0</v>
      </c>
      <c r="O45" s="4">
        <f t="shared" si="40"/>
        <v>0</v>
      </c>
      <c r="P45" s="4">
        <f t="shared" si="40"/>
        <v>0</v>
      </c>
      <c r="Q45" s="4">
        <f t="shared" si="40"/>
        <v>0</v>
      </c>
      <c r="R45" s="4">
        <f t="shared" si="40"/>
        <v>0</v>
      </c>
      <c r="S45" s="4">
        <f t="shared" si="40"/>
        <v>0</v>
      </c>
      <c r="T45" s="4">
        <f t="shared" si="40"/>
        <v>0</v>
      </c>
      <c r="U45" s="4">
        <f t="shared" si="40"/>
        <v>0</v>
      </c>
      <c r="V45" s="4">
        <f t="shared" si="40"/>
        <v>0</v>
      </c>
      <c r="W45" s="4">
        <f t="shared" si="40"/>
        <v>0</v>
      </c>
      <c r="X45" s="4">
        <f t="shared" si="40"/>
        <v>0</v>
      </c>
      <c r="Y45" s="4">
        <f t="shared" si="40"/>
        <v>0</v>
      </c>
      <c r="Z45" s="4">
        <f t="shared" si="40"/>
        <v>0</v>
      </c>
      <c r="AA45" s="4">
        <f t="shared" si="40"/>
        <v>0</v>
      </c>
      <c r="AB45" s="4">
        <f t="shared" si="40"/>
        <v>0</v>
      </c>
      <c r="AC45" s="4">
        <f t="shared" si="40"/>
        <v>0</v>
      </c>
      <c r="AD45" s="4">
        <f t="shared" si="40"/>
        <v>0</v>
      </c>
      <c r="AE45" s="4">
        <f t="shared" si="40"/>
        <v>0</v>
      </c>
      <c r="AF45" s="4">
        <f t="shared" si="40"/>
        <v>0</v>
      </c>
      <c r="AG45" s="4">
        <f t="shared" si="40"/>
        <v>0</v>
      </c>
      <c r="AH45" s="4">
        <f t="shared" si="40"/>
        <v>0</v>
      </c>
      <c r="AI45" s="4">
        <f t="shared" si="40"/>
        <v>0</v>
      </c>
      <c r="AJ45" s="4">
        <f t="shared" si="40"/>
        <v>0</v>
      </c>
      <c r="AK45" s="4">
        <f t="shared" si="40"/>
        <v>0</v>
      </c>
      <c r="AL45" s="4">
        <f t="shared" si="40"/>
        <v>0</v>
      </c>
      <c r="AM45" s="4">
        <f t="shared" si="40"/>
        <v>0</v>
      </c>
    </row>
    <row r="46" spans="1:39" x14ac:dyDescent="0.45">
      <c r="A46" s="4" t="s">
        <v>677</v>
      </c>
      <c r="B46" s="4" t="s">
        <v>185</v>
      </c>
      <c r="C46" s="88"/>
      <c r="D46" s="88"/>
      <c r="E46" s="4">
        <f>0*('Start Year Fuel Use Adjustments'!E46)</f>
        <v>0</v>
      </c>
      <c r="F46" s="4">
        <f t="shared" si="39"/>
        <v>0</v>
      </c>
      <c r="G46" s="4">
        <f t="shared" si="40"/>
        <v>0</v>
      </c>
      <c r="H46" s="4">
        <f t="shared" si="40"/>
        <v>0</v>
      </c>
      <c r="I46" s="4">
        <f t="shared" si="40"/>
        <v>0</v>
      </c>
      <c r="J46" s="4">
        <f t="shared" si="40"/>
        <v>0</v>
      </c>
      <c r="K46" s="4">
        <f t="shared" si="40"/>
        <v>0</v>
      </c>
      <c r="L46" s="4">
        <f t="shared" si="40"/>
        <v>0</v>
      </c>
      <c r="M46" s="4">
        <f t="shared" si="40"/>
        <v>0</v>
      </c>
      <c r="N46" s="4">
        <f t="shared" si="40"/>
        <v>0</v>
      </c>
      <c r="O46" s="4">
        <f t="shared" si="40"/>
        <v>0</v>
      </c>
      <c r="P46" s="4">
        <f t="shared" si="40"/>
        <v>0</v>
      </c>
      <c r="Q46" s="4">
        <f t="shared" si="40"/>
        <v>0</v>
      </c>
      <c r="R46" s="4">
        <f t="shared" si="40"/>
        <v>0</v>
      </c>
      <c r="S46" s="4">
        <f t="shared" si="40"/>
        <v>0</v>
      </c>
      <c r="T46" s="4">
        <f t="shared" si="40"/>
        <v>0</v>
      </c>
      <c r="U46" s="4">
        <f t="shared" si="40"/>
        <v>0</v>
      </c>
      <c r="V46" s="4">
        <f t="shared" si="40"/>
        <v>0</v>
      </c>
      <c r="W46" s="4">
        <f t="shared" si="40"/>
        <v>0</v>
      </c>
      <c r="X46" s="4">
        <f t="shared" si="40"/>
        <v>0</v>
      </c>
      <c r="Y46" s="4">
        <f t="shared" si="40"/>
        <v>0</v>
      </c>
      <c r="Z46" s="4">
        <f t="shared" si="40"/>
        <v>0</v>
      </c>
      <c r="AA46" s="4">
        <f t="shared" si="40"/>
        <v>0</v>
      </c>
      <c r="AB46" s="4">
        <f t="shared" si="40"/>
        <v>0</v>
      </c>
      <c r="AC46" s="4">
        <f t="shared" si="40"/>
        <v>0</v>
      </c>
      <c r="AD46" s="4">
        <f t="shared" si="40"/>
        <v>0</v>
      </c>
      <c r="AE46" s="4">
        <f t="shared" si="40"/>
        <v>0</v>
      </c>
      <c r="AF46" s="4">
        <f t="shared" si="40"/>
        <v>0</v>
      </c>
      <c r="AG46" s="4">
        <f t="shared" si="40"/>
        <v>0</v>
      </c>
      <c r="AH46" s="4">
        <f t="shared" si="40"/>
        <v>0</v>
      </c>
      <c r="AI46" s="4">
        <f t="shared" si="40"/>
        <v>0</v>
      </c>
      <c r="AJ46" s="4">
        <f t="shared" si="40"/>
        <v>0</v>
      </c>
      <c r="AK46" s="4">
        <f t="shared" si="40"/>
        <v>0</v>
      </c>
      <c r="AL46" s="4">
        <f t="shared" si="40"/>
        <v>0</v>
      </c>
      <c r="AM46" s="4">
        <f t="shared" si="40"/>
        <v>0</v>
      </c>
    </row>
    <row r="47" spans="1:39" x14ac:dyDescent="0.45">
      <c r="A47" s="4" t="s">
        <v>678</v>
      </c>
      <c r="B47" s="4" t="s">
        <v>185</v>
      </c>
      <c r="C47" s="88"/>
      <c r="D47" s="88"/>
      <c r="E47" s="4">
        <f>0*('Start Year Fuel Use Adjustments'!E47)</f>
        <v>0</v>
      </c>
      <c r="F47" s="4">
        <f t="shared" si="39"/>
        <v>0</v>
      </c>
      <c r="G47" s="4">
        <f t="shared" si="40"/>
        <v>0</v>
      </c>
      <c r="H47" s="4">
        <f t="shared" si="40"/>
        <v>0</v>
      </c>
      <c r="I47" s="4">
        <f t="shared" si="40"/>
        <v>0</v>
      </c>
      <c r="J47" s="4">
        <f t="shared" si="40"/>
        <v>0</v>
      </c>
      <c r="K47" s="4">
        <f t="shared" si="40"/>
        <v>0</v>
      </c>
      <c r="L47" s="4">
        <f t="shared" si="40"/>
        <v>0</v>
      </c>
      <c r="M47" s="4">
        <f t="shared" si="40"/>
        <v>0</v>
      </c>
      <c r="N47" s="4">
        <f t="shared" si="40"/>
        <v>0</v>
      </c>
      <c r="O47" s="4">
        <f t="shared" si="40"/>
        <v>0</v>
      </c>
      <c r="P47" s="4">
        <f t="shared" si="40"/>
        <v>0</v>
      </c>
      <c r="Q47" s="4">
        <f t="shared" si="40"/>
        <v>0</v>
      </c>
      <c r="R47" s="4">
        <f t="shared" si="40"/>
        <v>0</v>
      </c>
      <c r="S47" s="4">
        <f t="shared" si="40"/>
        <v>0</v>
      </c>
      <c r="T47" s="4">
        <f t="shared" si="40"/>
        <v>0</v>
      </c>
      <c r="U47" s="4">
        <f t="shared" si="40"/>
        <v>0</v>
      </c>
      <c r="V47" s="4">
        <f t="shared" si="40"/>
        <v>0</v>
      </c>
      <c r="W47" s="4">
        <f t="shared" si="40"/>
        <v>0</v>
      </c>
      <c r="X47" s="4">
        <f t="shared" si="40"/>
        <v>0</v>
      </c>
      <c r="Y47" s="4">
        <f t="shared" si="40"/>
        <v>0</v>
      </c>
      <c r="Z47" s="4">
        <f t="shared" si="40"/>
        <v>0</v>
      </c>
      <c r="AA47" s="4">
        <f t="shared" si="40"/>
        <v>0</v>
      </c>
      <c r="AB47" s="4">
        <f t="shared" si="40"/>
        <v>0</v>
      </c>
      <c r="AC47" s="4">
        <f t="shared" si="40"/>
        <v>0</v>
      </c>
      <c r="AD47" s="4">
        <f t="shared" si="40"/>
        <v>0</v>
      </c>
      <c r="AE47" s="4">
        <f t="shared" si="40"/>
        <v>0</v>
      </c>
      <c r="AF47" s="4">
        <f t="shared" si="40"/>
        <v>0</v>
      </c>
      <c r="AG47" s="4">
        <f t="shared" si="40"/>
        <v>0</v>
      </c>
      <c r="AH47" s="4">
        <f t="shared" si="40"/>
        <v>0</v>
      </c>
      <c r="AI47" s="4">
        <f t="shared" si="40"/>
        <v>0</v>
      </c>
      <c r="AJ47" s="4">
        <f t="shared" si="40"/>
        <v>0</v>
      </c>
      <c r="AK47" s="4">
        <f t="shared" si="40"/>
        <v>0</v>
      </c>
      <c r="AL47" s="4">
        <f t="shared" si="40"/>
        <v>0</v>
      </c>
      <c r="AM47" s="4">
        <f t="shared" si="40"/>
        <v>0</v>
      </c>
    </row>
    <row r="48" spans="1:39" x14ac:dyDescent="0.45">
      <c r="A48" s="4" t="s">
        <v>11</v>
      </c>
      <c r="B48" s="4" t="s">
        <v>185</v>
      </c>
      <c r="C48" s="88"/>
      <c r="D48" s="88"/>
      <c r="E48" s="4">
        <f>0*('Start Year Fuel Use Adjustments'!E48)</f>
        <v>0</v>
      </c>
      <c r="F48" s="4">
        <f t="shared" si="39"/>
        <v>0</v>
      </c>
      <c r="G48" s="4">
        <f t="shared" si="40"/>
        <v>0</v>
      </c>
      <c r="H48" s="4">
        <f t="shared" si="40"/>
        <v>0</v>
      </c>
      <c r="I48" s="4">
        <f t="shared" si="40"/>
        <v>0</v>
      </c>
      <c r="J48" s="4">
        <f t="shared" si="40"/>
        <v>0</v>
      </c>
      <c r="K48" s="4">
        <f t="shared" si="40"/>
        <v>0</v>
      </c>
      <c r="L48" s="4">
        <f t="shared" si="40"/>
        <v>0</v>
      </c>
      <c r="M48" s="4">
        <f t="shared" si="40"/>
        <v>0</v>
      </c>
      <c r="N48" s="4">
        <f t="shared" si="40"/>
        <v>0</v>
      </c>
      <c r="O48" s="4">
        <f t="shared" si="40"/>
        <v>0</v>
      </c>
      <c r="P48" s="4">
        <f t="shared" si="40"/>
        <v>0</v>
      </c>
      <c r="Q48" s="4">
        <f t="shared" si="40"/>
        <v>0</v>
      </c>
      <c r="R48" s="4">
        <f t="shared" si="40"/>
        <v>0</v>
      </c>
      <c r="S48" s="4">
        <f t="shared" si="40"/>
        <v>0</v>
      </c>
      <c r="T48" s="4">
        <f t="shared" si="40"/>
        <v>0</v>
      </c>
      <c r="U48" s="4">
        <f t="shared" si="40"/>
        <v>0</v>
      </c>
      <c r="V48" s="4">
        <f t="shared" si="40"/>
        <v>0</v>
      </c>
      <c r="W48" s="4">
        <f t="shared" si="40"/>
        <v>0</v>
      </c>
      <c r="X48" s="4">
        <f t="shared" si="40"/>
        <v>0</v>
      </c>
      <c r="Y48" s="4">
        <f t="shared" si="40"/>
        <v>0</v>
      </c>
      <c r="Z48" s="4">
        <f t="shared" si="40"/>
        <v>0</v>
      </c>
      <c r="AA48" s="4">
        <f t="shared" si="40"/>
        <v>0</v>
      </c>
      <c r="AB48" s="4">
        <f t="shared" si="40"/>
        <v>0</v>
      </c>
      <c r="AC48" s="4">
        <f t="shared" si="40"/>
        <v>0</v>
      </c>
      <c r="AD48" s="4">
        <f t="shared" si="40"/>
        <v>0</v>
      </c>
      <c r="AE48" s="4">
        <f t="shared" si="40"/>
        <v>0</v>
      </c>
      <c r="AF48" s="4">
        <f t="shared" si="40"/>
        <v>0</v>
      </c>
      <c r="AG48" s="4">
        <f t="shared" si="40"/>
        <v>0</v>
      </c>
      <c r="AH48" s="4">
        <f t="shared" si="40"/>
        <v>0</v>
      </c>
      <c r="AI48" s="4">
        <f t="shared" si="40"/>
        <v>0</v>
      </c>
      <c r="AJ48" s="4">
        <f t="shared" si="40"/>
        <v>0</v>
      </c>
      <c r="AK48" s="4">
        <f t="shared" si="40"/>
        <v>0</v>
      </c>
      <c r="AL48" s="4">
        <f t="shared" si="40"/>
        <v>0</v>
      </c>
      <c r="AM48" s="4">
        <f t="shared" si="40"/>
        <v>0</v>
      </c>
    </row>
    <row r="49" spans="1:39" x14ac:dyDescent="0.45">
      <c r="A49" s="4" t="s">
        <v>679</v>
      </c>
      <c r="B49" s="4" t="s">
        <v>185</v>
      </c>
      <c r="C49" s="88"/>
      <c r="D49" s="88"/>
      <c r="E49" s="4">
        <f>0*('Start Year Fuel Use Adjustments'!E49)</f>
        <v>0</v>
      </c>
      <c r="F49" s="4">
        <f t="shared" si="39"/>
        <v>0</v>
      </c>
      <c r="G49" s="4">
        <f t="shared" si="40"/>
        <v>0</v>
      </c>
      <c r="H49" s="4">
        <f t="shared" si="40"/>
        <v>0</v>
      </c>
      <c r="I49" s="4">
        <f t="shared" si="40"/>
        <v>0</v>
      </c>
      <c r="J49" s="4">
        <f t="shared" si="40"/>
        <v>0</v>
      </c>
      <c r="K49" s="4">
        <f t="shared" si="40"/>
        <v>0</v>
      </c>
      <c r="L49" s="4">
        <f t="shared" si="40"/>
        <v>0</v>
      </c>
      <c r="M49" s="4">
        <f t="shared" si="40"/>
        <v>0</v>
      </c>
      <c r="N49" s="4">
        <f t="shared" si="40"/>
        <v>0</v>
      </c>
      <c r="O49" s="4">
        <f t="shared" si="40"/>
        <v>0</v>
      </c>
      <c r="P49" s="4">
        <f t="shared" si="40"/>
        <v>0</v>
      </c>
      <c r="Q49" s="4">
        <f t="shared" si="40"/>
        <v>0</v>
      </c>
      <c r="R49" s="4">
        <f t="shared" si="40"/>
        <v>0</v>
      </c>
      <c r="S49" s="4">
        <f t="shared" si="40"/>
        <v>0</v>
      </c>
      <c r="T49" s="4">
        <f t="shared" si="40"/>
        <v>0</v>
      </c>
      <c r="U49" s="4">
        <f t="shared" si="40"/>
        <v>0</v>
      </c>
      <c r="V49" s="4">
        <f t="shared" si="40"/>
        <v>0</v>
      </c>
      <c r="W49" s="4">
        <f t="shared" si="40"/>
        <v>0</v>
      </c>
      <c r="X49" s="4">
        <f t="shared" si="40"/>
        <v>0</v>
      </c>
      <c r="Y49" s="4">
        <f t="shared" si="40"/>
        <v>0</v>
      </c>
      <c r="Z49" s="4">
        <f t="shared" si="40"/>
        <v>0</v>
      </c>
      <c r="AA49" s="4">
        <f t="shared" si="40"/>
        <v>0</v>
      </c>
      <c r="AB49" s="4">
        <f t="shared" si="40"/>
        <v>0</v>
      </c>
      <c r="AC49" s="4">
        <f t="shared" si="40"/>
        <v>0</v>
      </c>
      <c r="AD49" s="4">
        <f t="shared" si="40"/>
        <v>0</v>
      </c>
      <c r="AE49" s="4">
        <f t="shared" si="40"/>
        <v>0</v>
      </c>
      <c r="AF49" s="4">
        <f t="shared" si="40"/>
        <v>0</v>
      </c>
      <c r="AG49" s="4">
        <f t="shared" si="40"/>
        <v>0</v>
      </c>
      <c r="AH49" s="4">
        <f t="shared" si="40"/>
        <v>0</v>
      </c>
      <c r="AI49" s="4">
        <f t="shared" si="40"/>
        <v>0</v>
      </c>
      <c r="AJ49" s="4">
        <f t="shared" si="40"/>
        <v>0</v>
      </c>
      <c r="AK49" s="4">
        <f t="shared" si="40"/>
        <v>0</v>
      </c>
      <c r="AL49" s="4">
        <f t="shared" si="40"/>
        <v>0</v>
      </c>
      <c r="AM49" s="4">
        <f t="shared" si="40"/>
        <v>0</v>
      </c>
    </row>
    <row r="50" spans="1:39" x14ac:dyDescent="0.45">
      <c r="A50" s="4" t="s">
        <v>675</v>
      </c>
      <c r="B50" t="s">
        <v>681</v>
      </c>
      <c r="C50" s="88"/>
      <c r="D50" s="88"/>
      <c r="E50">
        <f>('Min. of Petr. &amp; NG'!D194)*('Start Year Fuel Use Adjustments'!E50)</f>
        <v>0</v>
      </c>
      <c r="F50">
        <f>E50</f>
        <v>0</v>
      </c>
      <c r="G50">
        <f t="shared" si="40"/>
        <v>0</v>
      </c>
      <c r="H50">
        <f t="shared" si="40"/>
        <v>0</v>
      </c>
      <c r="I50">
        <f t="shared" si="40"/>
        <v>0</v>
      </c>
      <c r="J50">
        <f t="shared" si="40"/>
        <v>0</v>
      </c>
      <c r="K50">
        <f t="shared" si="40"/>
        <v>0</v>
      </c>
      <c r="L50">
        <f t="shared" si="40"/>
        <v>0</v>
      </c>
      <c r="M50">
        <f t="shared" ref="M50:AM50" si="42">L50</f>
        <v>0</v>
      </c>
      <c r="N50">
        <f t="shared" si="42"/>
        <v>0</v>
      </c>
      <c r="O50">
        <f t="shared" si="42"/>
        <v>0</v>
      </c>
      <c r="P50">
        <f t="shared" si="42"/>
        <v>0</v>
      </c>
      <c r="Q50">
        <f t="shared" si="42"/>
        <v>0</v>
      </c>
      <c r="R50">
        <f t="shared" si="42"/>
        <v>0</v>
      </c>
      <c r="S50">
        <f t="shared" si="42"/>
        <v>0</v>
      </c>
      <c r="T50">
        <f t="shared" si="42"/>
        <v>0</v>
      </c>
      <c r="U50">
        <f t="shared" si="42"/>
        <v>0</v>
      </c>
      <c r="V50">
        <f t="shared" si="42"/>
        <v>0</v>
      </c>
      <c r="W50">
        <f t="shared" si="42"/>
        <v>0</v>
      </c>
      <c r="X50">
        <f t="shared" si="42"/>
        <v>0</v>
      </c>
      <c r="Y50">
        <f t="shared" si="42"/>
        <v>0</v>
      </c>
      <c r="Z50">
        <f t="shared" si="42"/>
        <v>0</v>
      </c>
      <c r="AA50">
        <f t="shared" si="42"/>
        <v>0</v>
      </c>
      <c r="AB50">
        <f t="shared" si="42"/>
        <v>0</v>
      </c>
      <c r="AC50">
        <f t="shared" si="42"/>
        <v>0</v>
      </c>
      <c r="AD50">
        <f t="shared" si="42"/>
        <v>0</v>
      </c>
      <c r="AE50">
        <f t="shared" si="42"/>
        <v>0</v>
      </c>
      <c r="AF50">
        <f t="shared" si="42"/>
        <v>0</v>
      </c>
      <c r="AG50">
        <f t="shared" si="42"/>
        <v>0</v>
      </c>
      <c r="AH50">
        <f t="shared" si="42"/>
        <v>0</v>
      </c>
      <c r="AI50">
        <f t="shared" si="42"/>
        <v>0</v>
      </c>
      <c r="AJ50">
        <f t="shared" si="42"/>
        <v>0</v>
      </c>
      <c r="AK50">
        <f t="shared" si="42"/>
        <v>0</v>
      </c>
      <c r="AL50">
        <f t="shared" si="42"/>
        <v>0</v>
      </c>
      <c r="AM50">
        <f t="shared" si="42"/>
        <v>0</v>
      </c>
    </row>
    <row r="51" spans="1:39" x14ac:dyDescent="0.45">
      <c r="A51" s="4" t="s">
        <v>676</v>
      </c>
      <c r="B51" s="4" t="s">
        <v>681</v>
      </c>
      <c r="C51" s="88"/>
      <c r="D51" s="88"/>
      <c r="E51" s="4">
        <f>('Min. of Petr. &amp; NG'!D195)*('Start Year Fuel Use Adjustments'!E51)</f>
        <v>0</v>
      </c>
      <c r="F51">
        <f>$E51*'Future Year Scaling'!H228/'Future Year Scaling'!$G228</f>
        <v>0</v>
      </c>
      <c r="G51" s="4">
        <f>$E51*'Future Year Scaling'!I228/'Future Year Scaling'!$G228</f>
        <v>0</v>
      </c>
      <c r="H51" s="4">
        <f>$E51*'Future Year Scaling'!J228/'Future Year Scaling'!$G228</f>
        <v>0</v>
      </c>
      <c r="I51" s="4">
        <f>$E51*'Future Year Scaling'!K228/'Future Year Scaling'!$G228</f>
        <v>0</v>
      </c>
      <c r="J51" s="4">
        <f>$E51*'Future Year Scaling'!L228/'Future Year Scaling'!$G228</f>
        <v>0</v>
      </c>
      <c r="K51" s="4">
        <f>$E51*'Future Year Scaling'!M228/'Future Year Scaling'!$G228</f>
        <v>0</v>
      </c>
      <c r="L51" s="4">
        <f>$E51*'Future Year Scaling'!N228/'Future Year Scaling'!$G228</f>
        <v>0</v>
      </c>
      <c r="M51" s="4">
        <f>$E51*'Future Year Scaling'!O228/'Future Year Scaling'!$G228</f>
        <v>0</v>
      </c>
      <c r="N51" s="4">
        <f>$E51*'Future Year Scaling'!P228/'Future Year Scaling'!$G228</f>
        <v>0</v>
      </c>
      <c r="O51" s="4">
        <f>$E51*'Future Year Scaling'!Q228/'Future Year Scaling'!$G228</f>
        <v>0</v>
      </c>
      <c r="P51" s="4">
        <f>$E51*'Future Year Scaling'!R228/'Future Year Scaling'!$G228</f>
        <v>0</v>
      </c>
      <c r="Q51" s="4">
        <f>$E51*'Future Year Scaling'!S228/'Future Year Scaling'!$G228</f>
        <v>0</v>
      </c>
      <c r="R51" s="4">
        <f>$E51*'Future Year Scaling'!T228/'Future Year Scaling'!$G228</f>
        <v>0</v>
      </c>
      <c r="S51" s="4">
        <f>$E51*'Future Year Scaling'!U228/'Future Year Scaling'!$G228</f>
        <v>0</v>
      </c>
      <c r="T51" s="4">
        <f>$E51*'Future Year Scaling'!V228/'Future Year Scaling'!$G228</f>
        <v>0</v>
      </c>
      <c r="U51" s="4">
        <f>$E51*'Future Year Scaling'!W228/'Future Year Scaling'!$G228</f>
        <v>0</v>
      </c>
      <c r="V51" s="4">
        <f>$E51*'Future Year Scaling'!X228/'Future Year Scaling'!$G228</f>
        <v>0</v>
      </c>
      <c r="W51" s="4">
        <f>$E51*'Future Year Scaling'!Y228/'Future Year Scaling'!$G228</f>
        <v>0</v>
      </c>
      <c r="X51" s="4">
        <f>$E51*'Future Year Scaling'!Z228/'Future Year Scaling'!$G228</f>
        <v>0</v>
      </c>
      <c r="Y51" s="4">
        <f>$E51*'Future Year Scaling'!AA228/'Future Year Scaling'!$G228</f>
        <v>0</v>
      </c>
      <c r="Z51" s="4">
        <f>$E51*'Future Year Scaling'!AB228/'Future Year Scaling'!$G228</f>
        <v>0</v>
      </c>
      <c r="AA51" s="4">
        <f>$E51*'Future Year Scaling'!AC228/'Future Year Scaling'!$G228</f>
        <v>0</v>
      </c>
      <c r="AB51" s="4">
        <f>$E51*'Future Year Scaling'!AD228/'Future Year Scaling'!$G228</f>
        <v>0</v>
      </c>
      <c r="AC51" s="4">
        <f>$E51*'Future Year Scaling'!AE228/'Future Year Scaling'!$G228</f>
        <v>0</v>
      </c>
      <c r="AD51" s="4">
        <f>$E51*'Future Year Scaling'!AF228/'Future Year Scaling'!$G228</f>
        <v>0</v>
      </c>
      <c r="AE51" s="4">
        <f>$E51*'Future Year Scaling'!AG228/'Future Year Scaling'!$G228</f>
        <v>0</v>
      </c>
      <c r="AF51" s="4">
        <f>$E51*'Future Year Scaling'!AH228/'Future Year Scaling'!$G228</f>
        <v>0</v>
      </c>
      <c r="AG51" s="4">
        <f>$E51*'Future Year Scaling'!AI228/'Future Year Scaling'!$G228</f>
        <v>0</v>
      </c>
      <c r="AH51" s="4">
        <f>$E51*'Future Year Scaling'!AJ228/'Future Year Scaling'!$G228</f>
        <v>0</v>
      </c>
      <c r="AI51" s="4">
        <f>$E51*'Future Year Scaling'!AK228/'Future Year Scaling'!$G228</f>
        <v>0</v>
      </c>
      <c r="AJ51" s="4">
        <f>$E51*'Future Year Scaling'!AL228/'Future Year Scaling'!$G228</f>
        <v>0</v>
      </c>
      <c r="AK51" s="4">
        <f>$E51*'Future Year Scaling'!AM228/'Future Year Scaling'!$G228</f>
        <v>0</v>
      </c>
      <c r="AL51" s="4">
        <f>$E51*'Future Year Scaling'!AN228/'Future Year Scaling'!$G228</f>
        <v>0</v>
      </c>
      <c r="AM51" s="4">
        <f>$E51*'Future Year Scaling'!AO228/'Future Year Scaling'!$G228</f>
        <v>0</v>
      </c>
    </row>
    <row r="52" spans="1:39" x14ac:dyDescent="0.45">
      <c r="A52" s="4" t="s">
        <v>27</v>
      </c>
      <c r="B52" s="4" t="s">
        <v>681</v>
      </c>
      <c r="C52" s="88"/>
      <c r="D52" s="88"/>
      <c r="E52" s="4">
        <f>('Min. of Petr. &amp; NG'!D196)*('Start Year Fuel Use Adjustments'!E52)</f>
        <v>0</v>
      </c>
      <c r="F52">
        <f t="shared" ref="F52:F61" si="43">E52</f>
        <v>0</v>
      </c>
      <c r="G52" s="4">
        <f t="shared" ref="G52:AM52" si="44">F52</f>
        <v>0</v>
      </c>
      <c r="H52" s="4">
        <f t="shared" si="44"/>
        <v>0</v>
      </c>
      <c r="I52" s="4">
        <f t="shared" si="44"/>
        <v>0</v>
      </c>
      <c r="J52" s="4">
        <f t="shared" si="44"/>
        <v>0</v>
      </c>
      <c r="K52" s="4">
        <f t="shared" si="44"/>
        <v>0</v>
      </c>
      <c r="L52" s="4">
        <f t="shared" si="44"/>
        <v>0</v>
      </c>
      <c r="M52" s="4">
        <f t="shared" si="44"/>
        <v>0</v>
      </c>
      <c r="N52" s="4">
        <f t="shared" si="44"/>
        <v>0</v>
      </c>
      <c r="O52" s="4">
        <f t="shared" si="44"/>
        <v>0</v>
      </c>
      <c r="P52" s="4">
        <f t="shared" si="44"/>
        <v>0</v>
      </c>
      <c r="Q52" s="4">
        <f t="shared" si="44"/>
        <v>0</v>
      </c>
      <c r="R52" s="4">
        <f t="shared" si="44"/>
        <v>0</v>
      </c>
      <c r="S52" s="4">
        <f t="shared" si="44"/>
        <v>0</v>
      </c>
      <c r="T52" s="4">
        <f t="shared" si="44"/>
        <v>0</v>
      </c>
      <c r="U52" s="4">
        <f t="shared" si="44"/>
        <v>0</v>
      </c>
      <c r="V52" s="4">
        <f t="shared" si="44"/>
        <v>0</v>
      </c>
      <c r="W52" s="4">
        <f t="shared" si="44"/>
        <v>0</v>
      </c>
      <c r="X52" s="4">
        <f t="shared" si="44"/>
        <v>0</v>
      </c>
      <c r="Y52" s="4">
        <f t="shared" si="44"/>
        <v>0</v>
      </c>
      <c r="Z52" s="4">
        <f t="shared" si="44"/>
        <v>0</v>
      </c>
      <c r="AA52" s="4">
        <f t="shared" si="44"/>
        <v>0</v>
      </c>
      <c r="AB52" s="4">
        <f t="shared" si="44"/>
        <v>0</v>
      </c>
      <c r="AC52" s="4">
        <f t="shared" si="44"/>
        <v>0</v>
      </c>
      <c r="AD52" s="4">
        <f t="shared" si="44"/>
        <v>0</v>
      </c>
      <c r="AE52" s="4">
        <f t="shared" si="44"/>
        <v>0</v>
      </c>
      <c r="AF52" s="4">
        <f t="shared" si="44"/>
        <v>0</v>
      </c>
      <c r="AG52" s="4">
        <f t="shared" si="44"/>
        <v>0</v>
      </c>
      <c r="AH52" s="4">
        <f t="shared" si="44"/>
        <v>0</v>
      </c>
      <c r="AI52" s="4">
        <f t="shared" si="44"/>
        <v>0</v>
      </c>
      <c r="AJ52" s="4">
        <f t="shared" si="44"/>
        <v>0</v>
      </c>
      <c r="AK52" s="4">
        <f t="shared" si="44"/>
        <v>0</v>
      </c>
      <c r="AL52" s="4">
        <f t="shared" si="44"/>
        <v>0</v>
      </c>
      <c r="AM52" s="4">
        <f t="shared" si="44"/>
        <v>0</v>
      </c>
    </row>
    <row r="53" spans="1:39" x14ac:dyDescent="0.45">
      <c r="A53" s="4" t="s">
        <v>6</v>
      </c>
      <c r="B53" s="4" t="s">
        <v>681</v>
      </c>
      <c r="C53" s="88"/>
      <c r="D53" s="88"/>
      <c r="E53" s="4">
        <f>('Min. of Petr. &amp; NG'!D197)*('Start Year Fuel Use Adjustments'!E53)</f>
        <v>0</v>
      </c>
      <c r="F53">
        <f t="shared" si="43"/>
        <v>0</v>
      </c>
      <c r="G53" s="4">
        <f t="shared" ref="G53:AM53" si="45">F53</f>
        <v>0</v>
      </c>
      <c r="H53" s="4">
        <f t="shared" si="45"/>
        <v>0</v>
      </c>
      <c r="I53" s="4">
        <f t="shared" si="45"/>
        <v>0</v>
      </c>
      <c r="J53" s="4">
        <f t="shared" si="45"/>
        <v>0</v>
      </c>
      <c r="K53" s="4">
        <f t="shared" si="45"/>
        <v>0</v>
      </c>
      <c r="L53" s="4">
        <f t="shared" si="45"/>
        <v>0</v>
      </c>
      <c r="M53" s="4">
        <f t="shared" si="45"/>
        <v>0</v>
      </c>
      <c r="N53" s="4">
        <f t="shared" si="45"/>
        <v>0</v>
      </c>
      <c r="O53" s="4">
        <f t="shared" si="45"/>
        <v>0</v>
      </c>
      <c r="P53" s="4">
        <f t="shared" si="45"/>
        <v>0</v>
      </c>
      <c r="Q53" s="4">
        <f t="shared" si="45"/>
        <v>0</v>
      </c>
      <c r="R53" s="4">
        <f t="shared" si="45"/>
        <v>0</v>
      </c>
      <c r="S53" s="4">
        <f t="shared" si="45"/>
        <v>0</v>
      </c>
      <c r="T53" s="4">
        <f t="shared" si="45"/>
        <v>0</v>
      </c>
      <c r="U53" s="4">
        <f t="shared" si="45"/>
        <v>0</v>
      </c>
      <c r="V53" s="4">
        <f t="shared" si="45"/>
        <v>0</v>
      </c>
      <c r="W53" s="4">
        <f t="shared" si="45"/>
        <v>0</v>
      </c>
      <c r="X53" s="4">
        <f t="shared" si="45"/>
        <v>0</v>
      </c>
      <c r="Y53" s="4">
        <f t="shared" si="45"/>
        <v>0</v>
      </c>
      <c r="Z53" s="4">
        <f t="shared" si="45"/>
        <v>0</v>
      </c>
      <c r="AA53" s="4">
        <f t="shared" si="45"/>
        <v>0</v>
      </c>
      <c r="AB53" s="4">
        <f t="shared" si="45"/>
        <v>0</v>
      </c>
      <c r="AC53" s="4">
        <f t="shared" si="45"/>
        <v>0</v>
      </c>
      <c r="AD53" s="4">
        <f t="shared" si="45"/>
        <v>0</v>
      </c>
      <c r="AE53" s="4">
        <f t="shared" si="45"/>
        <v>0</v>
      </c>
      <c r="AF53" s="4">
        <f t="shared" si="45"/>
        <v>0</v>
      </c>
      <c r="AG53" s="4">
        <f t="shared" si="45"/>
        <v>0</v>
      </c>
      <c r="AH53" s="4">
        <f t="shared" si="45"/>
        <v>0</v>
      </c>
      <c r="AI53" s="4">
        <f t="shared" si="45"/>
        <v>0</v>
      </c>
      <c r="AJ53" s="4">
        <f t="shared" si="45"/>
        <v>0</v>
      </c>
      <c r="AK53" s="4">
        <f t="shared" si="45"/>
        <v>0</v>
      </c>
      <c r="AL53" s="4">
        <f t="shared" si="45"/>
        <v>0</v>
      </c>
      <c r="AM53" s="4">
        <f t="shared" si="45"/>
        <v>0</v>
      </c>
    </row>
    <row r="54" spans="1:39" x14ac:dyDescent="0.45">
      <c r="A54" s="4" t="s">
        <v>677</v>
      </c>
      <c r="B54" s="4" t="s">
        <v>681</v>
      </c>
      <c r="C54" s="88"/>
      <c r="D54" s="88"/>
      <c r="E54" s="4">
        <f>('Min. of Petr. &amp; NG'!D198)*('Start Year Fuel Use Adjustments'!E54)</f>
        <v>0</v>
      </c>
      <c r="F54">
        <f t="shared" si="43"/>
        <v>0</v>
      </c>
      <c r="G54" s="4">
        <f t="shared" ref="G54:AM54" si="46">F54</f>
        <v>0</v>
      </c>
      <c r="H54" s="4">
        <f t="shared" si="46"/>
        <v>0</v>
      </c>
      <c r="I54" s="4">
        <f t="shared" si="46"/>
        <v>0</v>
      </c>
      <c r="J54" s="4">
        <f t="shared" si="46"/>
        <v>0</v>
      </c>
      <c r="K54" s="4">
        <f t="shared" si="46"/>
        <v>0</v>
      </c>
      <c r="L54" s="4">
        <f t="shared" si="46"/>
        <v>0</v>
      </c>
      <c r="M54" s="4">
        <f t="shared" si="46"/>
        <v>0</v>
      </c>
      <c r="N54" s="4">
        <f t="shared" si="46"/>
        <v>0</v>
      </c>
      <c r="O54" s="4">
        <f t="shared" si="46"/>
        <v>0</v>
      </c>
      <c r="P54" s="4">
        <f t="shared" si="46"/>
        <v>0</v>
      </c>
      <c r="Q54" s="4">
        <f t="shared" si="46"/>
        <v>0</v>
      </c>
      <c r="R54" s="4">
        <f t="shared" si="46"/>
        <v>0</v>
      </c>
      <c r="S54" s="4">
        <f t="shared" si="46"/>
        <v>0</v>
      </c>
      <c r="T54" s="4">
        <f t="shared" si="46"/>
        <v>0</v>
      </c>
      <c r="U54" s="4">
        <f t="shared" si="46"/>
        <v>0</v>
      </c>
      <c r="V54" s="4">
        <f t="shared" si="46"/>
        <v>0</v>
      </c>
      <c r="W54" s="4">
        <f t="shared" si="46"/>
        <v>0</v>
      </c>
      <c r="X54" s="4">
        <f t="shared" si="46"/>
        <v>0</v>
      </c>
      <c r="Y54" s="4">
        <f t="shared" si="46"/>
        <v>0</v>
      </c>
      <c r="Z54" s="4">
        <f t="shared" si="46"/>
        <v>0</v>
      </c>
      <c r="AA54" s="4">
        <f t="shared" si="46"/>
        <v>0</v>
      </c>
      <c r="AB54" s="4">
        <f t="shared" si="46"/>
        <v>0</v>
      </c>
      <c r="AC54" s="4">
        <f t="shared" si="46"/>
        <v>0</v>
      </c>
      <c r="AD54" s="4">
        <f t="shared" si="46"/>
        <v>0</v>
      </c>
      <c r="AE54" s="4">
        <f t="shared" si="46"/>
        <v>0</v>
      </c>
      <c r="AF54" s="4">
        <f t="shared" si="46"/>
        <v>0</v>
      </c>
      <c r="AG54" s="4">
        <f t="shared" si="46"/>
        <v>0</v>
      </c>
      <c r="AH54" s="4">
        <f t="shared" si="46"/>
        <v>0</v>
      </c>
      <c r="AI54" s="4">
        <f t="shared" si="46"/>
        <v>0</v>
      </c>
      <c r="AJ54" s="4">
        <f t="shared" si="46"/>
        <v>0</v>
      </c>
      <c r="AK54" s="4">
        <f t="shared" si="46"/>
        <v>0</v>
      </c>
      <c r="AL54" s="4">
        <f t="shared" si="46"/>
        <v>0</v>
      </c>
      <c r="AM54" s="4">
        <f t="shared" si="46"/>
        <v>0</v>
      </c>
    </row>
    <row r="55" spans="1:39" x14ac:dyDescent="0.45">
      <c r="A55" s="4" t="s">
        <v>678</v>
      </c>
      <c r="B55" s="4" t="s">
        <v>681</v>
      </c>
      <c r="C55" s="88"/>
      <c r="D55" s="88"/>
      <c r="E55" s="4">
        <f>('Min. of Petr. &amp; NG'!D199)*('Start Year Fuel Use Adjustments'!E55)</f>
        <v>0</v>
      </c>
      <c r="F55">
        <f t="shared" si="43"/>
        <v>0</v>
      </c>
      <c r="G55" s="4">
        <f t="shared" ref="G55:AM61" si="47">F55</f>
        <v>0</v>
      </c>
      <c r="H55" s="4">
        <f t="shared" si="47"/>
        <v>0</v>
      </c>
      <c r="I55" s="4">
        <f t="shared" si="47"/>
        <v>0</v>
      </c>
      <c r="J55" s="4">
        <f t="shared" si="47"/>
        <v>0</v>
      </c>
      <c r="K55" s="4">
        <f t="shared" si="47"/>
        <v>0</v>
      </c>
      <c r="L55" s="4">
        <f t="shared" si="47"/>
        <v>0</v>
      </c>
      <c r="M55" s="4">
        <f t="shared" si="47"/>
        <v>0</v>
      </c>
      <c r="N55" s="4">
        <f t="shared" si="47"/>
        <v>0</v>
      </c>
      <c r="O55" s="4">
        <f t="shared" si="47"/>
        <v>0</v>
      </c>
      <c r="P55" s="4">
        <f t="shared" si="47"/>
        <v>0</v>
      </c>
      <c r="Q55" s="4">
        <f t="shared" si="47"/>
        <v>0</v>
      </c>
      <c r="R55" s="4">
        <f t="shared" si="47"/>
        <v>0</v>
      </c>
      <c r="S55" s="4">
        <f t="shared" si="47"/>
        <v>0</v>
      </c>
      <c r="T55" s="4">
        <f t="shared" si="47"/>
        <v>0</v>
      </c>
      <c r="U55" s="4">
        <f t="shared" si="47"/>
        <v>0</v>
      </c>
      <c r="V55" s="4">
        <f t="shared" si="47"/>
        <v>0</v>
      </c>
      <c r="W55" s="4">
        <f t="shared" si="47"/>
        <v>0</v>
      </c>
      <c r="X55" s="4">
        <f t="shared" si="47"/>
        <v>0</v>
      </c>
      <c r="Y55" s="4">
        <f t="shared" si="47"/>
        <v>0</v>
      </c>
      <c r="Z55" s="4">
        <f t="shared" si="47"/>
        <v>0</v>
      </c>
      <c r="AA55" s="4">
        <f t="shared" si="47"/>
        <v>0</v>
      </c>
      <c r="AB55" s="4">
        <f t="shared" si="47"/>
        <v>0</v>
      </c>
      <c r="AC55" s="4">
        <f t="shared" si="47"/>
        <v>0</v>
      </c>
      <c r="AD55" s="4">
        <f t="shared" si="47"/>
        <v>0</v>
      </c>
      <c r="AE55" s="4">
        <f t="shared" si="47"/>
        <v>0</v>
      </c>
      <c r="AF55" s="4">
        <f t="shared" si="47"/>
        <v>0</v>
      </c>
      <c r="AG55" s="4">
        <f t="shared" si="47"/>
        <v>0</v>
      </c>
      <c r="AH55" s="4">
        <f t="shared" si="47"/>
        <v>0</v>
      </c>
      <c r="AI55" s="4">
        <f t="shared" si="47"/>
        <v>0</v>
      </c>
      <c r="AJ55" s="4">
        <f t="shared" si="47"/>
        <v>0</v>
      </c>
      <c r="AK55" s="4">
        <f t="shared" si="47"/>
        <v>0</v>
      </c>
      <c r="AL55" s="4">
        <f t="shared" si="47"/>
        <v>0</v>
      </c>
      <c r="AM55" s="4">
        <f t="shared" si="47"/>
        <v>0</v>
      </c>
    </row>
    <row r="56" spans="1:39" x14ac:dyDescent="0.45">
      <c r="A56" s="4" t="s">
        <v>11</v>
      </c>
      <c r="B56" s="4" t="s">
        <v>681</v>
      </c>
      <c r="C56" s="88"/>
      <c r="D56" s="88"/>
      <c r="E56" s="4">
        <f>('Min. of Petr. &amp; NG'!D200)*('Start Year Fuel Use Adjustments'!E56)</f>
        <v>0</v>
      </c>
      <c r="F56">
        <f t="shared" si="43"/>
        <v>0</v>
      </c>
      <c r="G56">
        <f t="shared" si="47"/>
        <v>0</v>
      </c>
      <c r="H56">
        <f t="shared" si="47"/>
        <v>0</v>
      </c>
      <c r="I56">
        <f t="shared" si="47"/>
        <v>0</v>
      </c>
      <c r="J56">
        <f t="shared" si="47"/>
        <v>0</v>
      </c>
      <c r="K56">
        <f t="shared" si="47"/>
        <v>0</v>
      </c>
      <c r="L56">
        <f t="shared" si="47"/>
        <v>0</v>
      </c>
      <c r="M56">
        <f t="shared" si="47"/>
        <v>0</v>
      </c>
      <c r="N56">
        <f t="shared" si="47"/>
        <v>0</v>
      </c>
      <c r="O56">
        <f t="shared" si="47"/>
        <v>0</v>
      </c>
      <c r="P56">
        <f t="shared" si="47"/>
        <v>0</v>
      </c>
      <c r="Q56">
        <f t="shared" si="47"/>
        <v>0</v>
      </c>
      <c r="R56">
        <f t="shared" si="47"/>
        <v>0</v>
      </c>
      <c r="S56">
        <f t="shared" si="47"/>
        <v>0</v>
      </c>
      <c r="T56">
        <f t="shared" si="47"/>
        <v>0</v>
      </c>
      <c r="U56">
        <f t="shared" si="47"/>
        <v>0</v>
      </c>
      <c r="V56">
        <f t="shared" si="47"/>
        <v>0</v>
      </c>
      <c r="W56">
        <f t="shared" si="47"/>
        <v>0</v>
      </c>
      <c r="X56">
        <f t="shared" si="47"/>
        <v>0</v>
      </c>
      <c r="Y56">
        <f t="shared" si="47"/>
        <v>0</v>
      </c>
      <c r="Z56">
        <f t="shared" si="47"/>
        <v>0</v>
      </c>
      <c r="AA56">
        <f t="shared" si="47"/>
        <v>0</v>
      </c>
      <c r="AB56">
        <f t="shared" si="47"/>
        <v>0</v>
      </c>
      <c r="AC56">
        <f t="shared" si="47"/>
        <v>0</v>
      </c>
      <c r="AD56">
        <f t="shared" si="47"/>
        <v>0</v>
      </c>
      <c r="AE56">
        <f t="shared" si="47"/>
        <v>0</v>
      </c>
      <c r="AF56">
        <f t="shared" si="47"/>
        <v>0</v>
      </c>
      <c r="AG56">
        <f t="shared" si="47"/>
        <v>0</v>
      </c>
      <c r="AH56">
        <f t="shared" si="47"/>
        <v>0</v>
      </c>
      <c r="AI56">
        <f t="shared" si="47"/>
        <v>0</v>
      </c>
      <c r="AJ56">
        <f t="shared" si="47"/>
        <v>0</v>
      </c>
      <c r="AK56">
        <f t="shared" si="47"/>
        <v>0</v>
      </c>
      <c r="AL56">
        <f t="shared" si="47"/>
        <v>0</v>
      </c>
      <c r="AM56">
        <f t="shared" si="47"/>
        <v>0</v>
      </c>
    </row>
    <row r="57" spans="1:39" x14ac:dyDescent="0.45">
      <c r="A57" s="4" t="s">
        <v>679</v>
      </c>
      <c r="B57" s="4" t="s">
        <v>681</v>
      </c>
      <c r="C57" s="88"/>
      <c r="D57" s="88"/>
      <c r="E57" s="4">
        <f>('Min. of Petr. &amp; NG'!D201)*('Start Year Fuel Use Adjustments'!E57)</f>
        <v>0</v>
      </c>
      <c r="F57">
        <f t="shared" si="43"/>
        <v>0</v>
      </c>
      <c r="G57">
        <f t="shared" si="47"/>
        <v>0</v>
      </c>
      <c r="H57">
        <f t="shared" si="47"/>
        <v>0</v>
      </c>
      <c r="I57">
        <f t="shared" si="47"/>
        <v>0</v>
      </c>
      <c r="J57">
        <f t="shared" si="47"/>
        <v>0</v>
      </c>
      <c r="K57">
        <f t="shared" si="47"/>
        <v>0</v>
      </c>
      <c r="L57">
        <f t="shared" si="47"/>
        <v>0</v>
      </c>
      <c r="M57">
        <f t="shared" si="47"/>
        <v>0</v>
      </c>
      <c r="N57">
        <f t="shared" si="47"/>
        <v>0</v>
      </c>
      <c r="O57">
        <f t="shared" si="47"/>
        <v>0</v>
      </c>
      <c r="P57">
        <f t="shared" si="47"/>
        <v>0</v>
      </c>
      <c r="Q57">
        <f t="shared" si="47"/>
        <v>0</v>
      </c>
      <c r="R57">
        <f t="shared" si="47"/>
        <v>0</v>
      </c>
      <c r="S57">
        <f t="shared" si="47"/>
        <v>0</v>
      </c>
      <c r="T57">
        <f t="shared" si="47"/>
        <v>0</v>
      </c>
      <c r="U57">
        <f t="shared" si="47"/>
        <v>0</v>
      </c>
      <c r="V57">
        <f t="shared" si="47"/>
        <v>0</v>
      </c>
      <c r="W57">
        <f t="shared" si="47"/>
        <v>0</v>
      </c>
      <c r="X57">
        <f t="shared" si="47"/>
        <v>0</v>
      </c>
      <c r="Y57">
        <f t="shared" si="47"/>
        <v>0</v>
      </c>
      <c r="Z57">
        <f t="shared" si="47"/>
        <v>0</v>
      </c>
      <c r="AA57">
        <f t="shared" si="47"/>
        <v>0</v>
      </c>
      <c r="AB57">
        <f t="shared" si="47"/>
        <v>0</v>
      </c>
      <c r="AC57">
        <f t="shared" si="47"/>
        <v>0</v>
      </c>
      <c r="AD57">
        <f t="shared" si="47"/>
        <v>0</v>
      </c>
      <c r="AE57">
        <f t="shared" si="47"/>
        <v>0</v>
      </c>
      <c r="AF57">
        <f t="shared" si="47"/>
        <v>0</v>
      </c>
      <c r="AG57">
        <f t="shared" si="47"/>
        <v>0</v>
      </c>
      <c r="AH57">
        <f t="shared" si="47"/>
        <v>0</v>
      </c>
      <c r="AI57">
        <f t="shared" si="47"/>
        <v>0</v>
      </c>
      <c r="AJ57">
        <f t="shared" si="47"/>
        <v>0</v>
      </c>
      <c r="AK57">
        <f t="shared" si="47"/>
        <v>0</v>
      </c>
      <c r="AL57">
        <f t="shared" si="47"/>
        <v>0</v>
      </c>
      <c r="AM57">
        <f t="shared" si="47"/>
        <v>0</v>
      </c>
    </row>
    <row r="58" spans="1:39" x14ac:dyDescent="0.45">
      <c r="A58" s="4" t="s">
        <v>675</v>
      </c>
      <c r="B58" t="s">
        <v>682</v>
      </c>
      <c r="C58" s="88"/>
      <c r="D58" s="88"/>
      <c r="E58">
        <f ca="1">('Min. of Petr. &amp; NG'!E194)*('Start Year Fuel Use Adjustments'!E58)</f>
        <v>0</v>
      </c>
      <c r="F58">
        <f t="shared" ca="1" si="43"/>
        <v>0</v>
      </c>
      <c r="G58">
        <f t="shared" ca="1" si="47"/>
        <v>0</v>
      </c>
      <c r="H58">
        <f t="shared" ca="1" si="47"/>
        <v>0</v>
      </c>
      <c r="I58">
        <f t="shared" ca="1" si="47"/>
        <v>0</v>
      </c>
      <c r="J58">
        <f t="shared" ca="1" si="47"/>
        <v>0</v>
      </c>
      <c r="K58">
        <f t="shared" ca="1" si="47"/>
        <v>0</v>
      </c>
      <c r="L58">
        <f t="shared" ca="1" si="47"/>
        <v>0</v>
      </c>
      <c r="M58">
        <f t="shared" ca="1" si="47"/>
        <v>0</v>
      </c>
      <c r="N58">
        <f t="shared" ca="1" si="47"/>
        <v>0</v>
      </c>
      <c r="O58">
        <f t="shared" ca="1" si="47"/>
        <v>0</v>
      </c>
      <c r="P58">
        <f t="shared" ca="1" si="47"/>
        <v>0</v>
      </c>
      <c r="Q58">
        <f t="shared" ca="1" si="47"/>
        <v>0</v>
      </c>
      <c r="R58">
        <f t="shared" ca="1" si="47"/>
        <v>0</v>
      </c>
      <c r="S58">
        <f t="shared" ca="1" si="47"/>
        <v>0</v>
      </c>
      <c r="T58">
        <f t="shared" ca="1" si="47"/>
        <v>0</v>
      </c>
      <c r="U58">
        <f t="shared" ca="1" si="47"/>
        <v>0</v>
      </c>
      <c r="V58">
        <f t="shared" ca="1" si="47"/>
        <v>0</v>
      </c>
      <c r="W58">
        <f t="shared" ca="1" si="47"/>
        <v>0</v>
      </c>
      <c r="X58">
        <f t="shared" ca="1" si="47"/>
        <v>0</v>
      </c>
      <c r="Y58">
        <f t="shared" ca="1" si="47"/>
        <v>0</v>
      </c>
      <c r="Z58">
        <f t="shared" ca="1" si="47"/>
        <v>0</v>
      </c>
      <c r="AA58">
        <f t="shared" ca="1" si="47"/>
        <v>0</v>
      </c>
      <c r="AB58">
        <f t="shared" ca="1" si="47"/>
        <v>0</v>
      </c>
      <c r="AC58">
        <f t="shared" ca="1" si="47"/>
        <v>0</v>
      </c>
      <c r="AD58">
        <f t="shared" ca="1" si="47"/>
        <v>0</v>
      </c>
      <c r="AE58">
        <f t="shared" ca="1" si="47"/>
        <v>0</v>
      </c>
      <c r="AF58">
        <f t="shared" ca="1" si="47"/>
        <v>0</v>
      </c>
      <c r="AG58">
        <f t="shared" ca="1" si="47"/>
        <v>0</v>
      </c>
      <c r="AH58">
        <f t="shared" ca="1" si="47"/>
        <v>0</v>
      </c>
      <c r="AI58">
        <f t="shared" ca="1" si="47"/>
        <v>0</v>
      </c>
      <c r="AJ58">
        <f t="shared" ca="1" si="47"/>
        <v>0</v>
      </c>
      <c r="AK58">
        <f t="shared" ca="1" si="47"/>
        <v>0</v>
      </c>
      <c r="AL58">
        <f t="shared" ca="1" si="47"/>
        <v>0</v>
      </c>
      <c r="AM58">
        <f t="shared" ca="1" si="47"/>
        <v>0</v>
      </c>
    </row>
    <row r="59" spans="1:39" x14ac:dyDescent="0.45">
      <c r="A59" s="4" t="s">
        <v>676</v>
      </c>
      <c r="B59" s="4" t="s">
        <v>682</v>
      </c>
      <c r="C59" s="88"/>
      <c r="D59" s="88"/>
      <c r="E59" s="4">
        <f ca="1">('Min. of Petr. &amp; NG'!E195)*('Start Year Fuel Use Adjustments'!E59)</f>
        <v>0</v>
      </c>
      <c r="F59">
        <f t="shared" ca="1" si="43"/>
        <v>0</v>
      </c>
      <c r="G59">
        <f t="shared" ca="1" si="47"/>
        <v>0</v>
      </c>
      <c r="H59">
        <f t="shared" ca="1" si="47"/>
        <v>0</v>
      </c>
      <c r="I59">
        <f t="shared" ca="1" si="47"/>
        <v>0</v>
      </c>
      <c r="J59">
        <f t="shared" ca="1" si="47"/>
        <v>0</v>
      </c>
      <c r="K59">
        <f t="shared" ca="1" si="47"/>
        <v>0</v>
      </c>
      <c r="L59">
        <f t="shared" ca="1" si="47"/>
        <v>0</v>
      </c>
      <c r="M59">
        <f t="shared" ca="1" si="47"/>
        <v>0</v>
      </c>
      <c r="N59">
        <f t="shared" ca="1" si="47"/>
        <v>0</v>
      </c>
      <c r="O59">
        <f t="shared" ca="1" si="47"/>
        <v>0</v>
      </c>
      <c r="P59">
        <f t="shared" ca="1" si="47"/>
        <v>0</v>
      </c>
      <c r="Q59">
        <f t="shared" ca="1" si="47"/>
        <v>0</v>
      </c>
      <c r="R59">
        <f t="shared" ca="1" si="47"/>
        <v>0</v>
      </c>
      <c r="S59">
        <f t="shared" ca="1" si="47"/>
        <v>0</v>
      </c>
      <c r="T59">
        <f t="shared" ca="1" si="47"/>
        <v>0</v>
      </c>
      <c r="U59">
        <f t="shared" ca="1" si="47"/>
        <v>0</v>
      </c>
      <c r="V59">
        <f t="shared" ca="1" si="47"/>
        <v>0</v>
      </c>
      <c r="W59">
        <f t="shared" ca="1" si="47"/>
        <v>0</v>
      </c>
      <c r="X59">
        <f t="shared" ca="1" si="47"/>
        <v>0</v>
      </c>
      <c r="Y59">
        <f t="shared" ca="1" si="47"/>
        <v>0</v>
      </c>
      <c r="Z59">
        <f t="shared" ca="1" si="47"/>
        <v>0</v>
      </c>
      <c r="AA59">
        <f t="shared" ca="1" si="47"/>
        <v>0</v>
      </c>
      <c r="AB59">
        <f t="shared" ca="1" si="47"/>
        <v>0</v>
      </c>
      <c r="AC59">
        <f t="shared" ca="1" si="47"/>
        <v>0</v>
      </c>
      <c r="AD59">
        <f t="shared" ca="1" si="47"/>
        <v>0</v>
      </c>
      <c r="AE59">
        <f t="shared" ca="1" si="47"/>
        <v>0</v>
      </c>
      <c r="AF59">
        <f t="shared" ca="1" si="47"/>
        <v>0</v>
      </c>
      <c r="AG59">
        <f t="shared" ca="1" si="47"/>
        <v>0</v>
      </c>
      <c r="AH59">
        <f t="shared" ca="1" si="47"/>
        <v>0</v>
      </c>
      <c r="AI59">
        <f t="shared" ca="1" si="47"/>
        <v>0</v>
      </c>
      <c r="AJ59">
        <f t="shared" ca="1" si="47"/>
        <v>0</v>
      </c>
      <c r="AK59">
        <f t="shared" ca="1" si="47"/>
        <v>0</v>
      </c>
      <c r="AL59">
        <f t="shared" ca="1" si="47"/>
        <v>0</v>
      </c>
      <c r="AM59">
        <f t="shared" ca="1" si="47"/>
        <v>0</v>
      </c>
    </row>
    <row r="60" spans="1:39" x14ac:dyDescent="0.45">
      <c r="A60" s="4" t="s">
        <v>27</v>
      </c>
      <c r="B60" s="4" t="s">
        <v>682</v>
      </c>
      <c r="C60" s="88"/>
      <c r="D60" s="88"/>
      <c r="E60" s="4">
        <f>('Min. of Petr. &amp; NG'!E196)*('Start Year Fuel Use Adjustments'!E60)</f>
        <v>0</v>
      </c>
      <c r="F60">
        <f t="shared" si="43"/>
        <v>0</v>
      </c>
      <c r="G60">
        <f t="shared" si="47"/>
        <v>0</v>
      </c>
      <c r="H60">
        <f t="shared" si="47"/>
        <v>0</v>
      </c>
      <c r="I60">
        <f t="shared" si="47"/>
        <v>0</v>
      </c>
      <c r="J60">
        <f t="shared" si="47"/>
        <v>0</v>
      </c>
      <c r="K60">
        <f t="shared" si="47"/>
        <v>0</v>
      </c>
      <c r="L60">
        <f t="shared" si="47"/>
        <v>0</v>
      </c>
      <c r="M60">
        <f t="shared" si="47"/>
        <v>0</v>
      </c>
      <c r="N60">
        <f t="shared" si="47"/>
        <v>0</v>
      </c>
      <c r="O60">
        <f t="shared" si="47"/>
        <v>0</v>
      </c>
      <c r="P60">
        <f t="shared" si="47"/>
        <v>0</v>
      </c>
      <c r="Q60">
        <f t="shared" si="47"/>
        <v>0</v>
      </c>
      <c r="R60">
        <f t="shared" si="47"/>
        <v>0</v>
      </c>
      <c r="S60">
        <f t="shared" si="47"/>
        <v>0</v>
      </c>
      <c r="T60">
        <f t="shared" si="47"/>
        <v>0</v>
      </c>
      <c r="U60">
        <f t="shared" si="47"/>
        <v>0</v>
      </c>
      <c r="V60">
        <f t="shared" si="47"/>
        <v>0</v>
      </c>
      <c r="W60">
        <f t="shared" si="47"/>
        <v>0</v>
      </c>
      <c r="X60">
        <f t="shared" si="47"/>
        <v>0</v>
      </c>
      <c r="Y60">
        <f t="shared" si="47"/>
        <v>0</v>
      </c>
      <c r="Z60">
        <f t="shared" si="47"/>
        <v>0</v>
      </c>
      <c r="AA60">
        <f t="shared" si="47"/>
        <v>0</v>
      </c>
      <c r="AB60">
        <f t="shared" si="47"/>
        <v>0</v>
      </c>
      <c r="AC60">
        <f t="shared" si="47"/>
        <v>0</v>
      </c>
      <c r="AD60">
        <f t="shared" si="47"/>
        <v>0</v>
      </c>
      <c r="AE60">
        <f t="shared" si="47"/>
        <v>0</v>
      </c>
      <c r="AF60">
        <f t="shared" si="47"/>
        <v>0</v>
      </c>
      <c r="AG60">
        <f t="shared" si="47"/>
        <v>0</v>
      </c>
      <c r="AH60">
        <f t="shared" si="47"/>
        <v>0</v>
      </c>
      <c r="AI60">
        <f t="shared" si="47"/>
        <v>0</v>
      </c>
      <c r="AJ60">
        <f t="shared" si="47"/>
        <v>0</v>
      </c>
      <c r="AK60">
        <f t="shared" si="47"/>
        <v>0</v>
      </c>
      <c r="AL60">
        <f t="shared" si="47"/>
        <v>0</v>
      </c>
      <c r="AM60">
        <f t="shared" si="47"/>
        <v>0</v>
      </c>
    </row>
    <row r="61" spans="1:39" x14ac:dyDescent="0.45">
      <c r="A61" s="4" t="s">
        <v>6</v>
      </c>
      <c r="B61" s="4" t="s">
        <v>682</v>
      </c>
      <c r="C61" s="88"/>
      <c r="D61" s="88"/>
      <c r="E61" s="4">
        <f ca="1">('Min. of Petr. &amp; NG'!E197)*('Start Year Fuel Use Adjustments'!E61)</f>
        <v>0</v>
      </c>
      <c r="F61">
        <f t="shared" ca="1" si="43"/>
        <v>0</v>
      </c>
      <c r="G61">
        <f t="shared" ca="1" si="47"/>
        <v>0</v>
      </c>
      <c r="H61">
        <f t="shared" ca="1" si="47"/>
        <v>0</v>
      </c>
      <c r="I61">
        <f t="shared" ca="1" si="47"/>
        <v>0</v>
      </c>
      <c r="J61">
        <f t="shared" ca="1" si="47"/>
        <v>0</v>
      </c>
      <c r="K61">
        <f t="shared" ca="1" si="47"/>
        <v>0</v>
      </c>
      <c r="L61">
        <f t="shared" ca="1" si="47"/>
        <v>0</v>
      </c>
      <c r="M61">
        <f t="shared" ca="1" si="47"/>
        <v>0</v>
      </c>
      <c r="N61">
        <f t="shared" ca="1" si="47"/>
        <v>0</v>
      </c>
      <c r="O61">
        <f t="shared" ca="1" si="47"/>
        <v>0</v>
      </c>
      <c r="P61">
        <f t="shared" ca="1" si="47"/>
        <v>0</v>
      </c>
      <c r="Q61">
        <f t="shared" ca="1" si="47"/>
        <v>0</v>
      </c>
      <c r="R61">
        <f t="shared" ca="1" si="47"/>
        <v>0</v>
      </c>
      <c r="S61">
        <f t="shared" ca="1" si="47"/>
        <v>0</v>
      </c>
      <c r="T61">
        <f t="shared" ca="1" si="47"/>
        <v>0</v>
      </c>
      <c r="U61">
        <f t="shared" ca="1" si="47"/>
        <v>0</v>
      </c>
      <c r="V61">
        <f t="shared" ca="1" si="47"/>
        <v>0</v>
      </c>
      <c r="W61">
        <f t="shared" ca="1" si="47"/>
        <v>0</v>
      </c>
      <c r="X61">
        <f t="shared" ca="1" si="47"/>
        <v>0</v>
      </c>
      <c r="Y61">
        <f t="shared" ca="1" si="47"/>
        <v>0</v>
      </c>
      <c r="Z61">
        <f t="shared" ca="1" si="47"/>
        <v>0</v>
      </c>
      <c r="AA61">
        <f t="shared" ca="1" si="47"/>
        <v>0</v>
      </c>
      <c r="AB61">
        <f t="shared" ca="1" si="47"/>
        <v>0</v>
      </c>
      <c r="AC61">
        <f t="shared" ca="1" si="47"/>
        <v>0</v>
      </c>
      <c r="AD61">
        <f t="shared" ca="1" si="47"/>
        <v>0</v>
      </c>
      <c r="AE61">
        <f t="shared" ca="1" si="47"/>
        <v>0</v>
      </c>
      <c r="AF61">
        <f t="shared" ca="1" si="47"/>
        <v>0</v>
      </c>
      <c r="AG61">
        <f t="shared" ca="1" si="47"/>
        <v>0</v>
      </c>
      <c r="AH61">
        <f t="shared" ca="1" si="47"/>
        <v>0</v>
      </c>
      <c r="AI61">
        <f t="shared" ca="1" si="47"/>
        <v>0</v>
      </c>
      <c r="AJ61">
        <f t="shared" ca="1" si="47"/>
        <v>0</v>
      </c>
      <c r="AK61">
        <f t="shared" ca="1" si="47"/>
        <v>0</v>
      </c>
      <c r="AL61">
        <f t="shared" ca="1" si="47"/>
        <v>0</v>
      </c>
      <c r="AM61">
        <f t="shared" ca="1" si="47"/>
        <v>0</v>
      </c>
    </row>
    <row r="62" spans="1:39" x14ac:dyDescent="0.45">
      <c r="A62" s="4" t="s">
        <v>677</v>
      </c>
      <c r="B62" s="4" t="s">
        <v>682</v>
      </c>
      <c r="C62" s="88"/>
      <c r="D62" s="88"/>
      <c r="E62" s="4">
        <f ca="1">('Min. of Petr. &amp; NG'!E198)*('Start Year Fuel Use Adjustments'!E62)</f>
        <v>6803923973683.2002</v>
      </c>
      <c r="F62">
        <f ca="1">$E62*'Future Year Scaling'!H240/'Future Year Scaling'!$G240</f>
        <v>7013086193489.0137</v>
      </c>
      <c r="G62" s="4">
        <f ca="1">$E62*'Future Year Scaling'!I240/'Future Year Scaling'!$G240</f>
        <v>7177134993336.71</v>
      </c>
      <c r="H62" s="4">
        <f ca="1">$E62*'Future Year Scaling'!J240/'Future Year Scaling'!$G240</f>
        <v>7341183793184.4063</v>
      </c>
      <c r="I62" s="4">
        <f ca="1">$E62*'Future Year Scaling'!K240/'Future Year Scaling'!$G240</f>
        <v>7505232593032.1016</v>
      </c>
      <c r="J62" s="4">
        <f ca="1">$E62*'Future Year Scaling'!L240/'Future Year Scaling'!$G240</f>
        <v>7669281392879.7988</v>
      </c>
      <c r="K62" s="4">
        <f ca="1">$E62*'Future Year Scaling'!M240/'Future Year Scaling'!$G240</f>
        <v>7833330192727.4941</v>
      </c>
      <c r="L62" s="4">
        <f ca="1">$E62*'Future Year Scaling'!N240/'Future Year Scaling'!$G240</f>
        <v>7909202762657.0527</v>
      </c>
      <c r="M62" s="4">
        <f ca="1">$E62*'Future Year Scaling'!O240/'Future Year Scaling'!$G240</f>
        <v>7985075332586.6123</v>
      </c>
      <c r="N62" s="4">
        <f ca="1">$E62*'Future Year Scaling'!P240/'Future Year Scaling'!$G240</f>
        <v>8060947902516.1729</v>
      </c>
      <c r="O62" s="4">
        <f ca="1">$E62*'Future Year Scaling'!Q240/'Future Year Scaling'!$G240</f>
        <v>8136820472445.7314</v>
      </c>
      <c r="P62" s="4">
        <f ca="1">$E62*'Future Year Scaling'!R240/'Future Year Scaling'!$G240</f>
        <v>8212693042375.291</v>
      </c>
      <c r="Q62" s="4">
        <f ca="1">$E62*'Future Year Scaling'!S240/'Future Year Scaling'!$G240</f>
        <v>8200389382386.7148</v>
      </c>
      <c r="R62" s="4">
        <f ca="1">$E62*'Future Year Scaling'!T240/'Future Year Scaling'!$G240</f>
        <v>8188085722398.1367</v>
      </c>
      <c r="S62" s="4">
        <f ca="1">$E62*'Future Year Scaling'!U240/'Future Year Scaling'!$G240</f>
        <v>8175782062409.5605</v>
      </c>
      <c r="T62" s="4">
        <f ca="1">$E62*'Future Year Scaling'!V240/'Future Year Scaling'!$G240</f>
        <v>8163478402420.9824</v>
      </c>
      <c r="U62" s="4">
        <f ca="1">$E62*'Future Year Scaling'!W240/'Future Year Scaling'!$G240</f>
        <v>8151174742432.4063</v>
      </c>
      <c r="V62" s="4">
        <f ca="1">$E62*'Future Year Scaling'!X240/'Future Year Scaling'!$G240</f>
        <v>8140921692441.9258</v>
      </c>
      <c r="W62" s="4">
        <f ca="1">$E62*'Future Year Scaling'!Y240/'Future Year Scaling'!$G240</f>
        <v>8130668642451.4443</v>
      </c>
      <c r="X62" s="4">
        <f ca="1">$E62*'Future Year Scaling'!Z240/'Future Year Scaling'!$G240</f>
        <v>8120415592460.9639</v>
      </c>
      <c r="Y62" s="4">
        <f ca="1">$E62*'Future Year Scaling'!AA240/'Future Year Scaling'!$G240</f>
        <v>8110162542470.4824</v>
      </c>
      <c r="Z62" s="4">
        <f ca="1">$E62*'Future Year Scaling'!AB240/'Future Year Scaling'!$G240</f>
        <v>8099909492480.002</v>
      </c>
      <c r="AA62" s="4">
        <f ca="1">$E62*'Future Year Scaling'!AC240/'Future Year Scaling'!$G240</f>
        <v>7818975922740.8223</v>
      </c>
      <c r="AB62" s="4">
        <f ca="1">$E62*'Future Year Scaling'!AD240/'Future Year Scaling'!$G240</f>
        <v>7538042353001.6406</v>
      </c>
      <c r="AC62" s="4">
        <f ca="1">$E62*'Future Year Scaling'!AE240/'Future Year Scaling'!$G240</f>
        <v>7257108783262.4619</v>
      </c>
      <c r="AD62" s="4">
        <f ca="1">$E62*'Future Year Scaling'!AF240/'Future Year Scaling'!$G240</f>
        <v>6976175213523.2822</v>
      </c>
      <c r="AE62" s="4">
        <f ca="1">$E62*'Future Year Scaling'!AG240/'Future Year Scaling'!$G240</f>
        <v>6695241643784.1025</v>
      </c>
      <c r="AF62" s="4">
        <f ca="1">$E62*'Future Year Scaling'!AH240/'Future Year Scaling'!$G240</f>
        <v>6463522713999.2305</v>
      </c>
      <c r="AG62" s="4">
        <f ca="1">$E62*'Future Year Scaling'!AI240/'Future Year Scaling'!$G240</f>
        <v>6231803784214.3594</v>
      </c>
      <c r="AH62" s="4">
        <f ca="1">$E62*'Future Year Scaling'!AJ240/'Future Year Scaling'!$G240</f>
        <v>6000084854429.4893</v>
      </c>
      <c r="AI62" s="4">
        <f ca="1">$E62*'Future Year Scaling'!AK240/'Future Year Scaling'!$G240</f>
        <v>5768365924644.6182</v>
      </c>
      <c r="AJ62" s="4">
        <f ca="1">$E62*'Future Year Scaling'!AL240/'Future Year Scaling'!$G240</f>
        <v>5536646994859.7471</v>
      </c>
      <c r="AK62" s="4">
        <f ca="1">$E62*'Future Year Scaling'!AM240/'Future Year Scaling'!$G240</f>
        <v>5304928065074.876</v>
      </c>
      <c r="AL62" s="4">
        <f ca="1">$E62*'Future Year Scaling'!AN240/'Future Year Scaling'!$G240</f>
        <v>5073209135290.0049</v>
      </c>
      <c r="AM62" s="4">
        <f ca="1">$E62*'Future Year Scaling'!AO240/'Future Year Scaling'!$G240</f>
        <v>4841490205505.1338</v>
      </c>
    </row>
    <row r="63" spans="1:39" x14ac:dyDescent="0.45">
      <c r="A63" s="4" t="s">
        <v>678</v>
      </c>
      <c r="B63" s="4" t="s">
        <v>682</v>
      </c>
      <c r="C63" s="88"/>
      <c r="D63" s="88"/>
      <c r="E63" s="4">
        <f ca="1">('Min. of Petr. &amp; NG'!E199)*('Start Year Fuel Use Adjustments'!E63)</f>
        <v>0</v>
      </c>
      <c r="F63">
        <f ca="1">E63</f>
        <v>0</v>
      </c>
      <c r="G63" s="4">
        <f t="shared" ref="G63:AM63" ca="1" si="48">F63</f>
        <v>0</v>
      </c>
      <c r="H63" s="4">
        <f t="shared" ca="1" si="48"/>
        <v>0</v>
      </c>
      <c r="I63" s="4">
        <f t="shared" ca="1" si="48"/>
        <v>0</v>
      </c>
      <c r="J63" s="4">
        <f t="shared" ca="1" si="48"/>
        <v>0</v>
      </c>
      <c r="K63" s="4">
        <f t="shared" ca="1" si="48"/>
        <v>0</v>
      </c>
      <c r="L63" s="4">
        <f t="shared" ca="1" si="48"/>
        <v>0</v>
      </c>
      <c r="M63" s="4">
        <f t="shared" ca="1" si="48"/>
        <v>0</v>
      </c>
      <c r="N63" s="4">
        <f t="shared" ca="1" si="48"/>
        <v>0</v>
      </c>
      <c r="O63" s="4">
        <f t="shared" ca="1" si="48"/>
        <v>0</v>
      </c>
      <c r="P63" s="4">
        <f t="shared" ca="1" si="48"/>
        <v>0</v>
      </c>
      <c r="Q63" s="4">
        <f t="shared" ca="1" si="48"/>
        <v>0</v>
      </c>
      <c r="R63" s="4">
        <f t="shared" ca="1" si="48"/>
        <v>0</v>
      </c>
      <c r="S63" s="4">
        <f t="shared" ca="1" si="48"/>
        <v>0</v>
      </c>
      <c r="T63" s="4">
        <f t="shared" ca="1" si="48"/>
        <v>0</v>
      </c>
      <c r="U63" s="4">
        <f t="shared" ca="1" si="48"/>
        <v>0</v>
      </c>
      <c r="V63" s="4">
        <f t="shared" ca="1" si="48"/>
        <v>0</v>
      </c>
      <c r="W63" s="4">
        <f t="shared" ca="1" si="48"/>
        <v>0</v>
      </c>
      <c r="X63" s="4">
        <f t="shared" ca="1" si="48"/>
        <v>0</v>
      </c>
      <c r="Y63" s="4">
        <f t="shared" ca="1" si="48"/>
        <v>0</v>
      </c>
      <c r="Z63" s="4">
        <f t="shared" ca="1" si="48"/>
        <v>0</v>
      </c>
      <c r="AA63" s="4">
        <f t="shared" ca="1" si="48"/>
        <v>0</v>
      </c>
      <c r="AB63" s="4">
        <f t="shared" ca="1" si="48"/>
        <v>0</v>
      </c>
      <c r="AC63" s="4">
        <f t="shared" ca="1" si="48"/>
        <v>0</v>
      </c>
      <c r="AD63" s="4">
        <f t="shared" ca="1" si="48"/>
        <v>0</v>
      </c>
      <c r="AE63" s="4">
        <f t="shared" ca="1" si="48"/>
        <v>0</v>
      </c>
      <c r="AF63" s="4">
        <f t="shared" ca="1" si="48"/>
        <v>0</v>
      </c>
      <c r="AG63" s="4">
        <f t="shared" ca="1" si="48"/>
        <v>0</v>
      </c>
      <c r="AH63" s="4">
        <f t="shared" ca="1" si="48"/>
        <v>0</v>
      </c>
      <c r="AI63" s="4">
        <f t="shared" ca="1" si="48"/>
        <v>0</v>
      </c>
      <c r="AJ63" s="4">
        <f t="shared" ca="1" si="48"/>
        <v>0</v>
      </c>
      <c r="AK63" s="4">
        <f t="shared" ca="1" si="48"/>
        <v>0</v>
      </c>
      <c r="AL63" s="4">
        <f t="shared" ca="1" si="48"/>
        <v>0</v>
      </c>
      <c r="AM63" s="4">
        <f t="shared" ca="1" si="48"/>
        <v>0</v>
      </c>
    </row>
    <row r="64" spans="1:39" x14ac:dyDescent="0.45">
      <c r="A64" s="4" t="s">
        <v>11</v>
      </c>
      <c r="B64" s="4" t="s">
        <v>682</v>
      </c>
      <c r="C64" s="88"/>
      <c r="D64" s="88"/>
      <c r="E64" s="4">
        <f ca="1">('Min. of Petr. &amp; NG'!E200)*('Start Year Fuel Use Adjustments'!E64)</f>
        <v>423963545128443.5</v>
      </c>
      <c r="F64">
        <f ca="1">$E64*'Future Year Scaling'!H242/'Future Year Scaling'!$G242</f>
        <v>448490100469209.94</v>
      </c>
      <c r="G64" s="4">
        <f ca="1">$E64*'Future Year Scaling'!I242/'Future Year Scaling'!$G242</f>
        <v>481718872848446.69</v>
      </c>
      <c r="H64" s="4">
        <f ca="1">$E64*'Future Year Scaling'!J242/'Future Year Scaling'!$G242</f>
        <v>514947645227683.5</v>
      </c>
      <c r="I64" s="4">
        <f ca="1">$E64*'Future Year Scaling'!K242/'Future Year Scaling'!$G242</f>
        <v>548176417606920.19</v>
      </c>
      <c r="J64" s="4">
        <f ca="1">$E64*'Future Year Scaling'!L242/'Future Year Scaling'!$G242</f>
        <v>581405189986156.88</v>
      </c>
      <c r="K64" s="4">
        <f ca="1">$E64*'Future Year Scaling'!M242/'Future Year Scaling'!$G242</f>
        <v>614633962365393.75</v>
      </c>
      <c r="L64" s="4">
        <f ca="1">$E64*'Future Year Scaling'!N242/'Future Year Scaling'!$G242</f>
        <v>656073528700786.63</v>
      </c>
      <c r="M64" s="4">
        <f ca="1">$E64*'Future Year Scaling'!O242/'Future Year Scaling'!$G242</f>
        <v>697513095036179.75</v>
      </c>
      <c r="N64" s="4">
        <f ca="1">$E64*'Future Year Scaling'!P242/'Future Year Scaling'!$G242</f>
        <v>738952661371572.75</v>
      </c>
      <c r="O64" s="4">
        <f ca="1">$E64*'Future Year Scaling'!Q242/'Future Year Scaling'!$G242</f>
        <v>780392227706965.63</v>
      </c>
      <c r="P64" s="4">
        <f ca="1">$E64*'Future Year Scaling'!R242/'Future Year Scaling'!$G242</f>
        <v>821831794042358.75</v>
      </c>
      <c r="Q64" s="4">
        <f ca="1">$E64*'Future Year Scaling'!S242/'Future Year Scaling'!$G242</f>
        <v>864060733268700.5</v>
      </c>
      <c r="R64" s="4">
        <f ca="1">$E64*'Future Year Scaling'!T242/'Future Year Scaling'!$G242</f>
        <v>906289672495042.25</v>
      </c>
      <c r="S64" s="4">
        <f ca="1">$E64*'Future Year Scaling'!U242/'Future Year Scaling'!$G242</f>
        <v>948518611721383.88</v>
      </c>
      <c r="T64" s="4">
        <f ca="1">$E64*'Future Year Scaling'!V242/'Future Year Scaling'!$G242</f>
        <v>990747550947725.63</v>
      </c>
      <c r="U64" s="4">
        <f ca="1">$E64*'Future Year Scaling'!W242/'Future Year Scaling'!$G242</f>
        <v>1032976490174067.5</v>
      </c>
      <c r="V64" s="4">
        <f ca="1">$E64*'Future Year Scaling'!X242/'Future Year Scaling'!$G242</f>
        <v>1047155741557062.5</v>
      </c>
      <c r="W64" s="4">
        <f ca="1">$E64*'Future Year Scaling'!Y242/'Future Year Scaling'!$G242</f>
        <v>1061334992940057.5</v>
      </c>
      <c r="X64" s="4">
        <f ca="1">$E64*'Future Year Scaling'!Z242/'Future Year Scaling'!$G242</f>
        <v>1075514244323052.6</v>
      </c>
      <c r="Y64" s="4">
        <f ca="1">$E64*'Future Year Scaling'!AA242/'Future Year Scaling'!$G242</f>
        <v>1089693495706047.6</v>
      </c>
      <c r="Z64" s="4">
        <f ca="1">$E64*'Future Year Scaling'!AB242/'Future Year Scaling'!$G242</f>
        <v>1103872747089042.6</v>
      </c>
      <c r="AA64" s="4">
        <f ca="1">$E64*'Future Year Scaling'!AC242/'Future Year Scaling'!$G242</f>
        <v>1121015802555261.1</v>
      </c>
      <c r="AB64" s="4">
        <f ca="1">$E64*'Future Year Scaling'!AD242/'Future Year Scaling'!$G242</f>
        <v>1138158858021479.5</v>
      </c>
      <c r="AC64" s="4">
        <f ca="1">$E64*'Future Year Scaling'!AE242/'Future Year Scaling'!$G242</f>
        <v>1155301913487697.8</v>
      </c>
      <c r="AD64" s="4">
        <f ca="1">$E64*'Future Year Scaling'!AF242/'Future Year Scaling'!$G242</f>
        <v>1172444968953916.3</v>
      </c>
      <c r="AE64" s="4">
        <f ca="1">$E64*'Future Year Scaling'!AG242/'Future Year Scaling'!$G242</f>
        <v>1189588024420134.5</v>
      </c>
      <c r="AF64" s="4">
        <f ca="1">$E64*'Future Year Scaling'!AH242/'Future Year Scaling'!$G242</f>
        <v>1201931029973951.3</v>
      </c>
      <c r="AG64" s="4">
        <f ca="1">$E64*'Future Year Scaling'!AI242/'Future Year Scaling'!$G242</f>
        <v>1214274035527767.8</v>
      </c>
      <c r="AH64" s="4">
        <f ca="1">$E64*'Future Year Scaling'!AJ242/'Future Year Scaling'!$G242</f>
        <v>1226617041081584.3</v>
      </c>
      <c r="AI64" s="4">
        <f ca="1">$E64*'Future Year Scaling'!AK242/'Future Year Scaling'!$G242</f>
        <v>1238960046635401</v>
      </c>
      <c r="AJ64" s="4">
        <f ca="1">$E64*'Future Year Scaling'!AL242/'Future Year Scaling'!$G242</f>
        <v>1251303052189217.8</v>
      </c>
      <c r="AK64" s="4">
        <f ca="1">$E64*'Future Year Scaling'!AM242/'Future Year Scaling'!$G242</f>
        <v>1263646057743034.3</v>
      </c>
      <c r="AL64" s="4">
        <f ca="1">$E64*'Future Year Scaling'!AN242/'Future Year Scaling'!$G242</f>
        <v>1275989063296850.8</v>
      </c>
      <c r="AM64" s="4">
        <f ca="1">$E64*'Future Year Scaling'!AO242/'Future Year Scaling'!$G242</f>
        <v>1288332068850667.3</v>
      </c>
    </row>
    <row r="65" spans="1:39" x14ac:dyDescent="0.45">
      <c r="A65" s="4" t="s">
        <v>679</v>
      </c>
      <c r="B65" s="4" t="s">
        <v>682</v>
      </c>
      <c r="C65" s="88"/>
      <c r="D65" s="88"/>
      <c r="E65" s="4">
        <f ca="1">('Min. of Petr. &amp; NG'!E201)*('Start Year Fuel Use Adjustments'!E65)</f>
        <v>2288631911146089</v>
      </c>
      <c r="F65" s="4">
        <f ca="1">$E65*'Future Year Scaling'!H243/'Future Year Scaling'!$G243</f>
        <v>2334612277929606.5</v>
      </c>
      <c r="G65" s="4">
        <f ca="1">$E65*'Future Year Scaling'!I243/'Future Year Scaling'!$G243</f>
        <v>2423305371217609</v>
      </c>
      <c r="H65" s="4">
        <f ca="1">$E65*'Future Year Scaling'!J243/'Future Year Scaling'!$G243</f>
        <v>2511998464505612</v>
      </c>
      <c r="I65" s="4">
        <f ca="1">$E65*'Future Year Scaling'!K243/'Future Year Scaling'!$G243</f>
        <v>2600691557793615.5</v>
      </c>
      <c r="J65" s="4">
        <f ca="1">$E65*'Future Year Scaling'!L243/'Future Year Scaling'!$G243</f>
        <v>2689384651081618.5</v>
      </c>
      <c r="K65" s="4">
        <f ca="1">$E65*'Future Year Scaling'!M243/'Future Year Scaling'!$G243</f>
        <v>2778077744369621.5</v>
      </c>
      <c r="L65" s="4">
        <f ca="1">$E65*'Future Year Scaling'!N243/'Future Year Scaling'!$G243</f>
        <v>2890577931119141</v>
      </c>
      <c r="M65" s="4">
        <f ca="1">$E65*'Future Year Scaling'!O243/'Future Year Scaling'!$G243</f>
        <v>3003078117868660.5</v>
      </c>
      <c r="N65" s="4">
        <f ca="1">$E65*'Future Year Scaling'!P243/'Future Year Scaling'!$G243</f>
        <v>3115578304618181</v>
      </c>
      <c r="O65" s="4">
        <f ca="1">$E65*'Future Year Scaling'!Q243/'Future Year Scaling'!$G243</f>
        <v>3228078491367700</v>
      </c>
      <c r="P65" s="4">
        <f ca="1">$E65*'Future Year Scaling'!R243/'Future Year Scaling'!$G243</f>
        <v>3340578678117219.5</v>
      </c>
      <c r="Q65" s="4">
        <f ca="1">$E65*'Future Year Scaling'!S243/'Future Year Scaling'!$G243</f>
        <v>3468483454753602.5</v>
      </c>
      <c r="R65" s="4">
        <f ca="1">$E65*'Future Year Scaling'!T243/'Future Year Scaling'!$G243</f>
        <v>3596388231389986</v>
      </c>
      <c r="S65" s="4">
        <f ca="1">$E65*'Future Year Scaling'!U243/'Future Year Scaling'!$G243</f>
        <v>3724293008026369</v>
      </c>
      <c r="T65" s="4">
        <f ca="1">$E65*'Future Year Scaling'!V243/'Future Year Scaling'!$G243</f>
        <v>3852197784662753</v>
      </c>
      <c r="U65" s="4">
        <f ca="1">$E65*'Future Year Scaling'!W243/'Future Year Scaling'!$G243</f>
        <v>3980102561299136.5</v>
      </c>
      <c r="V65" s="4">
        <f ca="1">$E65*'Future Year Scaling'!X243/'Future Year Scaling'!$G243</f>
        <v>4168458683097605</v>
      </c>
      <c r="W65" s="4">
        <f ca="1">$E65*'Future Year Scaling'!Y243/'Future Year Scaling'!$G243</f>
        <v>4356814804896075</v>
      </c>
      <c r="X65" s="4">
        <f ca="1">$E65*'Future Year Scaling'!Z243/'Future Year Scaling'!$G243</f>
        <v>4545170926694545</v>
      </c>
      <c r="Y65" s="4">
        <f ca="1">$E65*'Future Year Scaling'!AA243/'Future Year Scaling'!$G243</f>
        <v>4733527048493014</v>
      </c>
      <c r="Z65" s="4">
        <f ca="1">$E65*'Future Year Scaling'!AB243/'Future Year Scaling'!$G243</f>
        <v>4921883170291484</v>
      </c>
      <c r="AA65" s="4">
        <f ca="1">$E65*'Future Year Scaling'!AC243/'Future Year Scaling'!$G243</f>
        <v>5164272058132513</v>
      </c>
      <c r="AB65" s="4">
        <f ca="1">$E65*'Future Year Scaling'!AD243/'Future Year Scaling'!$G243</f>
        <v>5406660945973543</v>
      </c>
      <c r="AC65" s="4">
        <f ca="1">$E65*'Future Year Scaling'!AE243/'Future Year Scaling'!$G243</f>
        <v>5649049833814572</v>
      </c>
      <c r="AD65" s="4">
        <f ca="1">$E65*'Future Year Scaling'!AF243/'Future Year Scaling'!$G243</f>
        <v>5891438721655602</v>
      </c>
      <c r="AE65" s="4">
        <f ca="1">$E65*'Future Year Scaling'!AG243/'Future Year Scaling'!$G243</f>
        <v>6133827609496631</v>
      </c>
      <c r="AF65" s="4">
        <f ca="1">$E65*'Future Year Scaling'!AH243/'Future Year Scaling'!$G243</f>
        <v>6334203979464396</v>
      </c>
      <c r="AG65" s="4">
        <f ca="1">$E65*'Future Year Scaling'!AI243/'Future Year Scaling'!$G243</f>
        <v>6534580349432160</v>
      </c>
      <c r="AH65" s="4">
        <f ca="1">$E65*'Future Year Scaling'!AJ243/'Future Year Scaling'!$G243</f>
        <v>6734956719399926</v>
      </c>
      <c r="AI65" s="4">
        <f ca="1">$E65*'Future Year Scaling'!AK243/'Future Year Scaling'!$G243</f>
        <v>6935333089367691</v>
      </c>
      <c r="AJ65" s="4">
        <f ca="1">$E65*'Future Year Scaling'!AL243/'Future Year Scaling'!$G243</f>
        <v>7135709459335454</v>
      </c>
      <c r="AK65" s="4">
        <f ca="1">$E65*'Future Year Scaling'!AM243/'Future Year Scaling'!$G243</f>
        <v>7336085829303221</v>
      </c>
      <c r="AL65" s="4">
        <f ca="1">$E65*'Future Year Scaling'!AN243/'Future Year Scaling'!$G243</f>
        <v>7536462199270985</v>
      </c>
      <c r="AM65" s="4">
        <f ca="1">$E65*'Future Year Scaling'!AO243/'Future Year Scaling'!$G243</f>
        <v>7736838569238749</v>
      </c>
    </row>
    <row r="66" spans="1:39" x14ac:dyDescent="0.45">
      <c r="A66" s="4" t="s">
        <v>675</v>
      </c>
      <c r="B66" t="s">
        <v>683</v>
      </c>
      <c r="C66" s="88"/>
      <c r="D66" s="88"/>
      <c r="E66">
        <f ca="1">('Min. of Petr. &amp; NG'!F194)*('Start Year Fuel Use Adjustments'!E66)</f>
        <v>41423399388200.148</v>
      </c>
      <c r="F66" s="4">
        <f ca="1">$E66*'Future Year Scaling'!H244/'Future Year Scaling'!$G244</f>
        <v>42028611392248.531</v>
      </c>
      <c r="G66" s="4">
        <f ca="1">$E66*'Future Year Scaling'!I244/'Future Year Scaling'!$G244</f>
        <v>44516705186669.633</v>
      </c>
      <c r="H66" s="4">
        <f ca="1">$E66*'Future Year Scaling'!J244/'Future Year Scaling'!$G244</f>
        <v>47004798981090.75</v>
      </c>
      <c r="I66" s="4">
        <f ca="1">$E66*'Future Year Scaling'!K244/'Future Year Scaling'!$G244</f>
        <v>49492892775511.859</v>
      </c>
      <c r="J66" s="4">
        <f ca="1">$E66*'Future Year Scaling'!L244/'Future Year Scaling'!$G244</f>
        <v>51980986569932.969</v>
      </c>
      <c r="K66" s="4">
        <f ca="1">$E66*'Future Year Scaling'!M244/'Future Year Scaling'!$G244</f>
        <v>54469080364354.086</v>
      </c>
      <c r="L66" s="4">
        <f ca="1">$E66*'Future Year Scaling'!N244/'Future Year Scaling'!$G244</f>
        <v>58033106610416.758</v>
      </c>
      <c r="M66" s="4">
        <f ca="1">$E66*'Future Year Scaling'!O244/'Future Year Scaling'!$G244</f>
        <v>61597132856479.438</v>
      </c>
      <c r="N66" s="4">
        <f ca="1">$E66*'Future Year Scaling'!P244/'Future Year Scaling'!$G244</f>
        <v>65161159102542.109</v>
      </c>
      <c r="O66" s="4">
        <f ca="1">$E66*'Future Year Scaling'!Q244/'Future Year Scaling'!$G244</f>
        <v>68725185348604.781</v>
      </c>
      <c r="P66" s="4">
        <f ca="1">$E66*'Future Year Scaling'!R244/'Future Year Scaling'!$G244</f>
        <v>72289211594667.469</v>
      </c>
      <c r="Q66" s="4">
        <f ca="1">$E66*'Future Year Scaling'!S244/'Future Year Scaling'!$G244</f>
        <v>77063661848826.891</v>
      </c>
      <c r="R66" s="4">
        <f ca="1">$E66*'Future Year Scaling'!T244/'Future Year Scaling'!$G244</f>
        <v>81838112102986.328</v>
      </c>
      <c r="S66" s="4">
        <f ca="1">$E66*'Future Year Scaling'!U244/'Future Year Scaling'!$G244</f>
        <v>86612562357145.75</v>
      </c>
      <c r="T66" s="4">
        <f ca="1">$E66*'Future Year Scaling'!V244/'Future Year Scaling'!$G244</f>
        <v>91387012611305.188</v>
      </c>
      <c r="U66" s="4">
        <f ca="1">$E66*'Future Year Scaling'!W244/'Future Year Scaling'!$G244</f>
        <v>96161462865464.625</v>
      </c>
      <c r="V66" s="4">
        <f ca="1">$E66*'Future Year Scaling'!X244/'Future Year Scaling'!$G244</f>
        <v>101272142010762.05</v>
      </c>
      <c r="W66" s="4">
        <f ca="1">$E66*'Future Year Scaling'!Y244/'Future Year Scaling'!$G244</f>
        <v>106382821156059.47</v>
      </c>
      <c r="X66" s="4">
        <f ca="1">$E66*'Future Year Scaling'!Z244/'Future Year Scaling'!$G244</f>
        <v>111493500301356.89</v>
      </c>
      <c r="Y66" s="4">
        <f ca="1">$E66*'Future Year Scaling'!AA244/'Future Year Scaling'!$G244</f>
        <v>116604179446654.3</v>
      </c>
      <c r="Z66" s="4">
        <f ca="1">$E66*'Future Year Scaling'!AB244/'Future Year Scaling'!$G244</f>
        <v>121714858591951.73</v>
      </c>
      <c r="AA66" s="4">
        <f ca="1">$E66*'Future Year Scaling'!AC244/'Future Year Scaling'!$G244</f>
        <v>125413376394469.61</v>
      </c>
      <c r="AB66" s="4">
        <f ca="1">$E66*'Future Year Scaling'!AD244/'Future Year Scaling'!$G244</f>
        <v>129111894196987.48</v>
      </c>
      <c r="AC66" s="4">
        <f ca="1">$E66*'Future Year Scaling'!AE244/'Future Year Scaling'!$G244</f>
        <v>132810411999505.34</v>
      </c>
      <c r="AD66" s="4">
        <f ca="1">$E66*'Future Year Scaling'!AF244/'Future Year Scaling'!$G244</f>
        <v>136508929802023.22</v>
      </c>
      <c r="AE66" s="4">
        <f ca="1">$E66*'Future Year Scaling'!AG244/'Future Year Scaling'!$G244</f>
        <v>140207447604541.08</v>
      </c>
      <c r="AF66" s="4">
        <f ca="1">$E66*'Future Year Scaling'!AH244/'Future Year Scaling'!$G244</f>
        <v>142628295620734.59</v>
      </c>
      <c r="AG66" s="4">
        <f ca="1">$E66*'Future Year Scaling'!AI244/'Future Year Scaling'!$G244</f>
        <v>145049143636928.09</v>
      </c>
      <c r="AH66" s="4">
        <f ca="1">$E66*'Future Year Scaling'!AJ244/'Future Year Scaling'!$G244</f>
        <v>147469991653121.63</v>
      </c>
      <c r="AI66" s="4">
        <f ca="1">$E66*'Future Year Scaling'!AK244/'Future Year Scaling'!$G244</f>
        <v>149890839669315.13</v>
      </c>
      <c r="AJ66" s="4">
        <f ca="1">$E66*'Future Year Scaling'!AL244/'Future Year Scaling'!$G244</f>
        <v>152311687685508.66</v>
      </c>
      <c r="AK66" s="4">
        <f ca="1">$E66*'Future Year Scaling'!AM244/'Future Year Scaling'!$G244</f>
        <v>154732535701702.16</v>
      </c>
      <c r="AL66" s="4">
        <f ca="1">$E66*'Future Year Scaling'!AN244/'Future Year Scaling'!$G244</f>
        <v>157153383717895.66</v>
      </c>
      <c r="AM66" s="4">
        <f ca="1">$E66*'Future Year Scaling'!AO244/'Future Year Scaling'!$G244</f>
        <v>159574231734089.16</v>
      </c>
    </row>
    <row r="67" spans="1:39" x14ac:dyDescent="0.45">
      <c r="A67" s="4" t="s">
        <v>676</v>
      </c>
      <c r="B67" s="4" t="s">
        <v>683</v>
      </c>
      <c r="C67" s="88"/>
      <c r="D67" s="88"/>
      <c r="E67" s="4">
        <f ca="1">('Min. of Petr. &amp; NG'!F195)*('Start Year Fuel Use Adjustments'!E67)</f>
        <v>0</v>
      </c>
      <c r="F67" s="4">
        <f ca="1">$E67*'Future Year Scaling'!H245/'Future Year Scaling'!$G245</f>
        <v>0</v>
      </c>
      <c r="G67" s="4">
        <f ca="1">$E67*'Future Year Scaling'!I245/'Future Year Scaling'!$G245</f>
        <v>0</v>
      </c>
      <c r="H67" s="4">
        <f ca="1">$E67*'Future Year Scaling'!J245/'Future Year Scaling'!$G245</f>
        <v>0</v>
      </c>
      <c r="I67" s="4">
        <f ca="1">$E67*'Future Year Scaling'!K245/'Future Year Scaling'!$G245</f>
        <v>0</v>
      </c>
      <c r="J67" s="4">
        <f ca="1">$E67*'Future Year Scaling'!L245/'Future Year Scaling'!$G245</f>
        <v>0</v>
      </c>
      <c r="K67" s="4">
        <f ca="1">$E67*'Future Year Scaling'!M245/'Future Year Scaling'!$G245</f>
        <v>0</v>
      </c>
      <c r="L67" s="4">
        <f ca="1">$E67*'Future Year Scaling'!N245/'Future Year Scaling'!$G245</f>
        <v>0</v>
      </c>
      <c r="M67" s="4">
        <f ca="1">$E67*'Future Year Scaling'!O245/'Future Year Scaling'!$G245</f>
        <v>0</v>
      </c>
      <c r="N67" s="4">
        <f ca="1">$E67*'Future Year Scaling'!P245/'Future Year Scaling'!$G245</f>
        <v>0</v>
      </c>
      <c r="O67" s="4">
        <f ca="1">$E67*'Future Year Scaling'!Q245/'Future Year Scaling'!$G245</f>
        <v>0</v>
      </c>
      <c r="P67" s="4">
        <f ca="1">$E67*'Future Year Scaling'!R245/'Future Year Scaling'!$G245</f>
        <v>0</v>
      </c>
      <c r="Q67" s="4">
        <f ca="1">$E67*'Future Year Scaling'!S245/'Future Year Scaling'!$G245</f>
        <v>0</v>
      </c>
      <c r="R67" s="4">
        <f ca="1">$E67*'Future Year Scaling'!T245/'Future Year Scaling'!$G245</f>
        <v>0</v>
      </c>
      <c r="S67" s="4">
        <f ca="1">$E67*'Future Year Scaling'!U245/'Future Year Scaling'!$G245</f>
        <v>0</v>
      </c>
      <c r="T67" s="4">
        <f ca="1">$E67*'Future Year Scaling'!V245/'Future Year Scaling'!$G245</f>
        <v>0</v>
      </c>
      <c r="U67" s="4">
        <f ca="1">$E67*'Future Year Scaling'!W245/'Future Year Scaling'!$G245</f>
        <v>0</v>
      </c>
      <c r="V67" s="4">
        <f ca="1">$E67*'Future Year Scaling'!X245/'Future Year Scaling'!$G245</f>
        <v>0</v>
      </c>
      <c r="W67" s="4">
        <f ca="1">$E67*'Future Year Scaling'!Y245/'Future Year Scaling'!$G245</f>
        <v>0</v>
      </c>
      <c r="X67" s="4">
        <f ca="1">$E67*'Future Year Scaling'!Z245/'Future Year Scaling'!$G245</f>
        <v>0</v>
      </c>
      <c r="Y67" s="4">
        <f ca="1">$E67*'Future Year Scaling'!AA245/'Future Year Scaling'!$G245</f>
        <v>0</v>
      </c>
      <c r="Z67" s="4">
        <f ca="1">$E67*'Future Year Scaling'!AB245/'Future Year Scaling'!$G245</f>
        <v>0</v>
      </c>
      <c r="AA67" s="4">
        <f ca="1">$E67*'Future Year Scaling'!AC245/'Future Year Scaling'!$G245</f>
        <v>0</v>
      </c>
      <c r="AB67" s="4">
        <f ca="1">$E67*'Future Year Scaling'!AD245/'Future Year Scaling'!$G245</f>
        <v>0</v>
      </c>
      <c r="AC67" s="4">
        <f ca="1">$E67*'Future Year Scaling'!AE245/'Future Year Scaling'!$G245</f>
        <v>0</v>
      </c>
      <c r="AD67" s="4">
        <f ca="1">$E67*'Future Year Scaling'!AF245/'Future Year Scaling'!$G245</f>
        <v>0</v>
      </c>
      <c r="AE67" s="4">
        <f ca="1">$E67*'Future Year Scaling'!AG245/'Future Year Scaling'!$G245</f>
        <v>0</v>
      </c>
      <c r="AF67" s="4">
        <f ca="1">$E67*'Future Year Scaling'!AH245/'Future Year Scaling'!$G245</f>
        <v>0</v>
      </c>
      <c r="AG67" s="4">
        <f ca="1">$E67*'Future Year Scaling'!AI245/'Future Year Scaling'!$G245</f>
        <v>0</v>
      </c>
      <c r="AH67" s="4">
        <f ca="1">$E67*'Future Year Scaling'!AJ245/'Future Year Scaling'!$G245</f>
        <v>0</v>
      </c>
      <c r="AI67" s="4">
        <f ca="1">$E67*'Future Year Scaling'!AK245/'Future Year Scaling'!$G245</f>
        <v>0</v>
      </c>
      <c r="AJ67" s="4">
        <f ca="1">$E67*'Future Year Scaling'!AL245/'Future Year Scaling'!$G245</f>
        <v>0</v>
      </c>
      <c r="AK67" s="4">
        <f ca="1">$E67*'Future Year Scaling'!AM245/'Future Year Scaling'!$G245</f>
        <v>0</v>
      </c>
      <c r="AL67" s="4">
        <f ca="1">$E67*'Future Year Scaling'!AN245/'Future Year Scaling'!$G245</f>
        <v>0</v>
      </c>
      <c r="AM67" s="4">
        <f ca="1">$E67*'Future Year Scaling'!AO245/'Future Year Scaling'!$G245</f>
        <v>0</v>
      </c>
    </row>
    <row r="68" spans="1:39" x14ac:dyDescent="0.45">
      <c r="A68" s="4" t="s">
        <v>27</v>
      </c>
      <c r="B68" s="4" t="s">
        <v>683</v>
      </c>
      <c r="C68" s="88"/>
      <c r="D68" s="88"/>
      <c r="E68" s="4">
        <f ca="1">('Min. of Petr. &amp; NG'!F196)*('Start Year Fuel Use Adjustments'!E68)</f>
        <v>162167613059495.5</v>
      </c>
      <c r="F68" s="4">
        <f ca="1">$E68*'Future Year Scaling'!H246/'Future Year Scaling'!$G246</f>
        <v>174836174371519.78</v>
      </c>
      <c r="G68" s="4">
        <f ca="1">$E68*'Future Year Scaling'!I246/'Future Year Scaling'!$G246</f>
        <v>192844921977845.19</v>
      </c>
      <c r="H68" s="4">
        <f ca="1">$E68*'Future Year Scaling'!J246/'Future Year Scaling'!$G246</f>
        <v>210853669584170.66</v>
      </c>
      <c r="I68" s="4">
        <f ca="1">$E68*'Future Year Scaling'!K246/'Future Year Scaling'!$G246</f>
        <v>228862417190496.03</v>
      </c>
      <c r="J68" s="4">
        <f ca="1">$E68*'Future Year Scaling'!L246/'Future Year Scaling'!$G246</f>
        <v>246871164796821.47</v>
      </c>
      <c r="K68" s="4">
        <f ca="1">$E68*'Future Year Scaling'!M246/'Future Year Scaling'!$G246</f>
        <v>264879912403146.91</v>
      </c>
      <c r="L68" s="4">
        <f ca="1">$E68*'Future Year Scaling'!N246/'Future Year Scaling'!$G246</f>
        <v>286326058376803.19</v>
      </c>
      <c r="M68" s="4">
        <f ca="1">$E68*'Future Year Scaling'!O246/'Future Year Scaling'!$G246</f>
        <v>307772204350459.44</v>
      </c>
      <c r="N68" s="4">
        <f ca="1">$E68*'Future Year Scaling'!P246/'Future Year Scaling'!$G246</f>
        <v>329218350324115.69</v>
      </c>
      <c r="O68" s="4">
        <f ca="1">$E68*'Future Year Scaling'!Q246/'Future Year Scaling'!$G246</f>
        <v>350664496297771.94</v>
      </c>
      <c r="P68" s="4">
        <f ca="1">$E68*'Future Year Scaling'!R246/'Future Year Scaling'!$G246</f>
        <v>372110642271428.25</v>
      </c>
      <c r="Q68" s="4">
        <f ca="1">$E68*'Future Year Scaling'!S246/'Future Year Scaling'!$G246</f>
        <v>397121925215421</v>
      </c>
      <c r="R68" s="4">
        <f ca="1">$E68*'Future Year Scaling'!T246/'Future Year Scaling'!$G246</f>
        <v>422133208159413.75</v>
      </c>
      <c r="S68" s="4">
        <f ca="1">$E68*'Future Year Scaling'!U246/'Future Year Scaling'!$G246</f>
        <v>447144491103406.44</v>
      </c>
      <c r="T68" s="4">
        <f ca="1">$E68*'Future Year Scaling'!V246/'Future Year Scaling'!$G246</f>
        <v>472155774047399.31</v>
      </c>
      <c r="U68" s="4">
        <f ca="1">$E68*'Future Year Scaling'!W246/'Future Year Scaling'!$G246</f>
        <v>497167056991392.13</v>
      </c>
      <c r="V68" s="4">
        <f ca="1">$E68*'Future Year Scaling'!X246/'Future Year Scaling'!$G246</f>
        <v>521141660971503.13</v>
      </c>
      <c r="W68" s="4">
        <f ca="1">$E68*'Future Year Scaling'!Y246/'Future Year Scaling'!$G246</f>
        <v>545116264951614.13</v>
      </c>
      <c r="X68" s="4">
        <f ca="1">$E68*'Future Year Scaling'!Z246/'Future Year Scaling'!$G246</f>
        <v>569090868931725.13</v>
      </c>
      <c r="Y68" s="4">
        <f ca="1">$E68*'Future Year Scaling'!AA246/'Future Year Scaling'!$G246</f>
        <v>593065472911836</v>
      </c>
      <c r="Z68" s="4">
        <f ca="1">$E68*'Future Year Scaling'!AB246/'Future Year Scaling'!$G246</f>
        <v>617040076891947</v>
      </c>
      <c r="AA68" s="4">
        <f ca="1">$E68*'Future Year Scaling'!AC246/'Future Year Scaling'!$G246</f>
        <v>636920656623277.5</v>
      </c>
      <c r="AB68" s="4">
        <f ca="1">$E68*'Future Year Scaling'!AD246/'Future Year Scaling'!$G246</f>
        <v>656801236354608.13</v>
      </c>
      <c r="AC68" s="4">
        <f ca="1">$E68*'Future Year Scaling'!AE246/'Future Year Scaling'!$G246</f>
        <v>676681816085938.5</v>
      </c>
      <c r="AD68" s="4">
        <f ca="1">$E68*'Future Year Scaling'!AF246/'Future Year Scaling'!$G246</f>
        <v>696562395817269</v>
      </c>
      <c r="AE68" s="4">
        <f ca="1">$E68*'Future Year Scaling'!AG246/'Future Year Scaling'!$G246</f>
        <v>716442975548599.5</v>
      </c>
      <c r="AF68" s="4">
        <f ca="1">$E68*'Future Year Scaling'!AH246/'Future Year Scaling'!$G246</f>
        <v>731391149916264.38</v>
      </c>
      <c r="AG68" s="4">
        <f ca="1">$E68*'Future Year Scaling'!AI246/'Future Year Scaling'!$G246</f>
        <v>746339324283929.13</v>
      </c>
      <c r="AH68" s="4">
        <f ca="1">$E68*'Future Year Scaling'!AJ246/'Future Year Scaling'!$G246</f>
        <v>761287498651593.88</v>
      </c>
      <c r="AI68" s="4">
        <f ca="1">$E68*'Future Year Scaling'!AK246/'Future Year Scaling'!$G246</f>
        <v>776235673019258.63</v>
      </c>
      <c r="AJ68" s="4">
        <f ca="1">$E68*'Future Year Scaling'!AL246/'Future Year Scaling'!$G246</f>
        <v>791183847386923.5</v>
      </c>
      <c r="AK68" s="4">
        <f ca="1">$E68*'Future Year Scaling'!AM246/'Future Year Scaling'!$G246</f>
        <v>806132021754588.25</v>
      </c>
      <c r="AL68" s="4">
        <f ca="1">$E68*'Future Year Scaling'!AN246/'Future Year Scaling'!$G246</f>
        <v>821080196122252.88</v>
      </c>
      <c r="AM68" s="4">
        <f ca="1">$E68*'Future Year Scaling'!AO246/'Future Year Scaling'!$G246</f>
        <v>836028370489917.88</v>
      </c>
    </row>
    <row r="69" spans="1:39" x14ac:dyDescent="0.45">
      <c r="A69" s="4" t="s">
        <v>6</v>
      </c>
      <c r="B69" s="4" t="s">
        <v>683</v>
      </c>
      <c r="C69" s="88"/>
      <c r="D69" s="88"/>
      <c r="E69" s="4">
        <f ca="1">('Min. of Petr. &amp; NG'!F197)*('Start Year Fuel Use Adjustments'!E69)</f>
        <v>477937763672529.25</v>
      </c>
      <c r="F69" s="4">
        <f ca="1">$E69*'Future Year Scaling'!H247/'Future Year Scaling'!$G247</f>
        <v>487796631267224</v>
      </c>
      <c r="G69" s="4">
        <f ca="1">$E69*'Future Year Scaling'!I247/'Future Year Scaling'!$G247</f>
        <v>493060666947938</v>
      </c>
      <c r="H69" s="4">
        <f ca="1">$E69*'Future Year Scaling'!J247/'Future Year Scaling'!$G247</f>
        <v>498324702628652.19</v>
      </c>
      <c r="I69" s="4">
        <f ca="1">$E69*'Future Year Scaling'!K247/'Future Year Scaling'!$G247</f>
        <v>503588738309366.13</v>
      </c>
      <c r="J69" s="4">
        <f ca="1">$E69*'Future Year Scaling'!L247/'Future Year Scaling'!$G247</f>
        <v>508852773990080.25</v>
      </c>
      <c r="K69" s="4">
        <f ca="1">$E69*'Future Year Scaling'!M247/'Future Year Scaling'!$G247</f>
        <v>514116809670794.31</v>
      </c>
      <c r="L69" s="4">
        <f ca="1">$E69*'Future Year Scaling'!N247/'Future Year Scaling'!$G247</f>
        <v>516551467651244.69</v>
      </c>
      <c r="M69" s="4">
        <f ca="1">$E69*'Future Year Scaling'!O247/'Future Year Scaling'!$G247</f>
        <v>518986125631695.25</v>
      </c>
      <c r="N69" s="4">
        <f ca="1">$E69*'Future Year Scaling'!P247/'Future Year Scaling'!$G247</f>
        <v>521420783612145.75</v>
      </c>
      <c r="O69" s="4">
        <f ca="1">$E69*'Future Year Scaling'!Q247/'Future Year Scaling'!$G247</f>
        <v>523855441592596.25</v>
      </c>
      <c r="P69" s="4">
        <f ca="1">$E69*'Future Year Scaling'!R247/'Future Year Scaling'!$G247</f>
        <v>526290099573046.69</v>
      </c>
      <c r="Q69" s="4">
        <f ca="1">$E69*'Future Year Scaling'!S247/'Future Year Scaling'!$G247</f>
        <v>526763497644567.38</v>
      </c>
      <c r="R69" s="4">
        <f ca="1">$E69*'Future Year Scaling'!T247/'Future Year Scaling'!$G247</f>
        <v>527236895716088.06</v>
      </c>
      <c r="S69" s="4">
        <f ca="1">$E69*'Future Year Scaling'!U247/'Future Year Scaling'!$G247</f>
        <v>527710293787608.63</v>
      </c>
      <c r="T69" s="4">
        <f ca="1">$E69*'Future Year Scaling'!V247/'Future Year Scaling'!$G247</f>
        <v>528183691859129.38</v>
      </c>
      <c r="U69" s="4">
        <f ca="1">$E69*'Future Year Scaling'!W247/'Future Year Scaling'!$G247</f>
        <v>528657089930650.06</v>
      </c>
      <c r="V69" s="4">
        <f ca="1">$E69*'Future Year Scaling'!X247/'Future Year Scaling'!$G247</f>
        <v>528618159254981</v>
      </c>
      <c r="W69" s="4">
        <f ca="1">$E69*'Future Year Scaling'!Y247/'Future Year Scaling'!$G247</f>
        <v>528579228579312.06</v>
      </c>
      <c r="X69" s="4">
        <f ca="1">$E69*'Future Year Scaling'!Z247/'Future Year Scaling'!$G247</f>
        <v>528540297903642.94</v>
      </c>
      <c r="Y69" s="4">
        <f ca="1">$E69*'Future Year Scaling'!AA247/'Future Year Scaling'!$G247</f>
        <v>528501367227974</v>
      </c>
      <c r="Z69" s="4">
        <f ca="1">$E69*'Future Year Scaling'!AB247/'Future Year Scaling'!$G247</f>
        <v>528462436552305</v>
      </c>
      <c r="AA69" s="4">
        <f ca="1">$E69*'Future Year Scaling'!AC247/'Future Year Scaling'!$G247</f>
        <v>528313977557298.94</v>
      </c>
      <c r="AB69" s="4">
        <f ca="1">$E69*'Future Year Scaling'!AD247/'Future Year Scaling'!$G247</f>
        <v>528165518562292.94</v>
      </c>
      <c r="AC69" s="4">
        <f ca="1">$E69*'Future Year Scaling'!AE247/'Future Year Scaling'!$G247</f>
        <v>528017059567286.88</v>
      </c>
      <c r="AD69" s="4">
        <f ca="1">$E69*'Future Year Scaling'!AF247/'Future Year Scaling'!$G247</f>
        <v>527868600572280.94</v>
      </c>
      <c r="AE69" s="4">
        <f ca="1">$E69*'Future Year Scaling'!AG247/'Future Year Scaling'!$G247</f>
        <v>527720141577274.88</v>
      </c>
      <c r="AF69" s="4">
        <f ca="1">$E69*'Future Year Scaling'!AH247/'Future Year Scaling'!$G247</f>
        <v>526385001950326</v>
      </c>
      <c r="AG69" s="4">
        <f ca="1">$E69*'Future Year Scaling'!AI247/'Future Year Scaling'!$G247</f>
        <v>525049862323377.13</v>
      </c>
      <c r="AH69" s="4">
        <f ca="1">$E69*'Future Year Scaling'!AJ247/'Future Year Scaling'!$G247</f>
        <v>523714722696428.31</v>
      </c>
      <c r="AI69" s="4">
        <f ca="1">$E69*'Future Year Scaling'!AK247/'Future Year Scaling'!$G247</f>
        <v>522379583069479.44</v>
      </c>
      <c r="AJ69" s="4">
        <f ca="1">$E69*'Future Year Scaling'!AL247/'Future Year Scaling'!$G247</f>
        <v>521044443442530.44</v>
      </c>
      <c r="AK69" s="4">
        <f ca="1">$E69*'Future Year Scaling'!AM247/'Future Year Scaling'!$G247</f>
        <v>519709303815581.63</v>
      </c>
      <c r="AL69" s="4">
        <f ca="1">$E69*'Future Year Scaling'!AN247/'Future Year Scaling'!$G247</f>
        <v>518374164188632.63</v>
      </c>
      <c r="AM69" s="4">
        <f ca="1">$E69*'Future Year Scaling'!AO247/'Future Year Scaling'!$G247</f>
        <v>517039024561683.88</v>
      </c>
    </row>
    <row r="70" spans="1:39" x14ac:dyDescent="0.45">
      <c r="A70" s="4" t="s">
        <v>677</v>
      </c>
      <c r="B70" s="4" t="s">
        <v>683</v>
      </c>
      <c r="C70" s="88"/>
      <c r="D70" s="88"/>
      <c r="E70" s="4">
        <f ca="1">('Min. of Petr. &amp; NG'!F198)*('Start Year Fuel Use Adjustments'!E70)</f>
        <v>53692051971962.047</v>
      </c>
      <c r="F70" s="4">
        <f ca="1">$E70*'Future Year Scaling'!H248/'Future Year Scaling'!$G248</f>
        <v>55342621381588.375</v>
      </c>
      <c r="G70" s="4">
        <f ca="1">$E70*'Future Year Scaling'!I248/'Future Year Scaling'!$G248</f>
        <v>56637185624432.547</v>
      </c>
      <c r="H70" s="4">
        <f ca="1">$E70*'Future Year Scaling'!J248/'Future Year Scaling'!$G248</f>
        <v>57931749867276.719</v>
      </c>
      <c r="I70" s="4">
        <f ca="1">$E70*'Future Year Scaling'!K248/'Future Year Scaling'!$G248</f>
        <v>59226314110120.883</v>
      </c>
      <c r="J70" s="4">
        <f ca="1">$E70*'Future Year Scaling'!L248/'Future Year Scaling'!$G248</f>
        <v>60520878352965.063</v>
      </c>
      <c r="K70" s="4">
        <f ca="1">$E70*'Future Year Scaling'!M248/'Future Year Scaling'!$G248</f>
        <v>61815442595809.227</v>
      </c>
      <c r="L70" s="4">
        <f ca="1">$E70*'Future Year Scaling'!N248/'Future Year Scaling'!$G248</f>
        <v>62414178558124.656</v>
      </c>
      <c r="M70" s="4">
        <f ca="1">$E70*'Future Year Scaling'!O248/'Future Year Scaling'!$G248</f>
        <v>63012914520440.086</v>
      </c>
      <c r="N70" s="4">
        <f ca="1">$E70*'Future Year Scaling'!P248/'Future Year Scaling'!$G248</f>
        <v>63611650482755.531</v>
      </c>
      <c r="O70" s="4">
        <f ca="1">$E70*'Future Year Scaling'!Q248/'Future Year Scaling'!$G248</f>
        <v>64210386445070.961</v>
      </c>
      <c r="P70" s="4">
        <f ca="1">$E70*'Future Year Scaling'!R248/'Future Year Scaling'!$G248</f>
        <v>64809122407386.383</v>
      </c>
      <c r="Q70" s="4">
        <f ca="1">$E70*'Future Year Scaling'!S248/'Future Year Scaling'!$G248</f>
        <v>64712030089173.063</v>
      </c>
      <c r="R70" s="4">
        <f ca="1">$E70*'Future Year Scaling'!T248/'Future Year Scaling'!$G248</f>
        <v>64614937770959.75</v>
      </c>
      <c r="S70" s="4">
        <f ca="1">$E70*'Future Year Scaling'!U248/'Future Year Scaling'!$G248</f>
        <v>64517845452746.438</v>
      </c>
      <c r="T70" s="4">
        <f ca="1">$E70*'Future Year Scaling'!V248/'Future Year Scaling'!$G248</f>
        <v>64420753134533.125</v>
      </c>
      <c r="U70" s="4">
        <f ca="1">$E70*'Future Year Scaling'!W248/'Future Year Scaling'!$G248</f>
        <v>64323660816319.813</v>
      </c>
      <c r="V70" s="4">
        <f ca="1">$E70*'Future Year Scaling'!X248/'Future Year Scaling'!$G248</f>
        <v>64242750551142.055</v>
      </c>
      <c r="W70" s="4">
        <f ca="1">$E70*'Future Year Scaling'!Y248/'Future Year Scaling'!$G248</f>
        <v>64161840285964.297</v>
      </c>
      <c r="X70" s="4">
        <f ca="1">$E70*'Future Year Scaling'!Z248/'Future Year Scaling'!$G248</f>
        <v>64080930020786.539</v>
      </c>
      <c r="Y70" s="4">
        <f ca="1">$E70*'Future Year Scaling'!AA248/'Future Year Scaling'!$G248</f>
        <v>64000019755608.781</v>
      </c>
      <c r="Z70" s="4">
        <f ca="1">$E70*'Future Year Scaling'!AB248/'Future Year Scaling'!$G248</f>
        <v>63919109490431.023</v>
      </c>
      <c r="AA70" s="4">
        <f ca="1">$E70*'Future Year Scaling'!AC248/'Future Year Scaling'!$G248</f>
        <v>61702168224560.383</v>
      </c>
      <c r="AB70" s="4">
        <f ca="1">$E70*'Future Year Scaling'!AD248/'Future Year Scaling'!$G248</f>
        <v>59485226958689.719</v>
      </c>
      <c r="AC70" s="4">
        <f ca="1">$E70*'Future Year Scaling'!AE248/'Future Year Scaling'!$G248</f>
        <v>57268285692819.078</v>
      </c>
      <c r="AD70" s="4">
        <f ca="1">$E70*'Future Year Scaling'!AF248/'Future Year Scaling'!$G248</f>
        <v>55051344426948.438</v>
      </c>
      <c r="AE70" s="4">
        <f ca="1">$E70*'Future Year Scaling'!AG248/'Future Year Scaling'!$G248</f>
        <v>52834403161077.789</v>
      </c>
      <c r="AF70" s="4">
        <f ca="1">$E70*'Future Year Scaling'!AH248/'Future Year Scaling'!$G248</f>
        <v>51005831168060.383</v>
      </c>
      <c r="AG70" s="4">
        <f ca="1">$E70*'Future Year Scaling'!AI248/'Future Year Scaling'!$G248</f>
        <v>49177259175042.992</v>
      </c>
      <c r="AH70" s="4">
        <f ca="1">$E70*'Future Year Scaling'!AJ248/'Future Year Scaling'!$G248</f>
        <v>47348687182025.609</v>
      </c>
      <c r="AI70" s="4">
        <f ca="1">$E70*'Future Year Scaling'!AK248/'Future Year Scaling'!$G248</f>
        <v>45520115189008.211</v>
      </c>
      <c r="AJ70" s="4">
        <f ca="1">$E70*'Future Year Scaling'!AL248/'Future Year Scaling'!$G248</f>
        <v>43691543195990.813</v>
      </c>
      <c r="AK70" s="4">
        <f ca="1">$E70*'Future Year Scaling'!AM248/'Future Year Scaling'!$G248</f>
        <v>41862971202973.414</v>
      </c>
      <c r="AL70" s="4">
        <f ca="1">$E70*'Future Year Scaling'!AN248/'Future Year Scaling'!$G248</f>
        <v>40034399209956.023</v>
      </c>
      <c r="AM70" s="4">
        <f ca="1">$E70*'Future Year Scaling'!AO248/'Future Year Scaling'!$G248</f>
        <v>38205827216938.625</v>
      </c>
    </row>
    <row r="71" spans="1:39" x14ac:dyDescent="0.45">
      <c r="A71" s="4" t="s">
        <v>678</v>
      </c>
      <c r="B71" s="4" t="s">
        <v>683</v>
      </c>
      <c r="C71" s="88"/>
      <c r="D71" s="88"/>
      <c r="E71" s="4">
        <f ca="1">('Min. of Petr. &amp; NG'!F199)*('Start Year Fuel Use Adjustments'!E71)</f>
        <v>0</v>
      </c>
      <c r="F71" s="4">
        <f ca="1">$E71*'Future Year Scaling'!H249/'Future Year Scaling'!$G249</f>
        <v>0</v>
      </c>
      <c r="G71" s="4">
        <f ca="1">$E71*'Future Year Scaling'!I249/'Future Year Scaling'!$G249</f>
        <v>0</v>
      </c>
      <c r="H71" s="4">
        <f ca="1">$E71*'Future Year Scaling'!J249/'Future Year Scaling'!$G249</f>
        <v>0</v>
      </c>
      <c r="I71" s="4">
        <f ca="1">$E71*'Future Year Scaling'!K249/'Future Year Scaling'!$G249</f>
        <v>0</v>
      </c>
      <c r="J71" s="4">
        <f ca="1">$E71*'Future Year Scaling'!L249/'Future Year Scaling'!$G249</f>
        <v>0</v>
      </c>
      <c r="K71" s="4">
        <f ca="1">$E71*'Future Year Scaling'!M249/'Future Year Scaling'!$G249</f>
        <v>0</v>
      </c>
      <c r="L71" s="4">
        <f ca="1">$E71*'Future Year Scaling'!N249/'Future Year Scaling'!$G249</f>
        <v>0</v>
      </c>
      <c r="M71" s="4">
        <f ca="1">$E71*'Future Year Scaling'!O249/'Future Year Scaling'!$G249</f>
        <v>0</v>
      </c>
      <c r="N71" s="4">
        <f ca="1">$E71*'Future Year Scaling'!P249/'Future Year Scaling'!$G249</f>
        <v>0</v>
      </c>
      <c r="O71" s="4">
        <f ca="1">$E71*'Future Year Scaling'!Q249/'Future Year Scaling'!$G249</f>
        <v>0</v>
      </c>
      <c r="P71" s="4">
        <f ca="1">$E71*'Future Year Scaling'!R249/'Future Year Scaling'!$G249</f>
        <v>0</v>
      </c>
      <c r="Q71" s="4">
        <f ca="1">$E71*'Future Year Scaling'!S249/'Future Year Scaling'!$G249</f>
        <v>0</v>
      </c>
      <c r="R71" s="4">
        <f ca="1">$E71*'Future Year Scaling'!T249/'Future Year Scaling'!$G249</f>
        <v>0</v>
      </c>
      <c r="S71" s="4">
        <f ca="1">$E71*'Future Year Scaling'!U249/'Future Year Scaling'!$G249</f>
        <v>0</v>
      </c>
      <c r="T71" s="4">
        <f ca="1">$E71*'Future Year Scaling'!V249/'Future Year Scaling'!$G249</f>
        <v>0</v>
      </c>
      <c r="U71" s="4">
        <f ca="1">$E71*'Future Year Scaling'!W249/'Future Year Scaling'!$G249</f>
        <v>0</v>
      </c>
      <c r="V71" s="4">
        <f ca="1">$E71*'Future Year Scaling'!X249/'Future Year Scaling'!$G249</f>
        <v>0</v>
      </c>
      <c r="W71" s="4">
        <f ca="1">$E71*'Future Year Scaling'!Y249/'Future Year Scaling'!$G249</f>
        <v>0</v>
      </c>
      <c r="X71" s="4">
        <f ca="1">$E71*'Future Year Scaling'!Z249/'Future Year Scaling'!$G249</f>
        <v>0</v>
      </c>
      <c r="Y71" s="4">
        <f ca="1">$E71*'Future Year Scaling'!AA249/'Future Year Scaling'!$G249</f>
        <v>0</v>
      </c>
      <c r="Z71" s="4">
        <f ca="1">$E71*'Future Year Scaling'!AB249/'Future Year Scaling'!$G249</f>
        <v>0</v>
      </c>
      <c r="AA71" s="4">
        <f ca="1">$E71*'Future Year Scaling'!AC249/'Future Year Scaling'!$G249</f>
        <v>0</v>
      </c>
      <c r="AB71" s="4">
        <f ca="1">$E71*'Future Year Scaling'!AD249/'Future Year Scaling'!$G249</f>
        <v>0</v>
      </c>
      <c r="AC71" s="4">
        <f ca="1">$E71*'Future Year Scaling'!AE249/'Future Year Scaling'!$G249</f>
        <v>0</v>
      </c>
      <c r="AD71" s="4">
        <f ca="1">$E71*'Future Year Scaling'!AF249/'Future Year Scaling'!$G249</f>
        <v>0</v>
      </c>
      <c r="AE71" s="4">
        <f ca="1">$E71*'Future Year Scaling'!AG249/'Future Year Scaling'!$G249</f>
        <v>0</v>
      </c>
      <c r="AF71" s="4">
        <f ca="1">$E71*'Future Year Scaling'!AH249/'Future Year Scaling'!$G249</f>
        <v>0</v>
      </c>
      <c r="AG71" s="4">
        <f ca="1">$E71*'Future Year Scaling'!AI249/'Future Year Scaling'!$G249</f>
        <v>0</v>
      </c>
      <c r="AH71" s="4">
        <f ca="1">$E71*'Future Year Scaling'!AJ249/'Future Year Scaling'!$G249</f>
        <v>0</v>
      </c>
      <c r="AI71" s="4">
        <f ca="1">$E71*'Future Year Scaling'!AK249/'Future Year Scaling'!$G249</f>
        <v>0</v>
      </c>
      <c r="AJ71" s="4">
        <f ca="1">$E71*'Future Year Scaling'!AL249/'Future Year Scaling'!$G249</f>
        <v>0</v>
      </c>
      <c r="AK71" s="4">
        <f ca="1">$E71*'Future Year Scaling'!AM249/'Future Year Scaling'!$G249</f>
        <v>0</v>
      </c>
      <c r="AL71" s="4">
        <f ca="1">$E71*'Future Year Scaling'!AN249/'Future Year Scaling'!$G249</f>
        <v>0</v>
      </c>
      <c r="AM71" s="4">
        <f ca="1">$E71*'Future Year Scaling'!AO249/'Future Year Scaling'!$G249</f>
        <v>0</v>
      </c>
    </row>
    <row r="72" spans="1:39" x14ac:dyDescent="0.45">
      <c r="A72" s="4" t="s">
        <v>11</v>
      </c>
      <c r="B72" s="4" t="s">
        <v>683</v>
      </c>
      <c r="C72" s="88"/>
      <c r="D72" s="88"/>
      <c r="E72" s="4">
        <f ca="1">('Min. of Petr. &amp; NG'!F200)*('Start Year Fuel Use Adjustments'!E72)</f>
        <v>423963545128443.5</v>
      </c>
      <c r="F72" s="4">
        <f ca="1">$E72*'Future Year Scaling'!H250/'Future Year Scaling'!$G250</f>
        <v>448490100469209.94</v>
      </c>
      <c r="G72" s="4">
        <f ca="1">$E72*'Future Year Scaling'!I250/'Future Year Scaling'!$G250</f>
        <v>481718872848446.69</v>
      </c>
      <c r="H72" s="4">
        <f ca="1">$E72*'Future Year Scaling'!J250/'Future Year Scaling'!$G250</f>
        <v>514947645227683.5</v>
      </c>
      <c r="I72" s="4">
        <f ca="1">$E72*'Future Year Scaling'!K250/'Future Year Scaling'!$G250</f>
        <v>548176417606920.19</v>
      </c>
      <c r="J72" s="4">
        <f ca="1">$E72*'Future Year Scaling'!L250/'Future Year Scaling'!$G250</f>
        <v>581405189986156.88</v>
      </c>
      <c r="K72" s="4">
        <f ca="1">$E72*'Future Year Scaling'!M250/'Future Year Scaling'!$G250</f>
        <v>614633962365393.75</v>
      </c>
      <c r="L72" s="4">
        <f ca="1">$E72*'Future Year Scaling'!N250/'Future Year Scaling'!$G250</f>
        <v>656073528700786.63</v>
      </c>
      <c r="M72" s="4">
        <f ca="1">$E72*'Future Year Scaling'!O250/'Future Year Scaling'!$G250</f>
        <v>697513095036179.75</v>
      </c>
      <c r="N72" s="4">
        <f ca="1">$E72*'Future Year Scaling'!P250/'Future Year Scaling'!$G250</f>
        <v>738952661371572.75</v>
      </c>
      <c r="O72" s="4">
        <f ca="1">$E72*'Future Year Scaling'!Q250/'Future Year Scaling'!$G250</f>
        <v>780392227706965.63</v>
      </c>
      <c r="P72" s="4">
        <f ca="1">$E72*'Future Year Scaling'!R250/'Future Year Scaling'!$G250</f>
        <v>821831794042358.75</v>
      </c>
      <c r="Q72" s="4">
        <f ca="1">$E72*'Future Year Scaling'!S250/'Future Year Scaling'!$G250</f>
        <v>864060733268700.5</v>
      </c>
      <c r="R72" s="4">
        <f ca="1">$E72*'Future Year Scaling'!T250/'Future Year Scaling'!$G250</f>
        <v>906289672495042.25</v>
      </c>
      <c r="S72" s="4">
        <f ca="1">$E72*'Future Year Scaling'!U250/'Future Year Scaling'!$G250</f>
        <v>948518611721383.88</v>
      </c>
      <c r="T72" s="4">
        <f ca="1">$E72*'Future Year Scaling'!V250/'Future Year Scaling'!$G250</f>
        <v>990747550947725.63</v>
      </c>
      <c r="U72" s="4">
        <f ca="1">$E72*'Future Year Scaling'!W250/'Future Year Scaling'!$G250</f>
        <v>1032976490174067.5</v>
      </c>
      <c r="V72" s="4">
        <f ca="1">$E72*'Future Year Scaling'!X250/'Future Year Scaling'!$G250</f>
        <v>1047155741557062.5</v>
      </c>
      <c r="W72" s="4">
        <f ca="1">$E72*'Future Year Scaling'!Y250/'Future Year Scaling'!$G250</f>
        <v>1061334992940057.5</v>
      </c>
      <c r="X72" s="4">
        <f ca="1">$E72*'Future Year Scaling'!Z250/'Future Year Scaling'!$G250</f>
        <v>1075514244323052.6</v>
      </c>
      <c r="Y72" s="4">
        <f ca="1">$E72*'Future Year Scaling'!AA250/'Future Year Scaling'!$G250</f>
        <v>1089693495706047.6</v>
      </c>
      <c r="Z72" s="4">
        <f ca="1">$E72*'Future Year Scaling'!AB250/'Future Year Scaling'!$G250</f>
        <v>1103872747089042.6</v>
      </c>
      <c r="AA72" s="4">
        <f ca="1">$E72*'Future Year Scaling'!AC250/'Future Year Scaling'!$G250</f>
        <v>1121015802555261.1</v>
      </c>
      <c r="AB72" s="4">
        <f ca="1">$E72*'Future Year Scaling'!AD250/'Future Year Scaling'!$G250</f>
        <v>1138158858021479.5</v>
      </c>
      <c r="AC72" s="4">
        <f ca="1">$E72*'Future Year Scaling'!AE250/'Future Year Scaling'!$G250</f>
        <v>1155301913487697.8</v>
      </c>
      <c r="AD72" s="4">
        <f ca="1">$E72*'Future Year Scaling'!AF250/'Future Year Scaling'!$G250</f>
        <v>1172444968953916.3</v>
      </c>
      <c r="AE72" s="4">
        <f ca="1">$E72*'Future Year Scaling'!AG250/'Future Year Scaling'!$G250</f>
        <v>1189588024420134.5</v>
      </c>
      <c r="AF72" s="4">
        <f ca="1">$E72*'Future Year Scaling'!AH250/'Future Year Scaling'!$G250</f>
        <v>1201931029973951.3</v>
      </c>
      <c r="AG72" s="4">
        <f ca="1">$E72*'Future Year Scaling'!AI250/'Future Year Scaling'!$G250</f>
        <v>1214274035527767.8</v>
      </c>
      <c r="AH72" s="4">
        <f ca="1">$E72*'Future Year Scaling'!AJ250/'Future Year Scaling'!$G250</f>
        <v>1226617041081584.3</v>
      </c>
      <c r="AI72" s="4">
        <f ca="1">$E72*'Future Year Scaling'!AK250/'Future Year Scaling'!$G250</f>
        <v>1238960046635401</v>
      </c>
      <c r="AJ72" s="4">
        <f ca="1">$E72*'Future Year Scaling'!AL250/'Future Year Scaling'!$G250</f>
        <v>1251303052189217.8</v>
      </c>
      <c r="AK72" s="4">
        <f ca="1">$E72*'Future Year Scaling'!AM250/'Future Year Scaling'!$G250</f>
        <v>1263646057743034.3</v>
      </c>
      <c r="AL72" s="4">
        <f ca="1">$E72*'Future Year Scaling'!AN250/'Future Year Scaling'!$G250</f>
        <v>1275989063296850.8</v>
      </c>
      <c r="AM72" s="4">
        <f ca="1">$E72*'Future Year Scaling'!AO250/'Future Year Scaling'!$G250</f>
        <v>1288332068850667.3</v>
      </c>
    </row>
    <row r="73" spans="1:39" x14ac:dyDescent="0.45">
      <c r="A73" s="4" t="s">
        <v>679</v>
      </c>
      <c r="B73" s="4" t="s">
        <v>683</v>
      </c>
      <c r="C73" s="88"/>
      <c r="D73" s="88"/>
      <c r="E73" s="4">
        <f ca="1">('Min. of Petr. &amp; NG'!F201)*('Start Year Fuel Use Adjustments'!E73)</f>
        <v>1560215007027585</v>
      </c>
      <c r="F73" s="4">
        <f ca="1">$E73*'Future Year Scaling'!H251/'Future Year Scaling'!$G251</f>
        <v>1591560920686698</v>
      </c>
      <c r="G73" s="4">
        <f ca="1">$E73*'Future Year Scaling'!I251/'Future Year Scaling'!$G251</f>
        <v>1652025119623058.5</v>
      </c>
      <c r="H73" s="4">
        <f ca="1">$E73*'Future Year Scaling'!J251/'Future Year Scaling'!$G251</f>
        <v>1712489318559419</v>
      </c>
      <c r="I73" s="4">
        <f ca="1">$E73*'Future Year Scaling'!K251/'Future Year Scaling'!$G251</f>
        <v>1772953517495779.8</v>
      </c>
      <c r="J73" s="4">
        <f ca="1">$E73*'Future Year Scaling'!L251/'Future Year Scaling'!$G251</f>
        <v>1833417716432140</v>
      </c>
      <c r="K73" s="4">
        <f ca="1">$E73*'Future Year Scaling'!M251/'Future Year Scaling'!$G251</f>
        <v>1893881915368500.3</v>
      </c>
      <c r="L73" s="4">
        <f ca="1">$E73*'Future Year Scaling'!N251/'Future Year Scaling'!$G251</f>
        <v>1970575978229883.8</v>
      </c>
      <c r="M73" s="4">
        <f ca="1">$E73*'Future Year Scaling'!O251/'Future Year Scaling'!$G251</f>
        <v>2047270041091267</v>
      </c>
      <c r="N73" s="4">
        <f ca="1">$E73*'Future Year Scaling'!P251/'Future Year Scaling'!$G251</f>
        <v>2123964103952651</v>
      </c>
      <c r="O73" s="4">
        <f ca="1">$E73*'Future Year Scaling'!Q251/'Future Year Scaling'!$G251</f>
        <v>2200658166814034.5</v>
      </c>
      <c r="P73" s="4">
        <f ca="1">$E73*'Future Year Scaling'!R251/'Future Year Scaling'!$G251</f>
        <v>2277352229675417.5</v>
      </c>
      <c r="Q73" s="4">
        <f ca="1">$E73*'Future Year Scaling'!S251/'Future Year Scaling'!$G251</f>
        <v>2364547969194169</v>
      </c>
      <c r="R73" s="4">
        <f ca="1">$E73*'Future Year Scaling'!T251/'Future Year Scaling'!$G251</f>
        <v>2451743708712920.5</v>
      </c>
      <c r="S73" s="4">
        <f ca="1">$E73*'Future Year Scaling'!U251/'Future Year Scaling'!$G251</f>
        <v>2538939448231672</v>
      </c>
      <c r="T73" s="4">
        <f ca="1">$E73*'Future Year Scaling'!V251/'Future Year Scaling'!$G251</f>
        <v>2626135187750423.5</v>
      </c>
      <c r="U73" s="4">
        <f ca="1">$E73*'Future Year Scaling'!W251/'Future Year Scaling'!$G251</f>
        <v>2713330927269174.5</v>
      </c>
      <c r="V73" s="4">
        <f ca="1">$E73*'Future Year Scaling'!X251/'Future Year Scaling'!$G251</f>
        <v>2841737791852445</v>
      </c>
      <c r="W73" s="4">
        <f ca="1">$E73*'Future Year Scaling'!Y251/'Future Year Scaling'!$G251</f>
        <v>2970144656435716</v>
      </c>
      <c r="X73" s="4">
        <f ca="1">$E73*'Future Year Scaling'!Z251/'Future Year Scaling'!$G251</f>
        <v>3098551521018987</v>
      </c>
      <c r="Y73" s="4">
        <f ca="1">$E73*'Future Year Scaling'!AA251/'Future Year Scaling'!$G251</f>
        <v>3226958385602257.5</v>
      </c>
      <c r="Z73" s="4">
        <f ca="1">$E73*'Future Year Scaling'!AB251/'Future Year Scaling'!$G251</f>
        <v>3355365250185528</v>
      </c>
      <c r="AA73" s="4">
        <f ca="1">$E73*'Future Year Scaling'!AC251/'Future Year Scaling'!$G251</f>
        <v>3520607541226081.5</v>
      </c>
      <c r="AB73" s="4">
        <f ca="1">$E73*'Future Year Scaling'!AD251/'Future Year Scaling'!$G251</f>
        <v>3685849832266635</v>
      </c>
      <c r="AC73" s="4">
        <f ca="1">$E73*'Future Year Scaling'!AE251/'Future Year Scaling'!$G251</f>
        <v>3851092123307188</v>
      </c>
      <c r="AD73" s="4">
        <f ca="1">$E73*'Future Year Scaling'!AF251/'Future Year Scaling'!$G251</f>
        <v>4016334414347742.5</v>
      </c>
      <c r="AE73" s="4">
        <f ca="1">$E73*'Future Year Scaling'!AG251/'Future Year Scaling'!$G251</f>
        <v>4181576705388295</v>
      </c>
      <c r="AF73" s="4">
        <f ca="1">$E73*'Future Year Scaling'!AH251/'Future Year Scaling'!$G251</f>
        <v>4318178060090573</v>
      </c>
      <c r="AG73" s="4">
        <f ca="1">$E73*'Future Year Scaling'!AI251/'Future Year Scaling'!$G251</f>
        <v>4454779414792850.5</v>
      </c>
      <c r="AH73" s="4">
        <f ca="1">$E73*'Future Year Scaling'!AJ251/'Future Year Scaling'!$G251</f>
        <v>4591380769495128</v>
      </c>
      <c r="AI73" s="4">
        <f ca="1">$E73*'Future Year Scaling'!AK251/'Future Year Scaling'!$G251</f>
        <v>4727982124197406</v>
      </c>
      <c r="AJ73" s="4">
        <f ca="1">$E73*'Future Year Scaling'!AL251/'Future Year Scaling'!$G251</f>
        <v>4864583478899683</v>
      </c>
      <c r="AK73" s="4">
        <f ca="1">$E73*'Future Year Scaling'!AM251/'Future Year Scaling'!$G251</f>
        <v>5001184833601961</v>
      </c>
      <c r="AL73" s="4">
        <f ca="1">$E73*'Future Year Scaling'!AN251/'Future Year Scaling'!$G251</f>
        <v>5137786188304238</v>
      </c>
      <c r="AM73" s="4">
        <f ca="1">$E73*'Future Year Scaling'!AO251/'Future Year Scaling'!$G251</f>
        <v>5274387543006515</v>
      </c>
    </row>
    <row r="74" spans="1:39" x14ac:dyDescent="0.45">
      <c r="A74" s="4" t="s">
        <v>675</v>
      </c>
      <c r="B74" t="s">
        <v>684</v>
      </c>
      <c r="C74" s="88"/>
      <c r="D74" s="88"/>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row>
    <row r="75" spans="1:39" x14ac:dyDescent="0.45">
      <c r="A75" s="4" t="s">
        <v>676</v>
      </c>
      <c r="B75" s="4" t="s">
        <v>684</v>
      </c>
      <c r="C75" s="88"/>
      <c r="D75" s="88"/>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row>
    <row r="76" spans="1:39" x14ac:dyDescent="0.45">
      <c r="A76" s="4" t="s">
        <v>27</v>
      </c>
      <c r="B76" s="4" t="s">
        <v>684</v>
      </c>
      <c r="C76" s="88"/>
      <c r="D76" s="88"/>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row>
    <row r="77" spans="1:39" x14ac:dyDescent="0.45">
      <c r="A77" s="4" t="s">
        <v>6</v>
      </c>
      <c r="B77" s="4" t="s">
        <v>684</v>
      </c>
      <c r="C77" s="88"/>
      <c r="D77" s="88"/>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row>
    <row r="78" spans="1:39" x14ac:dyDescent="0.45">
      <c r="A78" s="4" t="s">
        <v>677</v>
      </c>
      <c r="B78" s="4" t="s">
        <v>684</v>
      </c>
      <c r="C78" s="88"/>
      <c r="D78" s="88"/>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row>
    <row r="79" spans="1:39" x14ac:dyDescent="0.45">
      <c r="A79" s="4" t="s">
        <v>678</v>
      </c>
      <c r="B79" s="4" t="s">
        <v>684</v>
      </c>
      <c r="C79" s="88"/>
      <c r="D79" s="88"/>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row>
    <row r="80" spans="1:39" x14ac:dyDescent="0.45">
      <c r="A80" s="4" t="s">
        <v>11</v>
      </c>
      <c r="B80" s="4" t="s">
        <v>684</v>
      </c>
      <c r="C80" s="88"/>
      <c r="D80" s="88"/>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row>
    <row r="81" spans="1:39" x14ac:dyDescent="0.45">
      <c r="A81" s="4" t="s">
        <v>679</v>
      </c>
      <c r="B81" s="4" t="s">
        <v>684</v>
      </c>
      <c r="C81" s="88"/>
      <c r="D81" s="88"/>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row>
  </sheetData>
  <pageMargins left="0.7" right="0.7" top="0.75" bottom="0.75" header="0.3" footer="0.3"/>
  <ignoredErrors>
    <ignoredError sqref="D32:AM32"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43"/>
  <sheetViews>
    <sheetView zoomScaleNormal="100" zoomScalePageLayoutView="125" workbookViewId="0">
      <selection activeCell="B6" sqref="B6:AI6"/>
    </sheetView>
  </sheetViews>
  <sheetFormatPr defaultColWidth="8.86328125" defaultRowHeight="14.25" x14ac:dyDescent="0.45"/>
  <cols>
    <col min="1" max="1" width="39.86328125" customWidth="1"/>
    <col min="2" max="12" width="10.86328125" bestFit="1" customWidth="1"/>
    <col min="13" max="13" width="10.86328125" customWidth="1"/>
    <col min="14" max="35" width="10.86328125" bestFit="1" customWidth="1"/>
  </cols>
  <sheetData>
    <row r="1" spans="1:35" s="4" customFormat="1" x14ac:dyDescent="0.45">
      <c r="A1" s="1" t="s">
        <v>674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45">
      <c r="A2" s="4" t="s">
        <v>675</v>
      </c>
      <c r="B2" s="193">
        <f>'Aggregate Calcs'!F2</f>
        <v>53041521278332.141</v>
      </c>
      <c r="C2" s="193">
        <f>'Aggregate Calcs'!G2</f>
        <v>56153290526660.945</v>
      </c>
      <c r="D2" s="193">
        <f>'Aggregate Calcs'!H2</f>
        <v>59265059774989.773</v>
      </c>
      <c r="E2" s="193">
        <f>'Aggregate Calcs'!I2</f>
        <v>62376829023318.594</v>
      </c>
      <c r="F2" s="193">
        <f>'Aggregate Calcs'!J2</f>
        <v>65488598271647.414</v>
      </c>
      <c r="G2" s="193">
        <f>'Aggregate Calcs'!K2</f>
        <v>68600367519976.227</v>
      </c>
      <c r="H2" s="193">
        <f>'Aggregate Calcs'!L2</f>
        <v>73126577335727.25</v>
      </c>
      <c r="I2" s="193">
        <f>'Aggregate Calcs'!M2</f>
        <v>77652787151478.266</v>
      </c>
      <c r="J2" s="193">
        <f>'Aggregate Calcs'!N2</f>
        <v>82178996967229.266</v>
      </c>
      <c r="K2" s="193">
        <f>'Aggregate Calcs'!O2</f>
        <v>86705206782980.266</v>
      </c>
      <c r="L2" s="193">
        <f>'Aggregate Calcs'!P2</f>
        <v>91231416598731.281</v>
      </c>
      <c r="M2" s="193">
        <f>'Aggregate Calcs'!Q2</f>
        <v>97313511038646.703</v>
      </c>
      <c r="N2" s="193">
        <f>'Aggregate Calcs'!R2</f>
        <v>103395605478562.11</v>
      </c>
      <c r="O2" s="193">
        <f>'Aggregate Calcs'!S2</f>
        <v>109477699918477.53</v>
      </c>
      <c r="P2" s="193">
        <f>'Aggregate Calcs'!T2</f>
        <v>115559794358392.94</v>
      </c>
      <c r="Q2" s="193">
        <f>'Aggregate Calcs'!U2</f>
        <v>121641888798308.36</v>
      </c>
      <c r="R2" s="193">
        <f>'Aggregate Calcs'!V2</f>
        <v>128006871351708.22</v>
      </c>
      <c r="S2" s="193">
        <f>'Aggregate Calcs'!W2</f>
        <v>134371853905108.09</v>
      </c>
      <c r="T2" s="193">
        <f>'Aggregate Calcs'!X2</f>
        <v>140736836458507.94</v>
      </c>
      <c r="U2" s="193">
        <f>'Aggregate Calcs'!Y2</f>
        <v>147101819011907.78</v>
      </c>
      <c r="V2" s="193">
        <f>'Aggregate Calcs'!Z2</f>
        <v>153466801565307.66</v>
      </c>
      <c r="W2" s="193">
        <f>'Aggregate Calcs'!AA2</f>
        <v>158134455437800.88</v>
      </c>
      <c r="X2" s="193">
        <f>'Aggregate Calcs'!AB2</f>
        <v>162802109310294.13</v>
      </c>
      <c r="Y2" s="193">
        <f>'Aggregate Calcs'!AC2</f>
        <v>167469763182787.34</v>
      </c>
      <c r="Z2" s="193">
        <f>'Aggregate Calcs'!AD2</f>
        <v>172137417055280.56</v>
      </c>
      <c r="AA2" s="193">
        <f>'Aggregate Calcs'!AE2</f>
        <v>176805070927773.81</v>
      </c>
      <c r="AB2" s="193">
        <f>'Aggregate Calcs'!AF2</f>
        <v>179916840176102.63</v>
      </c>
      <c r="AC2" s="193">
        <f>'Aggregate Calcs'!AG2</f>
        <v>183028609424431.44</v>
      </c>
      <c r="AD2" s="193">
        <f>'Aggregate Calcs'!AH2</f>
        <v>186140378672760.25</v>
      </c>
      <c r="AE2" s="193">
        <f>'Aggregate Calcs'!AI2</f>
        <v>189252147921089.06</v>
      </c>
      <c r="AF2" s="193">
        <f>'Aggregate Calcs'!AJ2</f>
        <v>192363917169417.88</v>
      </c>
      <c r="AG2" s="193">
        <f>'Aggregate Calcs'!AK2</f>
        <v>195475686417746.72</v>
      </c>
      <c r="AH2" s="193">
        <f>'Aggregate Calcs'!AL2</f>
        <v>198587455666075.53</v>
      </c>
      <c r="AI2" s="193">
        <f>'Aggregate Calcs'!AM2</f>
        <v>201699224914404.31</v>
      </c>
    </row>
    <row r="3" spans="1:35" x14ac:dyDescent="0.45">
      <c r="A3" s="4" t="s">
        <v>676</v>
      </c>
      <c r="B3" s="212">
        <f>'Aggregate Calcs'!F3</f>
        <v>0</v>
      </c>
      <c r="C3" s="212">
        <f>'Aggregate Calcs'!G3</f>
        <v>0</v>
      </c>
      <c r="D3" s="212">
        <f>'Aggregate Calcs'!H3</f>
        <v>0</v>
      </c>
      <c r="E3" s="212">
        <f>'Aggregate Calcs'!I3</f>
        <v>0</v>
      </c>
      <c r="F3" s="212">
        <f>'Aggregate Calcs'!J3</f>
        <v>0</v>
      </c>
      <c r="G3" s="212">
        <f>'Aggregate Calcs'!K3</f>
        <v>0</v>
      </c>
      <c r="H3" s="212">
        <f>'Aggregate Calcs'!L3</f>
        <v>0</v>
      </c>
      <c r="I3" s="212">
        <f>'Aggregate Calcs'!M3</f>
        <v>0</v>
      </c>
      <c r="J3" s="212">
        <f>'Aggregate Calcs'!N3</f>
        <v>0</v>
      </c>
      <c r="K3" s="212">
        <f>'Aggregate Calcs'!O3</f>
        <v>0</v>
      </c>
      <c r="L3" s="212">
        <f>'Aggregate Calcs'!P3</f>
        <v>0</v>
      </c>
      <c r="M3" s="212">
        <f>'Aggregate Calcs'!Q3</f>
        <v>0</v>
      </c>
      <c r="N3" s="212">
        <f>'Aggregate Calcs'!R3</f>
        <v>0</v>
      </c>
      <c r="O3" s="212">
        <f>'Aggregate Calcs'!S3</f>
        <v>0</v>
      </c>
      <c r="P3" s="212">
        <f>'Aggregate Calcs'!T3</f>
        <v>0</v>
      </c>
      <c r="Q3" s="212">
        <f>'Aggregate Calcs'!U3</f>
        <v>0</v>
      </c>
      <c r="R3" s="212">
        <f>'Aggregate Calcs'!V3</f>
        <v>0</v>
      </c>
      <c r="S3" s="212">
        <f>'Aggregate Calcs'!W3</f>
        <v>0</v>
      </c>
      <c r="T3" s="212">
        <f>'Aggregate Calcs'!X3</f>
        <v>0</v>
      </c>
      <c r="U3" s="212">
        <f>'Aggregate Calcs'!Y3</f>
        <v>0</v>
      </c>
      <c r="V3" s="212">
        <f>'Aggregate Calcs'!Z3</f>
        <v>0</v>
      </c>
      <c r="W3" s="212">
        <f>'Aggregate Calcs'!AA3</f>
        <v>0</v>
      </c>
      <c r="X3" s="212">
        <f>'Aggregate Calcs'!AB3</f>
        <v>0</v>
      </c>
      <c r="Y3" s="212">
        <f>'Aggregate Calcs'!AC3</f>
        <v>0</v>
      </c>
      <c r="Z3" s="212">
        <f>'Aggregate Calcs'!AD3</f>
        <v>0</v>
      </c>
      <c r="AA3" s="212">
        <f>'Aggregate Calcs'!AE3</f>
        <v>0</v>
      </c>
      <c r="AB3" s="212">
        <f>'Aggregate Calcs'!AF3</f>
        <v>0</v>
      </c>
      <c r="AC3" s="212">
        <f>'Aggregate Calcs'!AG3</f>
        <v>0</v>
      </c>
      <c r="AD3" s="212">
        <f>'Aggregate Calcs'!AH3</f>
        <v>0</v>
      </c>
      <c r="AE3" s="212">
        <f>'Aggregate Calcs'!AI3</f>
        <v>0</v>
      </c>
      <c r="AF3" s="212">
        <f>'Aggregate Calcs'!AJ3</f>
        <v>0</v>
      </c>
      <c r="AG3" s="212">
        <f>'Aggregate Calcs'!AK3</f>
        <v>0</v>
      </c>
      <c r="AH3" s="212">
        <f>'Aggregate Calcs'!AL3</f>
        <v>0</v>
      </c>
      <c r="AI3" s="212">
        <f>'Aggregate Calcs'!AM3</f>
        <v>0</v>
      </c>
    </row>
    <row r="4" spans="1:35" x14ac:dyDescent="0.45">
      <c r="A4" s="4" t="s">
        <v>27</v>
      </c>
      <c r="B4" s="193">
        <f>'Aggregate Calcs'!F4</f>
        <v>347059866048623.75</v>
      </c>
      <c r="C4" s="193">
        <f>'Aggregate Calcs'!G4</f>
        <v>382808266254827.81</v>
      </c>
      <c r="D4" s="193">
        <f>'Aggregate Calcs'!H4</f>
        <v>418556666461031.94</v>
      </c>
      <c r="E4" s="193">
        <f>'Aggregate Calcs'!I4</f>
        <v>454305066667236</v>
      </c>
      <c r="F4" s="193">
        <f>'Aggregate Calcs'!J4</f>
        <v>490053466873440.13</v>
      </c>
      <c r="G4" s="193">
        <f>'Aggregate Calcs'!K4</f>
        <v>525801867079644.19</v>
      </c>
      <c r="H4" s="193">
        <f>'Aggregate Calcs'!L4</f>
        <v>568373700829907.5</v>
      </c>
      <c r="I4" s="193">
        <f>'Aggregate Calcs'!M4</f>
        <v>610945534580170.63</v>
      </c>
      <c r="J4" s="193">
        <f>'Aggregate Calcs'!N4</f>
        <v>653517368330433.88</v>
      </c>
      <c r="K4" s="193">
        <f>'Aggregate Calcs'!O4</f>
        <v>696089202080697.13</v>
      </c>
      <c r="L4" s="193">
        <f>'Aggregate Calcs'!P4</f>
        <v>738661035830960.38</v>
      </c>
      <c r="M4" s="193">
        <f>'Aggregate Calcs'!Q4</f>
        <v>788309871602216.88</v>
      </c>
      <c r="N4" s="193">
        <f>'Aggregate Calcs'!R4</f>
        <v>837958707373473.38</v>
      </c>
      <c r="O4" s="193">
        <f>'Aggregate Calcs'!S4</f>
        <v>887607543144729.88</v>
      </c>
      <c r="P4" s="193">
        <f>'Aggregate Calcs'!T4</f>
        <v>937256378915986.63</v>
      </c>
      <c r="Q4" s="193">
        <f>'Aggregate Calcs'!U4</f>
        <v>986905214687243.13</v>
      </c>
      <c r="R4" s="193">
        <f>'Aggregate Calcs'!V4</f>
        <v>1034496183065590</v>
      </c>
      <c r="S4" s="193">
        <f>'Aggregate Calcs'!W4</f>
        <v>1082087151443936.8</v>
      </c>
      <c r="T4" s="193">
        <f>'Aggregate Calcs'!X4</f>
        <v>1129678119822283.5</v>
      </c>
      <c r="U4" s="193">
        <f>'Aggregate Calcs'!Y4</f>
        <v>1177269088200630.3</v>
      </c>
      <c r="V4" s="193">
        <f>'Aggregate Calcs'!Z4</f>
        <v>1224860056578977</v>
      </c>
      <c r="W4" s="193">
        <f>'Aggregate Calcs'!AA4</f>
        <v>1264324151256906</v>
      </c>
      <c r="X4" s="193">
        <f>'Aggregate Calcs'!AB4</f>
        <v>1303788245934835</v>
      </c>
      <c r="Y4" s="193">
        <f>'Aggregate Calcs'!AC4</f>
        <v>1343252340612763.8</v>
      </c>
      <c r="Z4" s="193">
        <f>'Aggregate Calcs'!AD4</f>
        <v>1382716435290692.8</v>
      </c>
      <c r="AA4" s="193">
        <f>'Aggregate Calcs'!AE4</f>
        <v>1422180529968621.5</v>
      </c>
      <c r="AB4" s="193">
        <f>'Aggregate Calcs'!AF4</f>
        <v>1451853516193366.8</v>
      </c>
      <c r="AC4" s="193">
        <f>'Aggregate Calcs'!AG4</f>
        <v>1481526502418111.5</v>
      </c>
      <c r="AD4" s="193">
        <f>'Aggregate Calcs'!AH4</f>
        <v>1511199488642856.5</v>
      </c>
      <c r="AE4" s="193">
        <f>'Aggregate Calcs'!AI4</f>
        <v>1540872474867601.5</v>
      </c>
      <c r="AF4" s="193">
        <f>'Aggregate Calcs'!AJ4</f>
        <v>1570545461092346.3</v>
      </c>
      <c r="AG4" s="193">
        <f>'Aggregate Calcs'!AK4</f>
        <v>1600218447317091.3</v>
      </c>
      <c r="AH4" s="193">
        <f>'Aggregate Calcs'!AL4</f>
        <v>1629891433541836</v>
      </c>
      <c r="AI4" s="193">
        <f>'Aggregate Calcs'!AM4</f>
        <v>1659564419766581</v>
      </c>
    </row>
    <row r="5" spans="1:35" x14ac:dyDescent="0.45">
      <c r="A5" s="4" t="s">
        <v>6</v>
      </c>
      <c r="B5" s="193">
        <f>'Aggregate Calcs'!F5</f>
        <v>142803762616352.5</v>
      </c>
      <c r="C5" s="193">
        <f>'Aggregate Calcs'!G5</f>
        <v>144124432668863.25</v>
      </c>
      <c r="D5" s="193">
        <f>'Aggregate Calcs'!H5</f>
        <v>145445102721374</v>
      </c>
      <c r="E5" s="193">
        <f>'Aggregate Calcs'!I5</f>
        <v>146765772773884.72</v>
      </c>
      <c r="F5" s="193">
        <f>'Aggregate Calcs'!J5</f>
        <v>148086442826395.47</v>
      </c>
      <c r="G5" s="193">
        <f>'Aggregate Calcs'!K5</f>
        <v>149407112878906.25</v>
      </c>
      <c r="H5" s="193">
        <f>'Aggregate Calcs'!L5</f>
        <v>150193738772226.22</v>
      </c>
      <c r="I5" s="193">
        <f>'Aggregate Calcs'!M5</f>
        <v>150980364665546.13</v>
      </c>
      <c r="J5" s="193">
        <f>'Aggregate Calcs'!N5</f>
        <v>151766990558866.06</v>
      </c>
      <c r="K5" s="193">
        <f>'Aggregate Calcs'!O5</f>
        <v>152553616452186</v>
      </c>
      <c r="L5" s="193">
        <f>'Aggregate Calcs'!P5</f>
        <v>153340242345505.94</v>
      </c>
      <c r="M5" s="193">
        <f>'Aggregate Calcs'!Q5</f>
        <v>153752420635666.09</v>
      </c>
      <c r="N5" s="193">
        <f>'Aggregate Calcs'!R5</f>
        <v>154164598925826.25</v>
      </c>
      <c r="O5" s="193">
        <f>'Aggregate Calcs'!S5</f>
        <v>154576777215986.34</v>
      </c>
      <c r="P5" s="193">
        <f>'Aggregate Calcs'!T5</f>
        <v>154988955506146.5</v>
      </c>
      <c r="Q5" s="193">
        <f>'Aggregate Calcs'!U5</f>
        <v>155401133796306.63</v>
      </c>
      <c r="R5" s="193">
        <f>'Aggregate Calcs'!V5</f>
        <v>155705831856986.16</v>
      </c>
      <c r="S5" s="193">
        <f>'Aggregate Calcs'!W5</f>
        <v>156010529917665.69</v>
      </c>
      <c r="T5" s="193">
        <f>'Aggregate Calcs'!X5</f>
        <v>156315227978345.22</v>
      </c>
      <c r="U5" s="193">
        <f>'Aggregate Calcs'!Y5</f>
        <v>156619926039024.75</v>
      </c>
      <c r="V5" s="193">
        <f>'Aggregate Calcs'!Z5</f>
        <v>156924624099704.28</v>
      </c>
      <c r="W5" s="193">
        <f>'Aggregate Calcs'!AA5</f>
        <v>157229537585270.66</v>
      </c>
      <c r="X5" s="193">
        <f>'Aggregate Calcs'!AB5</f>
        <v>157534451070837.03</v>
      </c>
      <c r="Y5" s="193">
        <f>'Aggregate Calcs'!AC5</f>
        <v>157839364556403.41</v>
      </c>
      <c r="Z5" s="193">
        <f>'Aggregate Calcs'!AD5</f>
        <v>158144278041969.75</v>
      </c>
      <c r="AA5" s="193">
        <f>'Aggregate Calcs'!AE5</f>
        <v>158449191527536.13</v>
      </c>
      <c r="AB5" s="193">
        <f>'Aggregate Calcs'!AF5</f>
        <v>158475458741474.41</v>
      </c>
      <c r="AC5" s="193">
        <f>'Aggregate Calcs'!AG5</f>
        <v>158501725955412.72</v>
      </c>
      <c r="AD5" s="193">
        <f>'Aggregate Calcs'!AH5</f>
        <v>158527993169351.03</v>
      </c>
      <c r="AE5" s="193">
        <f>'Aggregate Calcs'!AI5</f>
        <v>158554260383289.34</v>
      </c>
      <c r="AF5" s="193">
        <f>'Aggregate Calcs'!AJ5</f>
        <v>158580527597227.63</v>
      </c>
      <c r="AG5" s="193">
        <f>'Aggregate Calcs'!AK5</f>
        <v>158606794811165.94</v>
      </c>
      <c r="AH5" s="193">
        <f>'Aggregate Calcs'!AL5</f>
        <v>158633062025104.25</v>
      </c>
      <c r="AI5" s="193">
        <f>'Aggregate Calcs'!AM5</f>
        <v>158659329239042.53</v>
      </c>
    </row>
    <row r="6" spans="1:35" x14ac:dyDescent="0.45">
      <c r="A6" s="4" t="s">
        <v>677</v>
      </c>
      <c r="B6" s="212">
        <f>'Aggregate Calcs'!F6</f>
        <v>0</v>
      </c>
      <c r="C6" s="212">
        <f>'Aggregate Calcs'!G6</f>
        <v>0</v>
      </c>
      <c r="D6" s="212">
        <f>'Aggregate Calcs'!H6</f>
        <v>0</v>
      </c>
      <c r="E6" s="212">
        <f>'Aggregate Calcs'!I6</f>
        <v>0</v>
      </c>
      <c r="F6" s="212">
        <f>'Aggregate Calcs'!J6</f>
        <v>0</v>
      </c>
      <c r="G6" s="212">
        <f>'Aggregate Calcs'!K6</f>
        <v>0</v>
      </c>
      <c r="H6" s="212">
        <f>'Aggregate Calcs'!L6</f>
        <v>0</v>
      </c>
      <c r="I6" s="212">
        <f>'Aggregate Calcs'!M6</f>
        <v>0</v>
      </c>
      <c r="J6" s="212">
        <f>'Aggregate Calcs'!N6</f>
        <v>0</v>
      </c>
      <c r="K6" s="212">
        <f>'Aggregate Calcs'!O6</f>
        <v>0</v>
      </c>
      <c r="L6" s="212">
        <f>'Aggregate Calcs'!P6</f>
        <v>0</v>
      </c>
      <c r="M6" s="212">
        <f>'Aggregate Calcs'!Q6</f>
        <v>0</v>
      </c>
      <c r="N6" s="212">
        <f>'Aggregate Calcs'!R6</f>
        <v>0</v>
      </c>
      <c r="O6" s="212">
        <f>'Aggregate Calcs'!S6</f>
        <v>0</v>
      </c>
      <c r="P6" s="212">
        <f>'Aggregate Calcs'!T6</f>
        <v>0</v>
      </c>
      <c r="Q6" s="212">
        <f>'Aggregate Calcs'!U6</f>
        <v>0</v>
      </c>
      <c r="R6" s="212">
        <f>'Aggregate Calcs'!V6</f>
        <v>0</v>
      </c>
      <c r="S6" s="212">
        <f>'Aggregate Calcs'!W6</f>
        <v>0</v>
      </c>
      <c r="T6" s="212">
        <f>'Aggregate Calcs'!X6</f>
        <v>0</v>
      </c>
      <c r="U6" s="212">
        <f>'Aggregate Calcs'!Y6</f>
        <v>0</v>
      </c>
      <c r="V6" s="212">
        <f>'Aggregate Calcs'!Z6</f>
        <v>0</v>
      </c>
      <c r="W6" s="212">
        <f>'Aggregate Calcs'!AA6</f>
        <v>0</v>
      </c>
      <c r="X6" s="212">
        <f>'Aggregate Calcs'!AB6</f>
        <v>0</v>
      </c>
      <c r="Y6" s="212">
        <f>'Aggregate Calcs'!AC6</f>
        <v>0</v>
      </c>
      <c r="Z6" s="212">
        <f>'Aggregate Calcs'!AD6</f>
        <v>0</v>
      </c>
      <c r="AA6" s="212">
        <f>'Aggregate Calcs'!AE6</f>
        <v>0</v>
      </c>
      <c r="AB6" s="212">
        <f>'Aggregate Calcs'!AF6</f>
        <v>0</v>
      </c>
      <c r="AC6" s="212">
        <f>'Aggregate Calcs'!AG6</f>
        <v>0</v>
      </c>
      <c r="AD6" s="212">
        <f>'Aggregate Calcs'!AH6</f>
        <v>0</v>
      </c>
      <c r="AE6" s="212">
        <f>'Aggregate Calcs'!AI6</f>
        <v>0</v>
      </c>
      <c r="AF6" s="212">
        <f>'Aggregate Calcs'!AJ6</f>
        <v>0</v>
      </c>
      <c r="AG6" s="212">
        <f>'Aggregate Calcs'!AK6</f>
        <v>0</v>
      </c>
      <c r="AH6" s="212">
        <f>'Aggregate Calcs'!AL6</f>
        <v>0</v>
      </c>
      <c r="AI6" s="212">
        <f>'Aggregate Calcs'!AM6</f>
        <v>0</v>
      </c>
    </row>
    <row r="7" spans="1:35" x14ac:dyDescent="0.45">
      <c r="A7" s="4" t="s">
        <v>678</v>
      </c>
      <c r="B7" s="193">
        <f>'Aggregate Calcs'!F7</f>
        <v>831419006403.62463</v>
      </c>
      <c r="C7" s="193">
        <f>'Aggregate Calcs'!G7</f>
        <v>840652166593.61743</v>
      </c>
      <c r="D7" s="193">
        <f>'Aggregate Calcs'!H7</f>
        <v>849769850197.04907</v>
      </c>
      <c r="E7" s="193">
        <f>'Aggregate Calcs'!I7</f>
        <v>858747223539.39026</v>
      </c>
      <c r="F7" s="193">
        <f>'Aggregate Calcs'!J7</f>
        <v>867578699043.8717</v>
      </c>
      <c r="G7" s="193">
        <f>'Aggregate Calcs'!K7</f>
        <v>876265518394.22009</v>
      </c>
      <c r="H7" s="193">
        <f>'Aggregate Calcs'!L7</f>
        <v>884797748120.62366</v>
      </c>
      <c r="I7" s="193">
        <f>'Aggregate Calcs'!M7</f>
        <v>893164833911.40723</v>
      </c>
      <c r="J7" s="193">
        <f>'Aggregate Calcs'!N7</f>
        <v>901356221454.89612</v>
      </c>
      <c r="K7" s="193">
        <f>'Aggregate Calcs'!O7</f>
        <v>909363218965.00488</v>
      </c>
      <c r="L7" s="193">
        <f>'Aggregate Calcs'!P7</f>
        <v>917177134655.64856</v>
      </c>
      <c r="M7" s="193">
        <f>'Aggregate Calcs'!Q7</f>
        <v>924784310005.83569</v>
      </c>
      <c r="N7" s="193">
        <f>'Aggregate Calcs'!R7</f>
        <v>932170465652.71191</v>
      </c>
      <c r="O7" s="193">
        <f>'Aggregate Calcs'!S7</f>
        <v>939324426442.7395</v>
      </c>
      <c r="P7" s="193">
        <f>'Aggregate Calcs'!T7</f>
        <v>946239983957.28577</v>
      </c>
      <c r="Q7" s="193">
        <f>'Aggregate Calcs'!U7</f>
        <v>952910929777.71838</v>
      </c>
      <c r="R7" s="193">
        <f>'Aggregate Calcs'!V7</f>
        <v>959327330434.22559</v>
      </c>
      <c r="S7" s="193">
        <f>'Aggregate Calcs'!W7</f>
        <v>965476148247.67981</v>
      </c>
      <c r="T7" s="193">
        <f>'Aggregate Calcs'!X7</f>
        <v>971350553957.58508</v>
      </c>
      <c r="U7" s="193">
        <f>'Aggregate Calcs'!Y7</f>
        <v>976945580829.03589</v>
      </c>
      <c r="V7" s="193">
        <f>'Aggregate Calcs'!Z7</f>
        <v>982263091387.6217</v>
      </c>
      <c r="W7" s="193">
        <f>'Aggregate Calcs'!AA7</f>
        <v>987313639945.0177</v>
      </c>
      <c r="X7" s="193">
        <f>'Aggregate Calcs'!AB7</f>
        <v>992112126705.94128</v>
      </c>
      <c r="Y7" s="193">
        <f>'Aggregate Calcs'!AC7</f>
        <v>996672210191.38367</v>
      </c>
      <c r="Z7" s="193">
        <f>'Aggregate Calcs'!AD7</f>
        <v>1000995752926.9344</v>
      </c>
      <c r="AA7" s="193">
        <f>'Aggregate Calcs'!AE7</f>
        <v>1005084617438.1832</v>
      </c>
      <c r="AB7" s="193">
        <f>'Aggregate Calcs'!AF7</f>
        <v>1008944391301.8994</v>
      </c>
      <c r="AC7" s="193">
        <f>'Aggregate Calcs'!AG7</f>
        <v>1012583145462.3048</v>
      </c>
      <c r="AD7" s="193">
        <f>'Aggregate Calcs'!AH7</f>
        <v>1016005225812.442</v>
      </c>
      <c r="AE7" s="193">
        <f>'Aggregate Calcs'!AI7</f>
        <v>1019215599087.2169</v>
      </c>
      <c r="AF7" s="193">
        <f>'Aggregate Calcs'!AJ7</f>
        <v>1022214886128.4928</v>
      </c>
      <c r="AG7" s="193">
        <f>'Aggregate Calcs'!AK7</f>
        <v>1025006191145.5859</v>
      </c>
      <c r="AH7" s="193">
        <f>'Aggregate Calcs'!AL7</f>
        <v>1027588272454.7697</v>
      </c>
      <c r="AI7" s="193">
        <f>'Aggregate Calcs'!AM7</f>
        <v>1029962992581.6338</v>
      </c>
    </row>
    <row r="8" spans="1:35" x14ac:dyDescent="0.45">
      <c r="A8" s="4" t="s">
        <v>11</v>
      </c>
      <c r="B8" s="193">
        <f>'Aggregate Calcs'!F8</f>
        <v>1335055183570116.3</v>
      </c>
      <c r="C8" s="193">
        <f>'Aggregate Calcs'!G8</f>
        <v>1439088273918885.3</v>
      </c>
      <c r="D8" s="193">
        <f>'Aggregate Calcs'!H8</f>
        <v>1543121364267654.5</v>
      </c>
      <c r="E8" s="193">
        <f>'Aggregate Calcs'!I8</f>
        <v>1647154454616423.5</v>
      </c>
      <c r="F8" s="193">
        <f>'Aggregate Calcs'!J8</f>
        <v>1751187544965192</v>
      </c>
      <c r="G8" s="193">
        <f>'Aggregate Calcs'!K8</f>
        <v>1855220635313961.3</v>
      </c>
      <c r="H8" s="193">
        <f>'Aggregate Calcs'!L8</f>
        <v>1959061754323660.3</v>
      </c>
      <c r="I8" s="193">
        <f>'Aggregate Calcs'!M8</f>
        <v>2062902873333359</v>
      </c>
      <c r="J8" s="193">
        <f>'Aggregate Calcs'!N8</f>
        <v>2166743992343058.5</v>
      </c>
      <c r="K8" s="193">
        <f>'Aggregate Calcs'!O8</f>
        <v>2270585111352757.5</v>
      </c>
      <c r="L8" s="193">
        <f>'Aggregate Calcs'!P8</f>
        <v>2374426230362456</v>
      </c>
      <c r="M8" s="193">
        <f>'Aggregate Calcs'!Q8</f>
        <v>2506022070805818.5</v>
      </c>
      <c r="N8" s="193">
        <f>'Aggregate Calcs'!R8</f>
        <v>2637617911249180</v>
      </c>
      <c r="O8" s="193">
        <f>'Aggregate Calcs'!S8</f>
        <v>2769213751692543</v>
      </c>
      <c r="P8" s="193">
        <f>'Aggregate Calcs'!T8</f>
        <v>2900809592135904.5</v>
      </c>
      <c r="Q8" s="193">
        <f>'Aggregate Calcs'!U8</f>
        <v>3032405432579267</v>
      </c>
      <c r="R8" s="193">
        <f>'Aggregate Calcs'!V8</f>
        <v>3142919320644053.5</v>
      </c>
      <c r="S8" s="193">
        <f>'Aggregate Calcs'!W8</f>
        <v>3253433208708839</v>
      </c>
      <c r="T8" s="193">
        <f>'Aggregate Calcs'!X8</f>
        <v>3363947096773625</v>
      </c>
      <c r="U8" s="193">
        <f>'Aggregate Calcs'!Y8</f>
        <v>3474460984838411</v>
      </c>
      <c r="V8" s="193">
        <f>'Aggregate Calcs'!Z8</f>
        <v>3584974872903197</v>
      </c>
      <c r="W8" s="193">
        <f>'Aggregate Calcs'!AA8</f>
        <v>3715608654397252.5</v>
      </c>
      <c r="X8" s="193">
        <f>'Aggregate Calcs'!AB8</f>
        <v>3846242435891308.5</v>
      </c>
      <c r="Y8" s="193">
        <f>'Aggregate Calcs'!AC8</f>
        <v>3976876217385363</v>
      </c>
      <c r="Z8" s="193">
        <f>'Aggregate Calcs'!AD8</f>
        <v>4107509998879420</v>
      </c>
      <c r="AA8" s="193">
        <f>'Aggregate Calcs'!AE8</f>
        <v>4238143780373475</v>
      </c>
      <c r="AB8" s="193">
        <f>'Aggregate Calcs'!AF8</f>
        <v>4322019606527544</v>
      </c>
      <c r="AC8" s="193">
        <f>'Aggregate Calcs'!AG8</f>
        <v>4405895432681612</v>
      </c>
      <c r="AD8" s="193">
        <f>'Aggregate Calcs'!AH8</f>
        <v>4489771258835682</v>
      </c>
      <c r="AE8" s="193">
        <f>'Aggregate Calcs'!AI8</f>
        <v>4573647084989749</v>
      </c>
      <c r="AF8" s="193">
        <f>'Aggregate Calcs'!AJ8</f>
        <v>4657522911143819</v>
      </c>
      <c r="AG8" s="193">
        <f>'Aggregate Calcs'!AK8</f>
        <v>4741398737297887</v>
      </c>
      <c r="AH8" s="193">
        <f>'Aggregate Calcs'!AL8</f>
        <v>4825274563451956</v>
      </c>
      <c r="AI8" s="193">
        <f>'Aggregate Calcs'!AM8</f>
        <v>4909150389606025</v>
      </c>
    </row>
    <row r="9" spans="1:35" x14ac:dyDescent="0.45">
      <c r="A9" s="4" t="s">
        <v>679</v>
      </c>
      <c r="B9" s="193">
        <f>'Aggregate Calcs'!F9</f>
        <v>1067689432323515.5</v>
      </c>
      <c r="C9" s="193">
        <f>'Aggregate Calcs'!G9</f>
        <v>1114975502085470.9</v>
      </c>
      <c r="D9" s="193">
        <f>'Aggregate Calcs'!H9</f>
        <v>1162261571847426</v>
      </c>
      <c r="E9" s="193">
        <f>'Aggregate Calcs'!I9</f>
        <v>1209547641609381.8</v>
      </c>
      <c r="F9" s="193">
        <f>'Aggregate Calcs'!J9</f>
        <v>1256833711371336.8</v>
      </c>
      <c r="G9" s="193">
        <f>'Aggregate Calcs'!K9</f>
        <v>1304119781133292.3</v>
      </c>
      <c r="H9" s="193">
        <f>'Aggregate Calcs'!L9</f>
        <v>1365066271048701.5</v>
      </c>
      <c r="I9" s="193">
        <f>'Aggregate Calcs'!M9</f>
        <v>1426012760964110.5</v>
      </c>
      <c r="J9" s="193">
        <f>'Aggregate Calcs'!N9</f>
        <v>1486959250879519.8</v>
      </c>
      <c r="K9" s="193">
        <f>'Aggregate Calcs'!O9</f>
        <v>1547905740794928.8</v>
      </c>
      <c r="L9" s="193">
        <f>'Aggregate Calcs'!P9</f>
        <v>1608852230710337.8</v>
      </c>
      <c r="M9" s="193">
        <f>'Aggregate Calcs'!Q9</f>
        <v>1680531907889175</v>
      </c>
      <c r="N9" s="193">
        <f>'Aggregate Calcs'!R9</f>
        <v>1752211585068012.3</v>
      </c>
      <c r="O9" s="193">
        <f>'Aggregate Calcs'!S9</f>
        <v>1823891262246849</v>
      </c>
      <c r="P9" s="193">
        <f>'Aggregate Calcs'!T9</f>
        <v>1895570939425686.3</v>
      </c>
      <c r="Q9" s="193">
        <f>'Aggregate Calcs'!U9</f>
        <v>1967250616604523.3</v>
      </c>
      <c r="R9" s="193">
        <f>'Aggregate Calcs'!V9</f>
        <v>2073006286913404.3</v>
      </c>
      <c r="S9" s="193">
        <f>'Aggregate Calcs'!W9</f>
        <v>2178761957222285.5</v>
      </c>
      <c r="T9" s="193">
        <f>'Aggregate Calcs'!X9</f>
        <v>2284517627531166.5</v>
      </c>
      <c r="U9" s="193">
        <f>'Aggregate Calcs'!Y9</f>
        <v>2390273297840047.5</v>
      </c>
      <c r="V9" s="193">
        <f>'Aggregate Calcs'!Z9</f>
        <v>2496028968148929</v>
      </c>
      <c r="W9" s="193">
        <f>'Aggregate Calcs'!AA9</f>
        <v>2635035001798359</v>
      </c>
      <c r="X9" s="193">
        <f>'Aggregate Calcs'!AB9</f>
        <v>2774041035447790</v>
      </c>
      <c r="Y9" s="193">
        <f>'Aggregate Calcs'!AC9</f>
        <v>2913047069097220.5</v>
      </c>
      <c r="Z9" s="193">
        <f>'Aggregate Calcs'!AD9</f>
        <v>3052053102746651</v>
      </c>
      <c r="AA9" s="193">
        <f>'Aggregate Calcs'!AE9</f>
        <v>3191059136396081.5</v>
      </c>
      <c r="AB9" s="193">
        <f>'Aggregate Calcs'!AF9</f>
        <v>3314528318552298</v>
      </c>
      <c r="AC9" s="193">
        <f>'Aggregate Calcs'!AG9</f>
        <v>3437997500708515</v>
      </c>
      <c r="AD9" s="193">
        <f>'Aggregate Calcs'!AH9</f>
        <v>3561466682864732.5</v>
      </c>
      <c r="AE9" s="193">
        <f>'Aggregate Calcs'!AI9</f>
        <v>3684935865020949</v>
      </c>
      <c r="AF9" s="193">
        <f>'Aggregate Calcs'!AJ9</f>
        <v>3808405047177165.5</v>
      </c>
      <c r="AG9" s="193">
        <f>'Aggregate Calcs'!AK9</f>
        <v>3931874229333382</v>
      </c>
      <c r="AH9" s="193">
        <f>'Aggregate Calcs'!AL9</f>
        <v>4055343411489599</v>
      </c>
      <c r="AI9" s="193">
        <f>'Aggregate Calcs'!AM9</f>
        <v>4178812593645816</v>
      </c>
    </row>
    <row r="12" spans="1:35" x14ac:dyDescent="0.45">
      <c r="A12" s="64"/>
      <c r="B12" s="64"/>
      <c r="C12" s="64"/>
      <c r="D12" s="64"/>
      <c r="E12" s="64"/>
      <c r="F12" s="64"/>
      <c r="G12" s="64"/>
      <c r="H12" s="64"/>
      <c r="I12" s="64"/>
      <c r="J12" s="64"/>
      <c r="K12" s="64"/>
      <c r="L12" s="64"/>
      <c r="M12" s="64"/>
      <c r="N12" s="64"/>
      <c r="O12" s="64"/>
      <c r="P12" s="64"/>
      <c r="Q12" s="64"/>
      <c r="R12" s="64"/>
      <c r="S12" s="64"/>
      <c r="T12" s="64"/>
      <c r="U12" s="64"/>
      <c r="V12" s="64"/>
      <c r="W12" s="64"/>
      <c r="X12" s="64"/>
      <c r="Y12" s="64"/>
      <c r="Z12" s="64"/>
    </row>
    <row r="13" spans="1:35" x14ac:dyDescent="0.45">
      <c r="A13" s="64"/>
      <c r="B13" s="545"/>
      <c r="C13" s="545"/>
      <c r="D13" s="545"/>
      <c r="E13" s="545"/>
      <c r="F13" s="545"/>
      <c r="G13" s="545"/>
      <c r="H13" s="64"/>
      <c r="I13" s="64"/>
      <c r="J13" s="64"/>
      <c r="K13" s="64"/>
      <c r="L13" s="64"/>
      <c r="M13" s="64"/>
      <c r="N13" s="64"/>
      <c r="O13" s="64"/>
      <c r="P13" s="64"/>
      <c r="Q13" s="64"/>
      <c r="R13" s="64"/>
      <c r="S13" s="64"/>
      <c r="T13" s="64"/>
      <c r="U13" s="64"/>
      <c r="V13" s="64"/>
      <c r="W13" s="64"/>
      <c r="X13" s="64"/>
      <c r="Y13" s="64"/>
      <c r="Z13" s="64"/>
    </row>
    <row r="14" spans="1:35" x14ac:dyDescent="0.45">
      <c r="A14" s="215"/>
      <c r="B14" s="215"/>
      <c r="C14" s="215"/>
      <c r="D14" s="65"/>
      <c r="E14" s="215"/>
      <c r="F14" s="65"/>
      <c r="G14" s="64"/>
      <c r="H14" s="64"/>
      <c r="I14" s="64"/>
      <c r="J14" s="64"/>
      <c r="K14" s="64"/>
      <c r="L14" s="64"/>
      <c r="M14" s="64"/>
      <c r="N14" s="64"/>
      <c r="O14" s="64"/>
      <c r="P14" s="64"/>
      <c r="Q14" s="64"/>
      <c r="R14" s="64"/>
      <c r="S14" s="64"/>
      <c r="T14" s="64"/>
      <c r="U14" s="64"/>
      <c r="V14" s="64"/>
      <c r="W14" s="64"/>
      <c r="X14" s="64"/>
      <c r="Y14" s="64"/>
      <c r="Z14" s="64"/>
    </row>
    <row r="15" spans="1:35" x14ac:dyDescent="0.45">
      <c r="A15" s="215"/>
      <c r="B15" s="215"/>
      <c r="C15" s="215"/>
      <c r="D15" s="65"/>
      <c r="E15" s="215"/>
      <c r="F15" s="65"/>
      <c r="G15" s="64"/>
      <c r="H15" s="64"/>
      <c r="I15" s="64"/>
      <c r="J15" s="64"/>
      <c r="K15" s="64"/>
      <c r="L15" s="64"/>
      <c r="M15" s="64"/>
      <c r="N15" s="64"/>
      <c r="O15" s="64"/>
      <c r="P15" s="64"/>
      <c r="Q15" s="64"/>
      <c r="R15" s="64"/>
      <c r="S15" s="64"/>
      <c r="T15" s="64"/>
      <c r="U15" s="64"/>
      <c r="V15" s="64"/>
      <c r="W15" s="64"/>
      <c r="X15" s="64"/>
      <c r="Y15" s="64"/>
      <c r="Z15" s="64"/>
    </row>
    <row r="16" spans="1:35" x14ac:dyDescent="0.45">
      <c r="A16" s="215"/>
      <c r="B16" s="215"/>
      <c r="C16" s="215"/>
      <c r="D16" s="65"/>
      <c r="E16" s="215"/>
      <c r="F16" s="65"/>
      <c r="G16" s="64"/>
      <c r="H16" s="64"/>
      <c r="I16" s="64"/>
      <c r="J16" s="64"/>
      <c r="K16" s="64"/>
      <c r="L16" s="64"/>
      <c r="M16" s="64"/>
      <c r="N16" s="64"/>
      <c r="O16" s="64"/>
      <c r="P16" s="64"/>
      <c r="Q16" s="64"/>
      <c r="R16" s="64"/>
      <c r="S16" s="64"/>
      <c r="T16" s="64"/>
      <c r="U16" s="64"/>
      <c r="V16" s="64"/>
      <c r="W16" s="64"/>
      <c r="X16" s="64"/>
      <c r="Y16" s="64"/>
      <c r="Z16" s="64"/>
    </row>
    <row r="17" spans="1:26" x14ac:dyDescent="0.45">
      <c r="A17" s="66"/>
      <c r="B17" s="66"/>
      <c r="C17" s="66"/>
      <c r="D17" s="66"/>
      <c r="E17" s="66"/>
      <c r="F17" s="66"/>
      <c r="G17" s="64"/>
      <c r="H17" s="64"/>
      <c r="I17" s="64"/>
      <c r="J17" s="64"/>
      <c r="K17" s="64"/>
      <c r="L17" s="64"/>
      <c r="M17" s="64"/>
      <c r="N17" s="64"/>
      <c r="O17" s="64"/>
      <c r="P17" s="64"/>
      <c r="Q17" s="64"/>
      <c r="R17" s="64"/>
      <c r="S17" s="64"/>
      <c r="T17" s="64"/>
      <c r="U17" s="64"/>
      <c r="V17" s="64"/>
      <c r="W17" s="64"/>
      <c r="X17" s="64"/>
      <c r="Y17" s="64"/>
      <c r="Z17" s="64"/>
    </row>
    <row r="18" spans="1:26" x14ac:dyDescent="0.45">
      <c r="A18" s="67"/>
      <c r="B18" s="62"/>
      <c r="C18" s="62"/>
      <c r="D18" s="62"/>
      <c r="E18" s="62"/>
      <c r="F18" s="62"/>
      <c r="G18" s="64"/>
      <c r="H18" s="64"/>
      <c r="I18" s="68"/>
      <c r="J18" s="69"/>
      <c r="K18" s="69"/>
      <c r="L18" s="70"/>
      <c r="M18" s="71"/>
      <c r="N18" s="70"/>
      <c r="O18" s="70"/>
      <c r="P18" s="70"/>
      <c r="Q18" s="70"/>
      <c r="R18" s="70"/>
      <c r="S18" s="70"/>
      <c r="T18" s="70"/>
      <c r="U18" s="70"/>
      <c r="V18" s="64"/>
      <c r="W18" s="64"/>
      <c r="X18" s="64"/>
      <c r="Y18" s="64"/>
      <c r="Z18" s="64"/>
    </row>
    <row r="19" spans="1:26" x14ac:dyDescent="0.45">
      <c r="A19" s="67"/>
      <c r="B19" s="62"/>
      <c r="C19" s="62"/>
      <c r="D19" s="62"/>
      <c r="E19" s="62"/>
      <c r="F19" s="62"/>
      <c r="G19" s="64"/>
      <c r="H19" s="64"/>
      <c r="I19" s="72"/>
      <c r="J19" s="72"/>
      <c r="K19" s="73"/>
      <c r="L19" s="16"/>
      <c r="M19" s="14"/>
      <c r="N19" s="14"/>
      <c r="O19" s="14"/>
      <c r="P19" s="14"/>
      <c r="Q19" s="14"/>
      <c r="R19" s="14"/>
      <c r="S19" s="14"/>
      <c r="T19" s="14"/>
      <c r="U19" s="14"/>
      <c r="V19" s="64"/>
      <c r="W19" s="64"/>
      <c r="X19" s="64"/>
      <c r="Y19" s="64"/>
      <c r="Z19" s="64"/>
    </row>
    <row r="20" spans="1:26" x14ac:dyDescent="0.45">
      <c r="A20" s="67"/>
      <c r="B20" s="62"/>
      <c r="C20" s="62"/>
      <c r="D20" s="62"/>
      <c r="E20" s="62"/>
      <c r="F20" s="62"/>
      <c r="G20" s="64"/>
      <c r="H20" s="64"/>
      <c r="I20" s="68"/>
      <c r="J20" s="74"/>
      <c r="K20" s="68"/>
      <c r="L20" s="8"/>
      <c r="M20" s="9"/>
      <c r="N20" s="10"/>
      <c r="O20" s="10"/>
      <c r="P20" s="10"/>
      <c r="Q20" s="10"/>
      <c r="R20" s="10"/>
      <c r="S20" s="10"/>
      <c r="T20" s="10"/>
      <c r="U20" s="10"/>
      <c r="V20" s="64"/>
      <c r="W20" s="64"/>
      <c r="X20" s="64"/>
      <c r="Y20" s="64"/>
      <c r="Z20" s="64"/>
    </row>
    <row r="21" spans="1:26" x14ac:dyDescent="0.45">
      <c r="A21" s="67"/>
      <c r="B21" s="62"/>
      <c r="C21" s="62"/>
      <c r="D21" s="62"/>
      <c r="E21" s="62"/>
      <c r="F21" s="62"/>
      <c r="G21" s="64"/>
      <c r="H21" s="64"/>
      <c r="I21" s="75"/>
      <c r="J21" s="69"/>
      <c r="K21" s="69"/>
      <c r="L21" s="11"/>
      <c r="M21" s="25"/>
      <c r="N21" s="12"/>
      <c r="O21" s="12"/>
      <c r="P21" s="12"/>
      <c r="Q21" s="12"/>
      <c r="R21" s="12"/>
      <c r="S21" s="12"/>
      <c r="T21" s="12"/>
      <c r="U21" s="12"/>
      <c r="V21" s="64"/>
      <c r="W21" s="76"/>
      <c r="X21" s="64"/>
      <c r="Y21" s="64"/>
      <c r="Z21" s="64"/>
    </row>
    <row r="22" spans="1:26" x14ac:dyDescent="0.45">
      <c r="A22" s="77"/>
      <c r="B22" s="62"/>
      <c r="C22" s="62"/>
      <c r="D22" s="62"/>
      <c r="E22" s="62"/>
      <c r="F22" s="62"/>
      <c r="G22" s="64"/>
      <c r="H22" s="64"/>
      <c r="I22" s="72"/>
      <c r="J22" s="72"/>
      <c r="K22" s="73"/>
      <c r="L22" s="16"/>
      <c r="M22" s="25"/>
      <c r="N22" s="14"/>
      <c r="O22" s="14"/>
      <c r="P22" s="14"/>
      <c r="Q22" s="14"/>
      <c r="R22" s="14"/>
      <c r="S22" s="14"/>
      <c r="T22" s="14"/>
      <c r="U22" s="14"/>
      <c r="V22" s="64"/>
      <c r="W22" s="78"/>
      <c r="X22" s="64"/>
      <c r="Y22" s="64"/>
      <c r="Z22" s="64"/>
    </row>
    <row r="23" spans="1:26" x14ac:dyDescent="0.45">
      <c r="A23" s="77"/>
      <c r="B23" s="62"/>
      <c r="C23" s="62"/>
      <c r="D23" s="62"/>
      <c r="E23" s="62"/>
      <c r="F23" s="62"/>
      <c r="G23" s="64"/>
      <c r="H23" s="64"/>
      <c r="I23" s="73"/>
      <c r="J23" s="72"/>
      <c r="K23" s="73"/>
      <c r="L23" s="13"/>
      <c r="M23" s="25"/>
      <c r="N23" s="15"/>
      <c r="O23" s="15"/>
      <c r="P23" s="15"/>
      <c r="Q23" s="15"/>
      <c r="R23" s="15"/>
      <c r="S23" s="15"/>
      <c r="T23" s="15"/>
      <c r="U23" s="15"/>
      <c r="V23" s="64"/>
      <c r="W23" s="78"/>
      <c r="X23" s="64"/>
      <c r="Y23" s="64"/>
      <c r="Z23" s="64"/>
    </row>
    <row r="24" spans="1:26" x14ac:dyDescent="0.45">
      <c r="A24" s="67"/>
      <c r="B24" s="62"/>
      <c r="C24" s="62"/>
      <c r="D24" s="62"/>
      <c r="E24" s="62"/>
      <c r="F24" s="62"/>
      <c r="G24" s="64"/>
      <c r="H24" s="64"/>
      <c r="I24" s="68"/>
      <c r="J24" s="72"/>
      <c r="K24" s="73"/>
      <c r="L24" s="13"/>
      <c r="M24" s="25"/>
      <c r="N24" s="15"/>
      <c r="O24" s="15"/>
      <c r="P24" s="15"/>
      <c r="Q24" s="15"/>
      <c r="R24" s="15"/>
      <c r="S24" s="15"/>
      <c r="T24" s="15"/>
      <c r="U24" s="15"/>
      <c r="V24" s="64"/>
      <c r="W24" s="78"/>
      <c r="X24" s="64"/>
      <c r="Y24" s="64"/>
      <c r="Z24" s="64"/>
    </row>
    <row r="25" spans="1:26" x14ac:dyDescent="0.45">
      <c r="A25" s="67"/>
      <c r="B25" s="62"/>
      <c r="C25" s="62"/>
      <c r="D25" s="62"/>
      <c r="E25" s="62"/>
      <c r="F25" s="62"/>
      <c r="G25" s="64"/>
      <c r="H25" s="64"/>
      <c r="I25" s="79"/>
      <c r="J25" s="80"/>
      <c r="K25" s="80"/>
      <c r="L25" s="81"/>
      <c r="M25" s="25"/>
      <c r="N25" s="82"/>
      <c r="O25" s="82"/>
      <c r="P25" s="82"/>
      <c r="Q25" s="82"/>
      <c r="R25" s="82"/>
      <c r="S25" s="82"/>
      <c r="T25" s="82"/>
      <c r="U25" s="82"/>
      <c r="V25" s="64"/>
      <c r="W25" s="76"/>
      <c r="X25" s="64"/>
      <c r="Y25" s="64"/>
      <c r="Z25" s="64"/>
    </row>
    <row r="26" spans="1:26" x14ac:dyDescent="0.45">
      <c r="A26" s="67"/>
      <c r="B26" s="62"/>
      <c r="C26" s="62"/>
      <c r="D26" s="62"/>
      <c r="E26" s="62"/>
      <c r="F26" s="62"/>
      <c r="G26" s="64"/>
      <c r="H26" s="64"/>
      <c r="I26" s="68"/>
      <c r="J26" s="72"/>
      <c r="K26" s="73"/>
      <c r="L26" s="13"/>
      <c r="M26" s="25"/>
      <c r="N26" s="15"/>
      <c r="O26" s="15"/>
      <c r="P26" s="15"/>
      <c r="Q26" s="15"/>
      <c r="R26" s="15"/>
      <c r="S26" s="15"/>
      <c r="T26" s="15"/>
      <c r="U26" s="15"/>
      <c r="V26" s="64"/>
      <c r="W26" s="76"/>
      <c r="X26" s="64"/>
      <c r="Y26" s="64"/>
      <c r="Z26" s="64"/>
    </row>
    <row r="27" spans="1:26" x14ac:dyDescent="0.45">
      <c r="A27" s="67"/>
      <c r="B27" s="62"/>
      <c r="C27" s="62"/>
      <c r="D27" s="62"/>
      <c r="E27" s="62"/>
      <c r="F27" s="62"/>
      <c r="G27" s="64"/>
      <c r="H27" s="64"/>
      <c r="I27" s="75"/>
      <c r="J27" s="69"/>
      <c r="K27" s="69"/>
      <c r="L27" s="11"/>
      <c r="M27" s="25"/>
      <c r="N27" s="12"/>
      <c r="O27" s="12"/>
      <c r="P27" s="12"/>
      <c r="Q27" s="12"/>
      <c r="R27" s="12"/>
      <c r="S27" s="12"/>
      <c r="T27" s="12"/>
      <c r="U27" s="12"/>
      <c r="V27" s="64"/>
      <c r="W27" s="76"/>
      <c r="X27" s="64"/>
      <c r="Y27" s="64"/>
      <c r="Z27" s="64"/>
    </row>
    <row r="28" spans="1:26" x14ac:dyDescent="0.45">
      <c r="A28" s="83"/>
      <c r="B28" s="63"/>
      <c r="C28" s="63"/>
      <c r="D28" s="63"/>
      <c r="E28" s="63"/>
      <c r="F28" s="63"/>
      <c r="G28" s="64"/>
      <c r="H28" s="64"/>
      <c r="I28" s="73"/>
      <c r="J28" s="72"/>
      <c r="K28" s="73"/>
      <c r="L28" s="16"/>
      <c r="M28" s="25"/>
      <c r="N28" s="27"/>
      <c r="O28" s="14"/>
      <c r="P28" s="14"/>
      <c r="Q28" s="14"/>
      <c r="R28" s="14"/>
      <c r="S28" s="14"/>
      <c r="T28" s="14"/>
      <c r="U28" s="14"/>
      <c r="V28" s="64"/>
      <c r="W28" s="76"/>
      <c r="X28" s="64"/>
      <c r="Y28" s="64"/>
      <c r="Z28" s="64"/>
    </row>
    <row r="29" spans="1:26" x14ac:dyDescent="0.45">
      <c r="A29" s="84"/>
      <c r="B29" s="63"/>
      <c r="C29" s="63"/>
      <c r="D29" s="63"/>
      <c r="E29" s="63"/>
      <c r="F29" s="63"/>
      <c r="G29" s="64"/>
      <c r="H29" s="64"/>
      <c r="I29" s="68"/>
      <c r="J29" s="72"/>
      <c r="K29" s="73"/>
      <c r="L29" s="16"/>
      <c r="M29" s="25"/>
      <c r="N29" s="14"/>
      <c r="O29" s="14"/>
      <c r="P29" s="14"/>
      <c r="Q29" s="14"/>
      <c r="R29" s="14"/>
      <c r="S29" s="14"/>
      <c r="T29" s="14"/>
      <c r="U29" s="14"/>
      <c r="V29" s="64"/>
      <c r="W29" s="76"/>
      <c r="X29" s="64"/>
      <c r="Y29" s="64"/>
      <c r="Z29" s="64"/>
    </row>
    <row r="30" spans="1:26" x14ac:dyDescent="0.45">
      <c r="A30" s="84"/>
      <c r="B30" s="63"/>
      <c r="C30" s="63"/>
      <c r="D30" s="63"/>
      <c r="E30" s="63"/>
      <c r="F30" s="63"/>
      <c r="G30" s="64"/>
      <c r="H30" s="64"/>
      <c r="I30" s="79"/>
      <c r="J30" s="80"/>
      <c r="K30" s="80"/>
      <c r="L30" s="81"/>
      <c r="M30" s="25"/>
      <c r="N30" s="82"/>
      <c r="O30" s="82"/>
      <c r="P30" s="82"/>
      <c r="Q30" s="82"/>
      <c r="R30" s="82"/>
      <c r="S30" s="82"/>
      <c r="T30" s="82"/>
      <c r="U30" s="82"/>
      <c r="V30" s="64"/>
      <c r="W30" s="76"/>
      <c r="X30" s="64"/>
      <c r="Y30" s="64"/>
      <c r="Z30" s="64"/>
    </row>
    <row r="31" spans="1:26" x14ac:dyDescent="0.45">
      <c r="A31" s="67"/>
      <c r="B31" s="63"/>
      <c r="C31" s="63"/>
      <c r="D31" s="63"/>
      <c r="E31" s="63"/>
      <c r="F31" s="63"/>
      <c r="G31" s="64"/>
      <c r="H31" s="64"/>
      <c r="I31" s="68"/>
      <c r="J31" s="72"/>
      <c r="K31" s="73"/>
      <c r="L31" s="13"/>
      <c r="M31" s="25"/>
      <c r="N31" s="14"/>
      <c r="O31" s="14"/>
      <c r="P31" s="14"/>
      <c r="Q31" s="14"/>
      <c r="R31" s="14"/>
      <c r="S31" s="14"/>
      <c r="T31" s="14"/>
      <c r="U31" s="14"/>
      <c r="V31" s="64"/>
      <c r="W31" s="76"/>
      <c r="X31" s="64"/>
      <c r="Y31" s="64"/>
      <c r="Z31" s="64"/>
    </row>
    <row r="32" spans="1:26" x14ac:dyDescent="0.45">
      <c r="A32" s="67"/>
      <c r="B32" s="67"/>
      <c r="C32" s="67"/>
      <c r="D32" s="67"/>
      <c r="E32" s="67"/>
      <c r="F32" s="67"/>
      <c r="G32" s="64"/>
      <c r="H32" s="64"/>
      <c r="I32" s="75"/>
      <c r="J32" s="69"/>
      <c r="K32" s="69"/>
      <c r="L32" s="11"/>
      <c r="M32" s="25"/>
      <c r="N32" s="22"/>
      <c r="O32" s="22"/>
      <c r="P32" s="22"/>
      <c r="Q32" s="22"/>
      <c r="R32" s="22"/>
      <c r="S32" s="22"/>
      <c r="T32" s="22"/>
      <c r="U32" s="22"/>
      <c r="V32" s="64"/>
      <c r="W32" s="76"/>
      <c r="X32" s="64"/>
      <c r="Y32" s="64"/>
      <c r="Z32" s="64"/>
    </row>
    <row r="33" spans="1:26" x14ac:dyDescent="0.45">
      <c r="A33" s="64"/>
      <c r="B33" s="64"/>
      <c r="C33" s="64"/>
      <c r="D33" s="64"/>
      <c r="E33" s="64"/>
      <c r="F33" s="64"/>
      <c r="G33" s="64"/>
      <c r="H33" s="64"/>
      <c r="I33" s="68"/>
      <c r="J33" s="72"/>
      <c r="K33" s="73"/>
      <c r="L33" s="13"/>
      <c r="M33" s="25"/>
      <c r="N33" s="14"/>
      <c r="O33" s="14"/>
      <c r="P33" s="14"/>
      <c r="Q33" s="14"/>
      <c r="R33" s="14"/>
      <c r="S33" s="14"/>
      <c r="T33" s="14"/>
      <c r="U33" s="14"/>
      <c r="V33" s="64"/>
      <c r="W33" s="76"/>
      <c r="X33" s="64"/>
      <c r="Y33" s="64"/>
      <c r="Z33" s="64"/>
    </row>
    <row r="34" spans="1:26" x14ac:dyDescent="0.45">
      <c r="A34" s="64"/>
      <c r="B34" s="64"/>
      <c r="C34" s="64"/>
      <c r="D34" s="64"/>
      <c r="E34" s="64"/>
      <c r="F34" s="64"/>
      <c r="G34" s="64"/>
      <c r="H34" s="64"/>
      <c r="I34" s="75"/>
      <c r="J34" s="69"/>
      <c r="K34" s="69"/>
      <c r="L34" s="11"/>
      <c r="M34" s="25"/>
      <c r="N34" s="12"/>
      <c r="O34" s="12"/>
      <c r="P34" s="12"/>
      <c r="Q34" s="12"/>
      <c r="R34" s="12"/>
      <c r="S34" s="12"/>
      <c r="T34" s="12"/>
      <c r="U34" s="12"/>
      <c r="V34" s="64"/>
      <c r="W34" s="76"/>
      <c r="X34" s="64"/>
      <c r="Y34" s="64"/>
      <c r="Z34" s="64"/>
    </row>
    <row r="35" spans="1:26" x14ac:dyDescent="0.45">
      <c r="A35" s="85"/>
      <c r="B35" s="64"/>
      <c r="C35" s="64"/>
      <c r="D35" s="64"/>
      <c r="E35" s="64"/>
      <c r="F35" s="64"/>
      <c r="G35" s="64"/>
      <c r="H35" s="64"/>
      <c r="I35" s="68"/>
      <c r="J35" s="72"/>
      <c r="K35" s="73"/>
      <c r="L35" s="13"/>
      <c r="M35" s="25"/>
      <c r="N35" s="14"/>
      <c r="O35" s="14"/>
      <c r="P35" s="14"/>
      <c r="Q35" s="14"/>
      <c r="R35" s="14"/>
      <c r="S35" s="14"/>
      <c r="T35" s="14"/>
      <c r="U35" s="14"/>
      <c r="V35" s="64"/>
      <c r="W35" s="76"/>
      <c r="X35" s="64"/>
      <c r="Y35" s="64"/>
      <c r="Z35" s="64"/>
    </row>
    <row r="36" spans="1:26" x14ac:dyDescent="0.45">
      <c r="A36" s="64"/>
      <c r="B36" s="64"/>
      <c r="C36" s="64"/>
      <c r="D36" s="64"/>
      <c r="E36" s="64"/>
      <c r="F36" s="64"/>
      <c r="G36" s="64"/>
      <c r="H36" s="64"/>
      <c r="I36" s="79"/>
      <c r="J36" s="80"/>
      <c r="K36" s="80"/>
      <c r="L36" s="81"/>
      <c r="M36" s="25"/>
      <c r="N36" s="86"/>
      <c r="O36" s="86"/>
      <c r="P36" s="86"/>
      <c r="Q36" s="86"/>
      <c r="R36" s="86"/>
      <c r="S36" s="86"/>
      <c r="T36" s="86"/>
      <c r="U36" s="86"/>
      <c r="V36" s="64"/>
      <c r="W36" s="76"/>
      <c r="X36" s="64"/>
      <c r="Y36" s="64"/>
      <c r="Z36" s="64"/>
    </row>
    <row r="37" spans="1:26" x14ac:dyDescent="0.45">
      <c r="A37" s="64"/>
      <c r="B37" s="64"/>
      <c r="C37" s="64"/>
      <c r="D37" s="64"/>
      <c r="E37" s="64"/>
      <c r="F37" s="64"/>
      <c r="G37" s="64"/>
      <c r="H37" s="64"/>
      <c r="I37" s="68"/>
      <c r="J37" s="72"/>
      <c r="K37" s="73"/>
      <c r="L37" s="13"/>
      <c r="M37" s="25"/>
      <c r="N37" s="14"/>
      <c r="O37" s="14"/>
      <c r="P37" s="14"/>
      <c r="Q37" s="14"/>
      <c r="R37" s="14"/>
      <c r="S37" s="14"/>
      <c r="T37" s="14"/>
      <c r="U37" s="14"/>
      <c r="V37" s="64"/>
      <c r="W37" s="76"/>
      <c r="X37" s="64"/>
      <c r="Y37" s="64"/>
      <c r="Z37" s="64"/>
    </row>
    <row r="38" spans="1:26" x14ac:dyDescent="0.45">
      <c r="A38" s="64"/>
      <c r="B38" s="64"/>
      <c r="C38" s="64"/>
      <c r="D38" s="64"/>
      <c r="E38" s="64"/>
      <c r="F38" s="64"/>
      <c r="G38" s="64"/>
      <c r="H38" s="64"/>
      <c r="I38" s="79"/>
      <c r="J38" s="80"/>
      <c r="K38" s="80"/>
      <c r="L38" s="81"/>
      <c r="M38" s="25"/>
      <c r="N38" s="86"/>
      <c r="O38" s="86"/>
      <c r="P38" s="86"/>
      <c r="Q38" s="86"/>
      <c r="R38" s="86"/>
      <c r="S38" s="86"/>
      <c r="T38" s="86"/>
      <c r="U38" s="86"/>
      <c r="V38" s="64"/>
      <c r="W38" s="76"/>
      <c r="X38" s="64"/>
      <c r="Y38" s="64"/>
      <c r="Z38" s="64"/>
    </row>
    <row r="39" spans="1:26" x14ac:dyDescent="0.45">
      <c r="A39" s="64"/>
      <c r="B39" s="64"/>
      <c r="C39" s="64"/>
      <c r="D39" s="64"/>
      <c r="E39" s="64"/>
      <c r="F39" s="64"/>
      <c r="G39" s="64"/>
      <c r="H39" s="64"/>
      <c r="I39" s="68"/>
      <c r="J39" s="69"/>
      <c r="K39" s="68"/>
      <c r="L39" s="16"/>
      <c r="M39" s="10"/>
      <c r="N39" s="10"/>
      <c r="O39" s="10"/>
      <c r="P39" s="10"/>
      <c r="Q39" s="10"/>
      <c r="R39" s="10"/>
      <c r="S39" s="10"/>
      <c r="T39" s="10"/>
      <c r="U39" s="10"/>
      <c r="V39" s="64"/>
      <c r="W39" s="64"/>
      <c r="X39" s="64"/>
      <c r="Y39" s="64"/>
      <c r="Z39" s="64"/>
    </row>
    <row r="40" spans="1:26" x14ac:dyDescent="0.45">
      <c r="A40" s="64"/>
      <c r="B40" s="64"/>
      <c r="C40" s="64"/>
      <c r="D40" s="64"/>
      <c r="E40" s="64"/>
      <c r="F40" s="64"/>
      <c r="G40" s="64"/>
      <c r="H40" s="64"/>
      <c r="I40" s="64"/>
      <c r="J40" s="64"/>
      <c r="K40" s="64"/>
      <c r="L40" s="64"/>
      <c r="M40" s="64"/>
      <c r="N40" s="64"/>
      <c r="O40" s="64"/>
      <c r="P40" s="64"/>
      <c r="Q40" s="64"/>
      <c r="R40" s="64"/>
      <c r="S40" s="64"/>
      <c r="T40" s="64"/>
      <c r="U40" s="64"/>
      <c r="V40" s="64"/>
      <c r="W40" s="64"/>
      <c r="X40" s="64"/>
      <c r="Y40" s="64"/>
      <c r="Z40" s="64"/>
    </row>
    <row r="41" spans="1:26" x14ac:dyDescent="0.45">
      <c r="A41" s="64"/>
      <c r="B41" s="64"/>
      <c r="C41" s="64"/>
      <c r="D41" s="64"/>
      <c r="E41" s="64"/>
      <c r="F41" s="64"/>
      <c r="G41" s="64"/>
      <c r="H41" s="64"/>
      <c r="I41" s="64"/>
      <c r="J41" s="64"/>
      <c r="K41" s="64"/>
      <c r="L41" s="64"/>
      <c r="M41" s="64"/>
      <c r="N41" s="78"/>
      <c r="O41" s="78"/>
      <c r="P41" s="64"/>
      <c r="Q41" s="64"/>
      <c r="R41" s="64"/>
      <c r="S41" s="64"/>
      <c r="T41" s="64"/>
      <c r="U41" s="64"/>
      <c r="V41" s="64"/>
      <c r="W41" s="64"/>
      <c r="X41" s="64"/>
      <c r="Y41" s="64"/>
      <c r="Z41" s="64"/>
    </row>
    <row r="42" spans="1:26" x14ac:dyDescent="0.45">
      <c r="A42" s="64"/>
      <c r="B42" s="64"/>
      <c r="C42" s="64"/>
      <c r="D42" s="64"/>
      <c r="E42" s="64"/>
      <c r="F42" s="64"/>
      <c r="G42" s="64"/>
      <c r="H42" s="64"/>
      <c r="I42" s="64"/>
      <c r="J42" s="64"/>
      <c r="K42" s="64"/>
      <c r="L42" s="64"/>
      <c r="M42" s="64"/>
      <c r="N42" s="64"/>
      <c r="O42" s="64"/>
      <c r="P42" s="64"/>
      <c r="Q42" s="64"/>
      <c r="R42" s="64"/>
      <c r="S42" s="64"/>
      <c r="T42" s="64"/>
      <c r="U42" s="64"/>
      <c r="V42" s="64"/>
      <c r="W42" s="64"/>
      <c r="X42" s="64"/>
      <c r="Y42" s="64"/>
      <c r="Z42" s="64"/>
    </row>
    <row r="43" spans="1:26" x14ac:dyDescent="0.45">
      <c r="A43" s="64"/>
      <c r="B43" s="64"/>
      <c r="C43" s="64"/>
      <c r="D43" s="64"/>
      <c r="E43" s="64"/>
      <c r="F43" s="64"/>
      <c r="G43" s="64"/>
      <c r="H43" s="64"/>
      <c r="I43" s="64"/>
      <c r="J43" s="64"/>
      <c r="K43" s="64"/>
      <c r="L43" s="64"/>
      <c r="M43" s="64"/>
      <c r="N43" s="64"/>
      <c r="O43" s="64"/>
      <c r="P43" s="64"/>
      <c r="Q43" s="64"/>
      <c r="R43" s="64"/>
      <c r="S43" s="64"/>
      <c r="T43" s="64"/>
      <c r="U43" s="64"/>
      <c r="V43" s="64"/>
      <c r="W43" s="64"/>
      <c r="X43" s="64"/>
      <c r="Y43" s="64"/>
      <c r="Z43" s="64"/>
    </row>
  </sheetData>
  <mergeCells count="1">
    <mergeCell ref="B13:G13"/>
  </mergeCells>
  <pageMargins left="0.7" right="0.7" top="0.75" bottom="0.75" header="0.3" footer="0.3"/>
  <pageSetup paperSize="9"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B2" sqref="B2"/>
    </sheetView>
  </sheetViews>
  <sheetFormatPr defaultColWidth="8.86328125" defaultRowHeight="14.25" x14ac:dyDescent="0.45"/>
  <cols>
    <col min="1" max="1" width="39.86328125" style="4" customWidth="1"/>
    <col min="2" max="35" width="9.59765625" style="4" bestFit="1" customWidth="1"/>
    <col min="36" max="16384" width="8.86328125" style="4"/>
  </cols>
  <sheetData>
    <row r="1" spans="1:35" x14ac:dyDescent="0.45">
      <c r="A1" s="1" t="s">
        <v>674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45">
      <c r="A2" s="4" t="s">
        <v>675</v>
      </c>
      <c r="B2" s="192">
        <f>'Aggregate Calcs'!F10</f>
        <v>210958476681963.16</v>
      </c>
      <c r="C2" s="192">
        <f>'Aggregate Calcs'!G10</f>
        <v>223406679222465.41</v>
      </c>
      <c r="D2" s="192">
        <f>'Aggregate Calcs'!H10</f>
        <v>235854881762967.66</v>
      </c>
      <c r="E2" s="192">
        <f>'Aggregate Calcs'!I10</f>
        <v>248303084303469.91</v>
      </c>
      <c r="F2" s="192">
        <f>'Aggregate Calcs'!J10</f>
        <v>260751286843972.16</v>
      </c>
      <c r="G2" s="192">
        <f>'Aggregate Calcs'!K10</f>
        <v>273199489384474.47</v>
      </c>
      <c r="H2" s="192">
        <f>'Aggregate Calcs'!L10</f>
        <v>291229186869390.63</v>
      </c>
      <c r="I2" s="192">
        <f>'Aggregate Calcs'!M10</f>
        <v>309258884354306.94</v>
      </c>
      <c r="J2" s="192">
        <f>'Aggregate Calcs'!N10</f>
        <v>327288581839223.19</v>
      </c>
      <c r="K2" s="192">
        <f>'Aggregate Calcs'!O10</f>
        <v>345318279324139.44</v>
      </c>
      <c r="L2" s="192">
        <f>'Aggregate Calcs'!P10</f>
        <v>363347976809055.69</v>
      </c>
      <c r="M2" s="192">
        <f>'Aggregate Calcs'!Q10</f>
        <v>387271292310935.44</v>
      </c>
      <c r="N2" s="192">
        <f>'Aggregate Calcs'!R10</f>
        <v>411194607812815.19</v>
      </c>
      <c r="O2" s="192">
        <f>'Aggregate Calcs'!S10</f>
        <v>435117923314694.81</v>
      </c>
      <c r="P2" s="192">
        <f>'Aggregate Calcs'!T10</f>
        <v>459041238816574.56</v>
      </c>
      <c r="Q2" s="192">
        <f>'Aggregate Calcs'!U10</f>
        <v>482964554318454.25</v>
      </c>
      <c r="R2" s="192">
        <f>'Aggregate Calcs'!V10</f>
        <v>508503565725296.06</v>
      </c>
      <c r="S2" s="192">
        <f>'Aggregate Calcs'!W10</f>
        <v>534042577132137.63</v>
      </c>
      <c r="T2" s="192">
        <f>'Aggregate Calcs'!X10</f>
        <v>559581588538979.31</v>
      </c>
      <c r="U2" s="192">
        <f>'Aggregate Calcs'!Y10</f>
        <v>585120599945820.88</v>
      </c>
      <c r="V2" s="192">
        <f>'Aggregate Calcs'!Z10</f>
        <v>610659611352662.75</v>
      </c>
      <c r="W2" s="192">
        <f>'Aggregate Calcs'!AA10</f>
        <v>629497156790059.75</v>
      </c>
      <c r="X2" s="192">
        <f>'Aggregate Calcs'!AB10</f>
        <v>648334702227457</v>
      </c>
      <c r="Y2" s="192">
        <f>'Aggregate Calcs'!AC10</f>
        <v>667172247664854.25</v>
      </c>
      <c r="Z2" s="192">
        <f>'Aggregate Calcs'!AD10</f>
        <v>686009793102251.5</v>
      </c>
      <c r="AA2" s="192">
        <f>'Aggregate Calcs'!AE10</f>
        <v>704847338539648.63</v>
      </c>
      <c r="AB2" s="192">
        <f>'Aggregate Calcs'!AF10</f>
        <v>716909977284648.75</v>
      </c>
      <c r="AC2" s="192">
        <f>'Aggregate Calcs'!AG10</f>
        <v>728972616029648.63</v>
      </c>
      <c r="AD2" s="192">
        <f>'Aggregate Calcs'!AH10</f>
        <v>741035254774648.75</v>
      </c>
      <c r="AE2" s="192">
        <f>'Aggregate Calcs'!AI10</f>
        <v>753097893519648.63</v>
      </c>
      <c r="AF2" s="192">
        <f>'Aggregate Calcs'!AJ10</f>
        <v>765160532264648.63</v>
      </c>
      <c r="AG2" s="192">
        <f>'Aggregate Calcs'!AK10</f>
        <v>777223171009648.63</v>
      </c>
      <c r="AH2" s="192">
        <f>'Aggregate Calcs'!AL10</f>
        <v>789285809754648.5</v>
      </c>
      <c r="AI2" s="192">
        <f>'Aggregate Calcs'!AM10</f>
        <v>801348448499648.63</v>
      </c>
    </row>
    <row r="3" spans="1:35" x14ac:dyDescent="0.45">
      <c r="A3" s="4" t="s">
        <v>676</v>
      </c>
      <c r="B3" s="212">
        <f>'Aggregate Calcs'!F11</f>
        <v>0</v>
      </c>
      <c r="C3" s="212">
        <f>'Aggregate Calcs'!G11</f>
        <v>0</v>
      </c>
      <c r="D3" s="212">
        <f>'Aggregate Calcs'!H11</f>
        <v>0</v>
      </c>
      <c r="E3" s="212">
        <f>'Aggregate Calcs'!I11</f>
        <v>0</v>
      </c>
      <c r="F3" s="212">
        <f>'Aggregate Calcs'!J11</f>
        <v>0</v>
      </c>
      <c r="G3" s="212">
        <f>'Aggregate Calcs'!K11</f>
        <v>0</v>
      </c>
      <c r="H3" s="212">
        <f>'Aggregate Calcs'!L11</f>
        <v>0</v>
      </c>
      <c r="I3" s="212">
        <f>'Aggregate Calcs'!M11</f>
        <v>0</v>
      </c>
      <c r="J3" s="212">
        <f>'Aggregate Calcs'!N11</f>
        <v>0</v>
      </c>
      <c r="K3" s="212">
        <f>'Aggregate Calcs'!O11</f>
        <v>0</v>
      </c>
      <c r="L3" s="212">
        <f>'Aggregate Calcs'!P11</f>
        <v>0</v>
      </c>
      <c r="M3" s="212">
        <f>'Aggregate Calcs'!Q11</f>
        <v>0</v>
      </c>
      <c r="N3" s="212">
        <f>'Aggregate Calcs'!R11</f>
        <v>0</v>
      </c>
      <c r="O3" s="212">
        <f>'Aggregate Calcs'!S11</f>
        <v>0</v>
      </c>
      <c r="P3" s="212">
        <f>'Aggregate Calcs'!T11</f>
        <v>0</v>
      </c>
      <c r="Q3" s="212">
        <f>'Aggregate Calcs'!U11</f>
        <v>0</v>
      </c>
      <c r="R3" s="212">
        <f>'Aggregate Calcs'!V11</f>
        <v>0</v>
      </c>
      <c r="S3" s="212">
        <f>'Aggregate Calcs'!W11</f>
        <v>0</v>
      </c>
      <c r="T3" s="212">
        <f>'Aggregate Calcs'!X11</f>
        <v>0</v>
      </c>
      <c r="U3" s="212">
        <f>'Aggregate Calcs'!Y11</f>
        <v>0</v>
      </c>
      <c r="V3" s="212">
        <f>'Aggregate Calcs'!Z11</f>
        <v>0</v>
      </c>
      <c r="W3" s="212">
        <f>'Aggregate Calcs'!AA11</f>
        <v>0</v>
      </c>
      <c r="X3" s="212">
        <f>'Aggregate Calcs'!AB11</f>
        <v>0</v>
      </c>
      <c r="Y3" s="212">
        <f>'Aggregate Calcs'!AC11</f>
        <v>0</v>
      </c>
      <c r="Z3" s="212">
        <f>'Aggregate Calcs'!AD11</f>
        <v>0</v>
      </c>
      <c r="AA3" s="212">
        <f>'Aggregate Calcs'!AE11</f>
        <v>0</v>
      </c>
      <c r="AB3" s="212">
        <f>'Aggregate Calcs'!AF11</f>
        <v>0</v>
      </c>
      <c r="AC3" s="212">
        <f>'Aggregate Calcs'!AG11</f>
        <v>0</v>
      </c>
      <c r="AD3" s="212">
        <f>'Aggregate Calcs'!AH11</f>
        <v>0</v>
      </c>
      <c r="AE3" s="212">
        <f>'Aggregate Calcs'!AI11</f>
        <v>0</v>
      </c>
      <c r="AF3" s="212">
        <f>'Aggregate Calcs'!AJ11</f>
        <v>0</v>
      </c>
      <c r="AG3" s="212">
        <f>'Aggregate Calcs'!AK11</f>
        <v>0</v>
      </c>
      <c r="AH3" s="212">
        <f>'Aggregate Calcs'!AL11</f>
        <v>0</v>
      </c>
      <c r="AI3" s="212">
        <f>'Aggregate Calcs'!AM11</f>
        <v>0</v>
      </c>
    </row>
    <row r="4" spans="1:35" x14ac:dyDescent="0.45">
      <c r="A4" s="4" t="s">
        <v>27</v>
      </c>
      <c r="B4" s="192">
        <f>'Aggregate Calcs'!F12</f>
        <v>697331831970313.88</v>
      </c>
      <c r="C4" s="192">
        <f>'Aggregate Calcs'!G12</f>
        <v>769159490090563.75</v>
      </c>
      <c r="D4" s="192">
        <f>'Aggregate Calcs'!H12</f>
        <v>840987148210813.38</v>
      </c>
      <c r="E4" s="192">
        <f>'Aggregate Calcs'!I12</f>
        <v>912814806331063.13</v>
      </c>
      <c r="F4" s="192">
        <f>'Aggregate Calcs'!J12</f>
        <v>984642464451313.13</v>
      </c>
      <c r="G4" s="192">
        <f>'Aggregate Calcs'!K12</f>
        <v>1056470122571562.9</v>
      </c>
      <c r="H4" s="192">
        <f>'Aggregate Calcs'!L12</f>
        <v>1142007799853002.3</v>
      </c>
      <c r="I4" s="192">
        <f>'Aggregate Calcs'!M12</f>
        <v>1227545477134441.5</v>
      </c>
      <c r="J4" s="192">
        <f>'Aggregate Calcs'!N12</f>
        <v>1313083154415880.3</v>
      </c>
      <c r="K4" s="192">
        <f>'Aggregate Calcs'!O12</f>
        <v>1398620831697319.5</v>
      </c>
      <c r="L4" s="192">
        <f>'Aggregate Calcs'!P12</f>
        <v>1484158508978758.8</v>
      </c>
      <c r="M4" s="192">
        <f>'Aggregate Calcs'!Q12</f>
        <v>1583915689195940.8</v>
      </c>
      <c r="N4" s="192">
        <f>'Aggregate Calcs'!R12</f>
        <v>1683672869413122.8</v>
      </c>
      <c r="O4" s="192">
        <f>'Aggregate Calcs'!S12</f>
        <v>1783430049630304.5</v>
      </c>
      <c r="P4" s="192">
        <f>'Aggregate Calcs'!T12</f>
        <v>1883187229847486.5</v>
      </c>
      <c r="Q4" s="192">
        <f>'Aggregate Calcs'!U12</f>
        <v>1982944410064668.5</v>
      </c>
      <c r="R4" s="192">
        <f>'Aggregate Calcs'!V12</f>
        <v>2078566809572724</v>
      </c>
      <c r="S4" s="192">
        <f>'Aggregate Calcs'!W12</f>
        <v>2174189209080779.8</v>
      </c>
      <c r="T4" s="192">
        <f>'Aggregate Calcs'!X12</f>
        <v>2269811608588836</v>
      </c>
      <c r="U4" s="192">
        <f>'Aggregate Calcs'!Y12</f>
        <v>2365434008096892</v>
      </c>
      <c r="V4" s="192">
        <f>'Aggregate Calcs'!Z12</f>
        <v>2461056407604947.5</v>
      </c>
      <c r="W4" s="192">
        <f>'Aggregate Calcs'!AA12</f>
        <v>2540349844072057.5</v>
      </c>
      <c r="X4" s="192">
        <f>'Aggregate Calcs'!AB12</f>
        <v>2619643280539167</v>
      </c>
      <c r="Y4" s="192">
        <f>'Aggregate Calcs'!AC12</f>
        <v>2698936717006277</v>
      </c>
      <c r="Z4" s="192">
        <f>'Aggregate Calcs'!AD12</f>
        <v>2778230153473386</v>
      </c>
      <c r="AA4" s="192">
        <f>'Aggregate Calcs'!AE12</f>
        <v>2857523589940495</v>
      </c>
      <c r="AB4" s="192">
        <f>'Aggregate Calcs'!AF12</f>
        <v>2917144191076878</v>
      </c>
      <c r="AC4" s="192">
        <f>'Aggregate Calcs'!AG12</f>
        <v>2976764792213260</v>
      </c>
      <c r="AD4" s="192">
        <f>'Aggregate Calcs'!AH12</f>
        <v>3036385393349642.5</v>
      </c>
      <c r="AE4" s="192">
        <f>'Aggregate Calcs'!AI12</f>
        <v>3096005994486024.5</v>
      </c>
      <c r="AF4" s="192">
        <f>'Aggregate Calcs'!AJ12</f>
        <v>3155626595622407</v>
      </c>
      <c r="AG4" s="192">
        <f>'Aggregate Calcs'!AK12</f>
        <v>3215247196758789</v>
      </c>
      <c r="AH4" s="192">
        <f>'Aggregate Calcs'!AL12</f>
        <v>3274867797895171.5</v>
      </c>
      <c r="AI4" s="192">
        <f>'Aggregate Calcs'!AM12</f>
        <v>3334488399031553.5</v>
      </c>
    </row>
    <row r="5" spans="1:35" x14ac:dyDescent="0.45">
      <c r="A5" s="4" t="s">
        <v>6</v>
      </c>
      <c r="B5" s="192">
        <f>'Aggregate Calcs'!F13</f>
        <v>120754858680581.83</v>
      </c>
      <c r="C5" s="192">
        <f>'Aggregate Calcs'!G13</f>
        <v>122020242607274.86</v>
      </c>
      <c r="D5" s="192">
        <f>'Aggregate Calcs'!H13</f>
        <v>123285626533967.89</v>
      </c>
      <c r="E5" s="192">
        <f>'Aggregate Calcs'!I13</f>
        <v>124551010460660.92</v>
      </c>
      <c r="F5" s="192">
        <f>'Aggregate Calcs'!J13</f>
        <v>125816394387353.94</v>
      </c>
      <c r="G5" s="192">
        <f>'Aggregate Calcs'!K13</f>
        <v>127081778314046.97</v>
      </c>
      <c r="H5" s="192">
        <f>'Aggregate Calcs'!L13</f>
        <v>127697130997256.75</v>
      </c>
      <c r="I5" s="192">
        <f>'Aggregate Calcs'!M13</f>
        <v>128312483680466.58</v>
      </c>
      <c r="J5" s="192">
        <f>'Aggregate Calcs'!N13</f>
        <v>128927836363676.38</v>
      </c>
      <c r="K5" s="192">
        <f>'Aggregate Calcs'!O13</f>
        <v>129543189046886.17</v>
      </c>
      <c r="L5" s="192">
        <f>'Aggregate Calcs'!P13</f>
        <v>130158541730095.98</v>
      </c>
      <c r="M5" s="192">
        <f>'Aggregate Calcs'!Q13</f>
        <v>130322578126469.72</v>
      </c>
      <c r="N5" s="192">
        <f>'Aggregate Calcs'!R13</f>
        <v>130486614522843.48</v>
      </c>
      <c r="O5" s="192">
        <f>'Aggregate Calcs'!S13</f>
        <v>130650650919217.25</v>
      </c>
      <c r="P5" s="192">
        <f>'Aggregate Calcs'!T13</f>
        <v>130814687315591.02</v>
      </c>
      <c r="Q5" s="192">
        <f>'Aggregate Calcs'!U13</f>
        <v>130978723711964.75</v>
      </c>
      <c r="R5" s="192">
        <f>'Aggregate Calcs'!V13</f>
        <v>131023210347824.59</v>
      </c>
      <c r="S5" s="192">
        <f>'Aggregate Calcs'!W13</f>
        <v>131067696983684.44</v>
      </c>
      <c r="T5" s="192">
        <f>'Aggregate Calcs'!X13</f>
        <v>131112183619544.28</v>
      </c>
      <c r="U5" s="192">
        <f>'Aggregate Calcs'!Y13</f>
        <v>131156670255404.13</v>
      </c>
      <c r="V5" s="192">
        <f>'Aggregate Calcs'!Z13</f>
        <v>131201156891263.97</v>
      </c>
      <c r="W5" s="192">
        <f>'Aggregate Calcs'!AA13</f>
        <v>131224056838517.25</v>
      </c>
      <c r="X5" s="192">
        <f>'Aggregate Calcs'!AB13</f>
        <v>131246956785770.53</v>
      </c>
      <c r="Y5" s="192">
        <f>'Aggregate Calcs'!AC13</f>
        <v>131269856733023.86</v>
      </c>
      <c r="Z5" s="192">
        <f>'Aggregate Calcs'!AD13</f>
        <v>131292756680277.13</v>
      </c>
      <c r="AA5" s="192">
        <f>'Aggregate Calcs'!AE13</f>
        <v>131315656627530.42</v>
      </c>
      <c r="AB5" s="192">
        <f>'Aggregate Calcs'!AF13</f>
        <v>131056564990145.19</v>
      </c>
      <c r="AC5" s="192">
        <f>'Aggregate Calcs'!AG13</f>
        <v>130797473352759.98</v>
      </c>
      <c r="AD5" s="192">
        <f>'Aggregate Calcs'!AH13</f>
        <v>130538381715374.77</v>
      </c>
      <c r="AE5" s="192">
        <f>'Aggregate Calcs'!AI13</f>
        <v>130279290077989.56</v>
      </c>
      <c r="AF5" s="192">
        <f>'Aggregate Calcs'!AJ13</f>
        <v>130020198440604.33</v>
      </c>
      <c r="AG5" s="192">
        <f>'Aggregate Calcs'!AK13</f>
        <v>129761106803219.11</v>
      </c>
      <c r="AH5" s="192">
        <f>'Aggregate Calcs'!AL13</f>
        <v>129502015165833.89</v>
      </c>
      <c r="AI5" s="192">
        <f>'Aggregate Calcs'!AM13</f>
        <v>129242923528448.69</v>
      </c>
    </row>
    <row r="6" spans="1:35" x14ac:dyDescent="0.45">
      <c r="A6" s="4" t="s">
        <v>677</v>
      </c>
      <c r="B6" s="212">
        <f>'Aggregate Calcs'!F14</f>
        <v>0</v>
      </c>
      <c r="C6" s="212">
        <f>'Aggregate Calcs'!G14</f>
        <v>0</v>
      </c>
      <c r="D6" s="212">
        <f>'Aggregate Calcs'!H14</f>
        <v>0</v>
      </c>
      <c r="E6" s="212">
        <f>'Aggregate Calcs'!I14</f>
        <v>0</v>
      </c>
      <c r="F6" s="212">
        <f>'Aggregate Calcs'!J14</f>
        <v>0</v>
      </c>
      <c r="G6" s="212">
        <f>'Aggregate Calcs'!K14</f>
        <v>0</v>
      </c>
      <c r="H6" s="212">
        <f>'Aggregate Calcs'!L14</f>
        <v>0</v>
      </c>
      <c r="I6" s="212">
        <f>'Aggregate Calcs'!M14</f>
        <v>0</v>
      </c>
      <c r="J6" s="212">
        <f>'Aggregate Calcs'!N14</f>
        <v>0</v>
      </c>
      <c r="K6" s="212">
        <f>'Aggregate Calcs'!O14</f>
        <v>0</v>
      </c>
      <c r="L6" s="212">
        <f>'Aggregate Calcs'!P14</f>
        <v>0</v>
      </c>
      <c r="M6" s="212">
        <f>'Aggregate Calcs'!Q14</f>
        <v>0</v>
      </c>
      <c r="N6" s="212">
        <f>'Aggregate Calcs'!R14</f>
        <v>0</v>
      </c>
      <c r="O6" s="212">
        <f>'Aggregate Calcs'!S14</f>
        <v>0</v>
      </c>
      <c r="P6" s="212">
        <f>'Aggregate Calcs'!T14</f>
        <v>0</v>
      </c>
      <c r="Q6" s="212">
        <f>'Aggregate Calcs'!U14</f>
        <v>0</v>
      </c>
      <c r="R6" s="212">
        <f>'Aggregate Calcs'!V14</f>
        <v>0</v>
      </c>
      <c r="S6" s="212">
        <f>'Aggregate Calcs'!W14</f>
        <v>0</v>
      </c>
      <c r="T6" s="212">
        <f>'Aggregate Calcs'!X14</f>
        <v>0</v>
      </c>
      <c r="U6" s="212">
        <f>'Aggregate Calcs'!Y14</f>
        <v>0</v>
      </c>
      <c r="V6" s="212">
        <f>'Aggregate Calcs'!Z14</f>
        <v>0</v>
      </c>
      <c r="W6" s="212">
        <f>'Aggregate Calcs'!AA14</f>
        <v>0</v>
      </c>
      <c r="X6" s="212">
        <f>'Aggregate Calcs'!AB14</f>
        <v>0</v>
      </c>
      <c r="Y6" s="212">
        <f>'Aggregate Calcs'!AC14</f>
        <v>0</v>
      </c>
      <c r="Z6" s="212">
        <f>'Aggregate Calcs'!AD14</f>
        <v>0</v>
      </c>
      <c r="AA6" s="212">
        <f>'Aggregate Calcs'!AE14</f>
        <v>0</v>
      </c>
      <c r="AB6" s="212">
        <f>'Aggregate Calcs'!AF14</f>
        <v>0</v>
      </c>
      <c r="AC6" s="212">
        <f>'Aggregate Calcs'!AG14</f>
        <v>0</v>
      </c>
      <c r="AD6" s="212">
        <f>'Aggregate Calcs'!AH14</f>
        <v>0</v>
      </c>
      <c r="AE6" s="212">
        <f>'Aggregate Calcs'!AI14</f>
        <v>0</v>
      </c>
      <c r="AF6" s="212">
        <f>'Aggregate Calcs'!AJ14</f>
        <v>0</v>
      </c>
      <c r="AG6" s="212">
        <f>'Aggregate Calcs'!AK14</f>
        <v>0</v>
      </c>
      <c r="AH6" s="212">
        <f>'Aggregate Calcs'!AL14</f>
        <v>0</v>
      </c>
      <c r="AI6" s="212">
        <f>'Aggregate Calcs'!AM14</f>
        <v>0</v>
      </c>
    </row>
    <row r="7" spans="1:35" x14ac:dyDescent="0.45">
      <c r="A7" s="4" t="s">
        <v>678</v>
      </c>
      <c r="B7" s="192">
        <f>'Aggregate Calcs'!F15</f>
        <v>348088062583.18573</v>
      </c>
      <c r="C7" s="192">
        <f>'Aggregate Calcs'!G15</f>
        <v>351953686074.23041</v>
      </c>
      <c r="D7" s="192">
        <f>'Aggregate Calcs'!H15</f>
        <v>355770963279.00989</v>
      </c>
      <c r="E7" s="192">
        <f>'Aggregate Calcs'!I15</f>
        <v>359529497146.71466</v>
      </c>
      <c r="F7" s="192">
        <f>'Aggregate Calcs'!J15</f>
        <v>363226948340.91248</v>
      </c>
      <c r="G7" s="192">
        <f>'Aggregate Calcs'!K15</f>
        <v>366863836714.1438</v>
      </c>
      <c r="H7" s="192">
        <f>'Aggregate Calcs'!L15</f>
        <v>370436003446.08478</v>
      </c>
      <c r="I7" s="192">
        <f>'Aggregate Calcs'!M15</f>
        <v>373939029790.1413</v>
      </c>
      <c r="J7" s="192">
        <f>'Aggregate Calcs'!N15</f>
        <v>377368496999.71918</v>
      </c>
      <c r="K7" s="192">
        <f>'Aggregate Calcs'!O15</f>
        <v>380720766107.0351</v>
      </c>
      <c r="L7" s="192">
        <f>'Aggregate Calcs'!P15</f>
        <v>383992198144.30573</v>
      </c>
      <c r="M7" s="192">
        <f>'Aggregate Calcs'!Q15</f>
        <v>387177074733.58557</v>
      </c>
      <c r="N7" s="192">
        <f>'Aggregate Calcs'!R15</f>
        <v>390269417570.65906</v>
      </c>
      <c r="O7" s="192">
        <f>'Aggregate Calcs'!S15</f>
        <v>393264547982.66199</v>
      </c>
      <c r="P7" s="192">
        <f>'Aggregate Calcs'!T15</f>
        <v>396159866706.89185</v>
      </c>
      <c r="Q7" s="192">
        <f>'Aggregate Calcs'!U15</f>
        <v>398952774480.64618</v>
      </c>
      <c r="R7" s="192">
        <f>'Aggregate Calcs'!V15</f>
        <v>401639112483.60107</v>
      </c>
      <c r="S7" s="192">
        <f>'Aggregate Calcs'!W15</f>
        <v>404213422264.0816</v>
      </c>
      <c r="T7" s="192">
        <f>'Aggregate Calcs'!X15</f>
        <v>406672844633.11493</v>
      </c>
      <c r="U7" s="192">
        <f>'Aggregate Calcs'!Y15</f>
        <v>409015300180.53925</v>
      </c>
      <c r="V7" s="192">
        <f>'Aggregate Calcs'!Z15</f>
        <v>411241568685.16522</v>
      </c>
      <c r="W7" s="192">
        <f>'Aggregate Calcs'!AA15</f>
        <v>413356068893.58698</v>
      </c>
      <c r="X7" s="192">
        <f>'Aggregate Calcs'!AB15</f>
        <v>415365039036.29028</v>
      </c>
      <c r="Y7" s="192">
        <f>'Aggregate Calcs'!AC15</f>
        <v>417274197491.22052</v>
      </c>
      <c r="Z7" s="192">
        <f>'Aggregate Calcs'!AD15</f>
        <v>419084324037.18848</v>
      </c>
      <c r="AA7" s="192">
        <f>'Aggregate Calcs'!AE15</f>
        <v>420796198453.00476</v>
      </c>
      <c r="AB7" s="192">
        <f>'Aggregate Calcs'!AF15</f>
        <v>422412160075.10162</v>
      </c>
      <c r="AC7" s="192">
        <f>'Aggregate Calcs'!AG15</f>
        <v>423935587944.99219</v>
      </c>
      <c r="AD7" s="192">
        <f>'Aggregate Calcs'!AH15</f>
        <v>425368301546.56818</v>
      </c>
      <c r="AE7" s="192">
        <f>'Aggregate Calcs'!AI15</f>
        <v>426712380289.99146</v>
      </c>
      <c r="AF7" s="192">
        <f>'Aggregate Calcs'!AJ15</f>
        <v>427968084101.53241</v>
      </c>
      <c r="AG7" s="192">
        <f>'Aggregate Calcs'!AK15</f>
        <v>429136712612.54211</v>
      </c>
      <c r="AH7" s="192">
        <f>'Aggregate Calcs'!AL15</f>
        <v>430217745970.48016</v>
      </c>
      <c r="AI7" s="192">
        <f>'Aggregate Calcs'!AM15</f>
        <v>431211963954.15729</v>
      </c>
    </row>
    <row r="8" spans="1:35" x14ac:dyDescent="0.45">
      <c r="A8" s="4" t="s">
        <v>11</v>
      </c>
      <c r="B8" s="212">
        <f>'Aggregate Calcs'!F16</f>
        <v>0</v>
      </c>
      <c r="C8" s="212">
        <f>'Aggregate Calcs'!G16</f>
        <v>0</v>
      </c>
      <c r="D8" s="212">
        <f>'Aggregate Calcs'!H16</f>
        <v>0</v>
      </c>
      <c r="E8" s="212">
        <f>'Aggregate Calcs'!I16</f>
        <v>0</v>
      </c>
      <c r="F8" s="212">
        <f>'Aggregate Calcs'!J16</f>
        <v>0</v>
      </c>
      <c r="G8" s="212">
        <f>'Aggregate Calcs'!K16</f>
        <v>0</v>
      </c>
      <c r="H8" s="212">
        <f>'Aggregate Calcs'!L16</f>
        <v>0</v>
      </c>
      <c r="I8" s="212">
        <f>'Aggregate Calcs'!M16</f>
        <v>0</v>
      </c>
      <c r="J8" s="212">
        <f>'Aggregate Calcs'!N16</f>
        <v>0</v>
      </c>
      <c r="K8" s="212">
        <f>'Aggregate Calcs'!O16</f>
        <v>0</v>
      </c>
      <c r="L8" s="212">
        <f>'Aggregate Calcs'!P16</f>
        <v>0</v>
      </c>
      <c r="M8" s="212">
        <f>'Aggregate Calcs'!Q16</f>
        <v>0</v>
      </c>
      <c r="N8" s="212">
        <f>'Aggregate Calcs'!R16</f>
        <v>0</v>
      </c>
      <c r="O8" s="212">
        <f>'Aggregate Calcs'!S16</f>
        <v>0</v>
      </c>
      <c r="P8" s="212">
        <f>'Aggregate Calcs'!T16</f>
        <v>0</v>
      </c>
      <c r="Q8" s="212">
        <f>'Aggregate Calcs'!U16</f>
        <v>0</v>
      </c>
      <c r="R8" s="212">
        <f>'Aggregate Calcs'!V16</f>
        <v>0</v>
      </c>
      <c r="S8" s="212">
        <f>'Aggregate Calcs'!W16</f>
        <v>0</v>
      </c>
      <c r="T8" s="212">
        <f>'Aggregate Calcs'!X16</f>
        <v>0</v>
      </c>
      <c r="U8" s="212">
        <f>'Aggregate Calcs'!Y16</f>
        <v>0</v>
      </c>
      <c r="V8" s="212">
        <f>'Aggregate Calcs'!Z16</f>
        <v>0</v>
      </c>
      <c r="W8" s="212">
        <f>'Aggregate Calcs'!AA16</f>
        <v>0</v>
      </c>
      <c r="X8" s="212">
        <f>'Aggregate Calcs'!AB16</f>
        <v>0</v>
      </c>
      <c r="Y8" s="212">
        <f>'Aggregate Calcs'!AC16</f>
        <v>0</v>
      </c>
      <c r="Z8" s="212">
        <f>'Aggregate Calcs'!AD16</f>
        <v>0</v>
      </c>
      <c r="AA8" s="212">
        <f>'Aggregate Calcs'!AE16</f>
        <v>0</v>
      </c>
      <c r="AB8" s="212">
        <f>'Aggregate Calcs'!AF16</f>
        <v>0</v>
      </c>
      <c r="AC8" s="212">
        <f>'Aggregate Calcs'!AG16</f>
        <v>0</v>
      </c>
      <c r="AD8" s="212">
        <f>'Aggregate Calcs'!AH16</f>
        <v>0</v>
      </c>
      <c r="AE8" s="212">
        <f>'Aggregate Calcs'!AI16</f>
        <v>0</v>
      </c>
      <c r="AF8" s="212">
        <f>'Aggregate Calcs'!AJ16</f>
        <v>0</v>
      </c>
      <c r="AG8" s="212">
        <f>'Aggregate Calcs'!AK16</f>
        <v>0</v>
      </c>
      <c r="AH8" s="212">
        <f>'Aggregate Calcs'!AL16</f>
        <v>0</v>
      </c>
      <c r="AI8" s="212">
        <f>'Aggregate Calcs'!AM16</f>
        <v>0</v>
      </c>
    </row>
    <row r="9" spans="1:35" x14ac:dyDescent="0.45">
      <c r="A9" s="4" t="s">
        <v>679</v>
      </c>
      <c r="B9" s="192">
        <f>'Aggregate Calcs'!F17</f>
        <v>287271295823618.25</v>
      </c>
      <c r="C9" s="192">
        <f>'Aggregate Calcs'!G17</f>
        <v>298917429438089.25</v>
      </c>
      <c r="D9" s="192">
        <f>'Aggregate Calcs'!H17</f>
        <v>310563563052560.25</v>
      </c>
      <c r="E9" s="192">
        <f>'Aggregate Calcs'!I17</f>
        <v>322209696667031.25</v>
      </c>
      <c r="F9" s="192">
        <f>'Aggregate Calcs'!J17</f>
        <v>333855830281502.25</v>
      </c>
      <c r="G9" s="192">
        <f>'Aggregate Calcs'!K17</f>
        <v>345501963895973.31</v>
      </c>
      <c r="H9" s="192">
        <f>'Aggregate Calcs'!L17</f>
        <v>360420106478319.5</v>
      </c>
      <c r="I9" s="192">
        <f>'Aggregate Calcs'!M17</f>
        <v>375338249060665.69</v>
      </c>
      <c r="J9" s="192">
        <f>'Aggregate Calcs'!N17</f>
        <v>390256391643011.94</v>
      </c>
      <c r="K9" s="192">
        <f>'Aggregate Calcs'!O17</f>
        <v>405174534225358.13</v>
      </c>
      <c r="L9" s="192">
        <f>'Aggregate Calcs'!P17</f>
        <v>420092676807704.31</v>
      </c>
      <c r="M9" s="192">
        <f>'Aggregate Calcs'!Q17</f>
        <v>437284588333828.13</v>
      </c>
      <c r="N9" s="192">
        <f>'Aggregate Calcs'!R17</f>
        <v>454476499859952.06</v>
      </c>
      <c r="O9" s="192">
        <f>'Aggregate Calcs'!S17</f>
        <v>471668411386075.94</v>
      </c>
      <c r="P9" s="192">
        <f>'Aggregate Calcs'!T17</f>
        <v>488860322912199.81</v>
      </c>
      <c r="Q9" s="192">
        <f>'Aggregate Calcs'!U17</f>
        <v>506052234438323.69</v>
      </c>
      <c r="R9" s="192">
        <f>'Aggregate Calcs'!V17</f>
        <v>531424168384135.56</v>
      </c>
      <c r="S9" s="192">
        <f>'Aggregate Calcs'!W17</f>
        <v>556796102329947.38</v>
      </c>
      <c r="T9" s="192">
        <f>'Aggregate Calcs'!X17</f>
        <v>582168036275759.13</v>
      </c>
      <c r="U9" s="192">
        <f>'Aggregate Calcs'!Y17</f>
        <v>607539970221571.13</v>
      </c>
      <c r="V9" s="192">
        <f>'Aggregate Calcs'!Z17</f>
        <v>632911904167382.88</v>
      </c>
      <c r="W9" s="192">
        <f>'Aggregate Calcs'!AA17</f>
        <v>665881553852159</v>
      </c>
      <c r="X9" s="192">
        <f>'Aggregate Calcs'!AB17</f>
        <v>698851203536935.38</v>
      </c>
      <c r="Y9" s="192">
        <f>'Aggregate Calcs'!AC17</f>
        <v>731820853221711.63</v>
      </c>
      <c r="Z9" s="192">
        <f>'Aggregate Calcs'!AD17</f>
        <v>764790502906488</v>
      </c>
      <c r="AA9" s="192">
        <f>'Aggregate Calcs'!AE17</f>
        <v>797760152591264.13</v>
      </c>
      <c r="AB9" s="192">
        <f>'Aggregate Calcs'!AF17</f>
        <v>825988162161577.25</v>
      </c>
      <c r="AC9" s="192">
        <f>'Aggregate Calcs'!AG17</f>
        <v>854216171731890.38</v>
      </c>
      <c r="AD9" s="192">
        <f>'Aggregate Calcs'!AH17</f>
        <v>882444181302203.5</v>
      </c>
      <c r="AE9" s="192">
        <f>'Aggregate Calcs'!AI17</f>
        <v>910672190872516.5</v>
      </c>
      <c r="AF9" s="192">
        <f>'Aggregate Calcs'!AJ17</f>
        <v>938900200442829.63</v>
      </c>
      <c r="AG9" s="192">
        <f>'Aggregate Calcs'!AK17</f>
        <v>967128210013142.63</v>
      </c>
      <c r="AH9" s="192">
        <f>'Aggregate Calcs'!AL17</f>
        <v>995356219583455.88</v>
      </c>
      <c r="AI9" s="192">
        <f>'Aggregate Calcs'!AM17</f>
        <v>1023584229153769</v>
      </c>
    </row>
  </sheetData>
  <pageMargins left="0.7" right="0.7" top="0.75" bottom="0.75" header="0.3" footer="0.3"/>
  <pageSetup paperSize="9"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B2" sqref="B2"/>
    </sheetView>
  </sheetViews>
  <sheetFormatPr defaultColWidth="8.86328125" defaultRowHeight="14.25" x14ac:dyDescent="0.45"/>
  <cols>
    <col min="1" max="1" width="39.86328125" style="4" customWidth="1"/>
    <col min="2" max="35" width="9.59765625" style="4" bestFit="1" customWidth="1"/>
    <col min="36" max="16384" width="8.86328125" style="4"/>
  </cols>
  <sheetData>
    <row r="1" spans="1:35" x14ac:dyDescent="0.45">
      <c r="A1" s="1" t="s">
        <v>674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45">
      <c r="A2" s="4" t="s">
        <v>675</v>
      </c>
      <c r="B2" s="212">
        <f>'Aggregate Calcs'!F18</f>
        <v>0</v>
      </c>
      <c r="C2" s="212">
        <f>'Aggregate Calcs'!G18</f>
        <v>0</v>
      </c>
      <c r="D2" s="212">
        <f>'Aggregate Calcs'!H18</f>
        <v>0</v>
      </c>
      <c r="E2" s="212">
        <f>'Aggregate Calcs'!I18</f>
        <v>0</v>
      </c>
      <c r="F2" s="212">
        <f>'Aggregate Calcs'!J18</f>
        <v>0</v>
      </c>
      <c r="G2" s="212">
        <f>'Aggregate Calcs'!K18</f>
        <v>0</v>
      </c>
      <c r="H2" s="212">
        <f>'Aggregate Calcs'!L18</f>
        <v>0</v>
      </c>
      <c r="I2" s="212">
        <f>'Aggregate Calcs'!M18</f>
        <v>0</v>
      </c>
      <c r="J2" s="212">
        <f>'Aggregate Calcs'!N18</f>
        <v>0</v>
      </c>
      <c r="K2" s="212">
        <f>'Aggregate Calcs'!O18</f>
        <v>0</v>
      </c>
      <c r="L2" s="212">
        <f>'Aggregate Calcs'!P18</f>
        <v>0</v>
      </c>
      <c r="M2" s="212">
        <f>'Aggregate Calcs'!Q18</f>
        <v>0</v>
      </c>
      <c r="N2" s="212">
        <f>'Aggregate Calcs'!R18</f>
        <v>0</v>
      </c>
      <c r="O2" s="212">
        <f>'Aggregate Calcs'!S18</f>
        <v>0</v>
      </c>
      <c r="P2" s="212">
        <f>'Aggregate Calcs'!T18</f>
        <v>0</v>
      </c>
      <c r="Q2" s="212">
        <f>'Aggregate Calcs'!U18</f>
        <v>0</v>
      </c>
      <c r="R2" s="212">
        <f>'Aggregate Calcs'!V18</f>
        <v>0</v>
      </c>
      <c r="S2" s="212">
        <f>'Aggregate Calcs'!W18</f>
        <v>0</v>
      </c>
      <c r="T2" s="212">
        <f>'Aggregate Calcs'!X18</f>
        <v>0</v>
      </c>
      <c r="U2" s="212">
        <f>'Aggregate Calcs'!Y18</f>
        <v>0</v>
      </c>
      <c r="V2" s="212">
        <f>'Aggregate Calcs'!Z18</f>
        <v>0</v>
      </c>
      <c r="W2" s="212">
        <f>'Aggregate Calcs'!AA18</f>
        <v>0</v>
      </c>
      <c r="X2" s="212">
        <f>'Aggregate Calcs'!AB18</f>
        <v>0</v>
      </c>
      <c r="Y2" s="212">
        <f>'Aggregate Calcs'!AC18</f>
        <v>0</v>
      </c>
      <c r="Z2" s="212">
        <f>'Aggregate Calcs'!AD18</f>
        <v>0</v>
      </c>
      <c r="AA2" s="212">
        <f>'Aggregate Calcs'!AE18</f>
        <v>0</v>
      </c>
      <c r="AB2" s="212">
        <f>'Aggregate Calcs'!AF18</f>
        <v>0</v>
      </c>
      <c r="AC2" s="212">
        <f>'Aggregate Calcs'!AG18</f>
        <v>0</v>
      </c>
      <c r="AD2" s="212">
        <f>'Aggregate Calcs'!AH18</f>
        <v>0</v>
      </c>
      <c r="AE2" s="212">
        <f>'Aggregate Calcs'!AI18</f>
        <v>0</v>
      </c>
      <c r="AF2" s="212">
        <f>'Aggregate Calcs'!AJ18</f>
        <v>0</v>
      </c>
      <c r="AG2" s="212">
        <f>'Aggregate Calcs'!AK18</f>
        <v>0</v>
      </c>
      <c r="AH2" s="212">
        <f>'Aggregate Calcs'!AL18</f>
        <v>0</v>
      </c>
      <c r="AI2" s="212">
        <f>'Aggregate Calcs'!AM18</f>
        <v>0</v>
      </c>
    </row>
    <row r="3" spans="1:35" x14ac:dyDescent="0.45">
      <c r="A3" s="4" t="s">
        <v>676</v>
      </c>
      <c r="B3" s="192">
        <f>'Aggregate Calcs'!F19</f>
        <v>216223653229476.88</v>
      </c>
      <c r="C3" s="192">
        <f>'Aggregate Calcs'!G19</f>
        <v>214073808547632.34</v>
      </c>
      <c r="D3" s="192">
        <f>'Aggregate Calcs'!H19</f>
        <v>211923963865787.84</v>
      </c>
      <c r="E3" s="192">
        <f>'Aggregate Calcs'!I19</f>
        <v>209774119183943.34</v>
      </c>
      <c r="F3" s="192">
        <f>'Aggregate Calcs'!J19</f>
        <v>207624274502098.81</v>
      </c>
      <c r="G3" s="192">
        <f>'Aggregate Calcs'!K19</f>
        <v>205474429820254.31</v>
      </c>
      <c r="H3" s="192">
        <f>'Aggregate Calcs'!L19</f>
        <v>208108570988248.91</v>
      </c>
      <c r="I3" s="192">
        <f>'Aggregate Calcs'!M19</f>
        <v>210742712156243.53</v>
      </c>
      <c r="J3" s="192">
        <f>'Aggregate Calcs'!N19</f>
        <v>213376853324238.06</v>
      </c>
      <c r="K3" s="192">
        <f>'Aggregate Calcs'!O19</f>
        <v>216010994492232.66</v>
      </c>
      <c r="L3" s="192">
        <f>'Aggregate Calcs'!P19</f>
        <v>218645135660227.28</v>
      </c>
      <c r="M3" s="192">
        <f>'Aggregate Calcs'!Q19</f>
        <v>221713543066382.19</v>
      </c>
      <c r="N3" s="192">
        <f>'Aggregate Calcs'!R19</f>
        <v>224781950472537.19</v>
      </c>
      <c r="O3" s="192">
        <f>'Aggregate Calcs'!S19</f>
        <v>227850357878692.13</v>
      </c>
      <c r="P3" s="192">
        <f>'Aggregate Calcs'!T19</f>
        <v>230918765284847.09</v>
      </c>
      <c r="Q3" s="192">
        <f>'Aggregate Calcs'!U19</f>
        <v>233987172691002.06</v>
      </c>
      <c r="R3" s="192">
        <f>'Aggregate Calcs'!V19</f>
        <v>237584227330779.72</v>
      </c>
      <c r="S3" s="192">
        <f>'Aggregate Calcs'!W19</f>
        <v>241181281970557.38</v>
      </c>
      <c r="T3" s="192">
        <f>'Aggregate Calcs'!X19</f>
        <v>244778336610335.03</v>
      </c>
      <c r="U3" s="192">
        <f>'Aggregate Calcs'!Y19</f>
        <v>248375391250112.66</v>
      </c>
      <c r="V3" s="192">
        <f>'Aggregate Calcs'!Z19</f>
        <v>251972445889890.34</v>
      </c>
      <c r="W3" s="192">
        <f>'Aggregate Calcs'!AA19</f>
        <v>256186544634930</v>
      </c>
      <c r="X3" s="192">
        <f>'Aggregate Calcs'!AB19</f>
        <v>260400643379969.75</v>
      </c>
      <c r="Y3" s="192">
        <f>'Aggregate Calcs'!AC19</f>
        <v>264614742125009.41</v>
      </c>
      <c r="Z3" s="192">
        <f>'Aggregate Calcs'!AD19</f>
        <v>268828840870049.13</v>
      </c>
      <c r="AA3" s="192">
        <f>'Aggregate Calcs'!AE19</f>
        <v>273042939615088.84</v>
      </c>
      <c r="AB3" s="192">
        <f>'Aggregate Calcs'!AF19</f>
        <v>277991380882952.63</v>
      </c>
      <c r="AC3" s="192">
        <f>'Aggregate Calcs'!AG19</f>
        <v>282939822150816.38</v>
      </c>
      <c r="AD3" s="192">
        <f>'Aggregate Calcs'!AH19</f>
        <v>287888263418680.19</v>
      </c>
      <c r="AE3" s="192">
        <f>'Aggregate Calcs'!AI19</f>
        <v>292836704686543.94</v>
      </c>
      <c r="AF3" s="192">
        <f>'Aggregate Calcs'!AJ19</f>
        <v>297785145954407.75</v>
      </c>
      <c r="AG3" s="192">
        <f>'Aggregate Calcs'!AK19</f>
        <v>302733587222271.56</v>
      </c>
      <c r="AH3" s="192">
        <f>'Aggregate Calcs'!AL19</f>
        <v>307682028490135.31</v>
      </c>
      <c r="AI3" s="192">
        <f>'Aggregate Calcs'!AM19</f>
        <v>312630469757999.13</v>
      </c>
    </row>
    <row r="4" spans="1:35" x14ac:dyDescent="0.45">
      <c r="A4" s="4" t="s">
        <v>27</v>
      </c>
      <c r="B4" s="192">
        <f>'Aggregate Calcs'!F20</f>
        <v>146997900472734.47</v>
      </c>
      <c r="C4" s="192">
        <f>'Aggregate Calcs'!G20</f>
        <v>162139206885948.03</v>
      </c>
      <c r="D4" s="192">
        <f>'Aggregate Calcs'!H20</f>
        <v>177280513299161.59</v>
      </c>
      <c r="E4" s="192">
        <f>'Aggregate Calcs'!I20</f>
        <v>192421819712375.16</v>
      </c>
      <c r="F4" s="192">
        <f>'Aggregate Calcs'!J20</f>
        <v>207563126125588.72</v>
      </c>
      <c r="G4" s="192">
        <f>'Aggregate Calcs'!K20</f>
        <v>222704432538802.31</v>
      </c>
      <c r="H4" s="192">
        <f>'Aggregate Calcs'!L20</f>
        <v>240735817878201.5</v>
      </c>
      <c r="I4" s="192">
        <f>'Aggregate Calcs'!M20</f>
        <v>258767203217600.66</v>
      </c>
      <c r="J4" s="192">
        <f>'Aggregate Calcs'!N20</f>
        <v>276798588556999.81</v>
      </c>
      <c r="K4" s="192">
        <f>'Aggregate Calcs'!O20</f>
        <v>294829973896399</v>
      </c>
      <c r="L4" s="192">
        <f>'Aggregate Calcs'!P20</f>
        <v>312861359235798.13</v>
      </c>
      <c r="M4" s="192">
        <f>'Aggregate Calcs'!Q20</f>
        <v>333890222936989.69</v>
      </c>
      <c r="N4" s="192">
        <f>'Aggregate Calcs'!R20</f>
        <v>354919086638181.25</v>
      </c>
      <c r="O4" s="192">
        <f>'Aggregate Calcs'!S20</f>
        <v>375947950339372.81</v>
      </c>
      <c r="P4" s="192">
        <f>'Aggregate Calcs'!T20</f>
        <v>396976814040564.44</v>
      </c>
      <c r="Q4" s="192">
        <f>'Aggregate Calcs'!U20</f>
        <v>418005677741756</v>
      </c>
      <c r="R4" s="192">
        <f>'Aggregate Calcs'!V20</f>
        <v>438162927592423.44</v>
      </c>
      <c r="S4" s="192">
        <f>'Aggregate Calcs'!W20</f>
        <v>458320177443090.75</v>
      </c>
      <c r="T4" s="192">
        <f>'Aggregate Calcs'!X20</f>
        <v>478477427293758.19</v>
      </c>
      <c r="U4" s="192">
        <f>'Aggregate Calcs'!Y20</f>
        <v>498634677144425.63</v>
      </c>
      <c r="V4" s="192">
        <f>'Aggregate Calcs'!Z20</f>
        <v>518791926995093</v>
      </c>
      <c r="W4" s="192">
        <f>'Aggregate Calcs'!AA20</f>
        <v>535507023234137.94</v>
      </c>
      <c r="X4" s="192">
        <f>'Aggregate Calcs'!AB20</f>
        <v>552222119473182.75</v>
      </c>
      <c r="Y4" s="192">
        <f>'Aggregate Calcs'!AC20</f>
        <v>568937215712227.63</v>
      </c>
      <c r="Z4" s="192">
        <f>'Aggregate Calcs'!AD20</f>
        <v>585652311951272.5</v>
      </c>
      <c r="AA4" s="192">
        <f>'Aggregate Calcs'!AE20</f>
        <v>602367408190317.25</v>
      </c>
      <c r="AB4" s="192">
        <f>'Aggregate Calcs'!AF20</f>
        <v>614935460859313.63</v>
      </c>
      <c r="AC4" s="192">
        <f>'Aggregate Calcs'!AG20</f>
        <v>627503513528309.88</v>
      </c>
      <c r="AD4" s="192">
        <f>'Aggregate Calcs'!AH20</f>
        <v>640071566197306</v>
      </c>
      <c r="AE4" s="192">
        <f>'Aggregate Calcs'!AI20</f>
        <v>652639618866302.25</v>
      </c>
      <c r="AF4" s="192">
        <f>'Aggregate Calcs'!AJ20</f>
        <v>665207671535298.5</v>
      </c>
      <c r="AG4" s="192">
        <f>'Aggregate Calcs'!AK20</f>
        <v>677775724204294.75</v>
      </c>
      <c r="AH4" s="192">
        <f>'Aggregate Calcs'!AL20</f>
        <v>690343776873290.88</v>
      </c>
      <c r="AI4" s="192">
        <f>'Aggregate Calcs'!AM20</f>
        <v>702911829542287.13</v>
      </c>
    </row>
    <row r="5" spans="1:35" x14ac:dyDescent="0.45">
      <c r="A5" s="4" t="s">
        <v>6</v>
      </c>
      <c r="B5" s="192">
        <f>'Aggregate Calcs'!F21</f>
        <v>519922521956646.25</v>
      </c>
      <c r="C5" s="192">
        <f>'Aggregate Calcs'!G21</f>
        <v>523085785444408.06</v>
      </c>
      <c r="D5" s="192">
        <f>'Aggregate Calcs'!H21</f>
        <v>526249048932169.88</v>
      </c>
      <c r="E5" s="192">
        <f>'Aggregate Calcs'!I21</f>
        <v>529412312419931.56</v>
      </c>
      <c r="F5" s="192">
        <f>'Aggregate Calcs'!J21</f>
        <v>532575575907693.44</v>
      </c>
      <c r="G5" s="192">
        <f>'Aggregate Calcs'!K21</f>
        <v>535738839395455.25</v>
      </c>
      <c r="H5" s="192">
        <f>'Aggregate Calcs'!L21</f>
        <v>544447964771189.25</v>
      </c>
      <c r="I5" s="192">
        <f>'Aggregate Calcs'!M21</f>
        <v>553157090146923.25</v>
      </c>
      <c r="J5" s="192">
        <f>'Aggregate Calcs'!N21</f>
        <v>561866215522657.31</v>
      </c>
      <c r="K5" s="192">
        <f>'Aggregate Calcs'!O21</f>
        <v>570575340898391.38</v>
      </c>
      <c r="L5" s="192">
        <f>'Aggregate Calcs'!P21</f>
        <v>579284466274125.38</v>
      </c>
      <c r="M5" s="192">
        <f>'Aggregate Calcs'!Q21</f>
        <v>590881570278837.38</v>
      </c>
      <c r="N5" s="192">
        <f>'Aggregate Calcs'!R21</f>
        <v>602478674283549.38</v>
      </c>
      <c r="O5" s="192">
        <f>'Aggregate Calcs'!S21</f>
        <v>614075778288261.13</v>
      </c>
      <c r="P5" s="192">
        <f>'Aggregate Calcs'!T21</f>
        <v>625672882292973</v>
      </c>
      <c r="Q5" s="192">
        <f>'Aggregate Calcs'!U21</f>
        <v>637269986297685.13</v>
      </c>
      <c r="R5" s="192">
        <f>'Aggregate Calcs'!V21</f>
        <v>650834473725859.75</v>
      </c>
      <c r="S5" s="192">
        <f>'Aggregate Calcs'!W21</f>
        <v>664398961154034.5</v>
      </c>
      <c r="T5" s="192">
        <f>'Aggregate Calcs'!X21</f>
        <v>677963448582209.25</v>
      </c>
      <c r="U5" s="192">
        <f>'Aggregate Calcs'!Y21</f>
        <v>691527936010384.13</v>
      </c>
      <c r="V5" s="192">
        <f>'Aggregate Calcs'!Z21</f>
        <v>705092423438558.88</v>
      </c>
      <c r="W5" s="192">
        <f>'Aggregate Calcs'!AA21</f>
        <v>712101367521090.75</v>
      </c>
      <c r="X5" s="192">
        <f>'Aggregate Calcs'!AB21</f>
        <v>719110311603622.5</v>
      </c>
      <c r="Y5" s="192">
        <f>'Aggregate Calcs'!AC21</f>
        <v>726119255686154.25</v>
      </c>
      <c r="Z5" s="192">
        <f>'Aggregate Calcs'!AD21</f>
        <v>733128199768686.13</v>
      </c>
      <c r="AA5" s="192">
        <f>'Aggregate Calcs'!AE21</f>
        <v>740137143851217.75</v>
      </c>
      <c r="AB5" s="192">
        <f>'Aggregate Calcs'!AF21</f>
        <v>754931849313499.25</v>
      </c>
      <c r="AC5" s="192">
        <f>'Aggregate Calcs'!AG21</f>
        <v>769726554775781</v>
      </c>
      <c r="AD5" s="192">
        <f>'Aggregate Calcs'!AH21</f>
        <v>784521260238062.63</v>
      </c>
      <c r="AE5" s="192">
        <f>'Aggregate Calcs'!AI21</f>
        <v>799315965700344.13</v>
      </c>
      <c r="AF5" s="192">
        <f>'Aggregate Calcs'!AJ21</f>
        <v>814110671162625.75</v>
      </c>
      <c r="AG5" s="192">
        <f>'Aggregate Calcs'!AK21</f>
        <v>828905376624907.25</v>
      </c>
      <c r="AH5" s="192">
        <f>'Aggregate Calcs'!AL21</f>
        <v>843700082087188.75</v>
      </c>
      <c r="AI5" s="192">
        <f>'Aggregate Calcs'!AM21</f>
        <v>858494787549470.5</v>
      </c>
    </row>
    <row r="6" spans="1:35" x14ac:dyDescent="0.45">
      <c r="A6" s="4" t="s">
        <v>677</v>
      </c>
      <c r="B6" s="212">
        <f>'Aggregate Calcs'!F22</f>
        <v>0</v>
      </c>
      <c r="C6" s="212">
        <f>'Aggregate Calcs'!G22</f>
        <v>0</v>
      </c>
      <c r="D6" s="212">
        <f>'Aggregate Calcs'!H22</f>
        <v>0</v>
      </c>
      <c r="E6" s="212">
        <f>'Aggregate Calcs'!I22</f>
        <v>0</v>
      </c>
      <c r="F6" s="212">
        <f>'Aggregate Calcs'!J22</f>
        <v>0</v>
      </c>
      <c r="G6" s="212">
        <f>'Aggregate Calcs'!K22</f>
        <v>0</v>
      </c>
      <c r="H6" s="212">
        <f>'Aggregate Calcs'!L22</f>
        <v>0</v>
      </c>
      <c r="I6" s="212">
        <f>'Aggregate Calcs'!M22</f>
        <v>0</v>
      </c>
      <c r="J6" s="212">
        <f>'Aggregate Calcs'!N22</f>
        <v>0</v>
      </c>
      <c r="K6" s="212">
        <f>'Aggregate Calcs'!O22</f>
        <v>0</v>
      </c>
      <c r="L6" s="212">
        <f>'Aggregate Calcs'!P22</f>
        <v>0</v>
      </c>
      <c r="M6" s="212">
        <f>'Aggregate Calcs'!Q22</f>
        <v>0</v>
      </c>
      <c r="N6" s="212">
        <f>'Aggregate Calcs'!R22</f>
        <v>0</v>
      </c>
      <c r="O6" s="212">
        <f>'Aggregate Calcs'!S22</f>
        <v>0</v>
      </c>
      <c r="P6" s="212">
        <f>'Aggregate Calcs'!T22</f>
        <v>0</v>
      </c>
      <c r="Q6" s="212">
        <f>'Aggregate Calcs'!U22</f>
        <v>0</v>
      </c>
      <c r="R6" s="212">
        <f>'Aggregate Calcs'!V22</f>
        <v>0</v>
      </c>
      <c r="S6" s="212">
        <f>'Aggregate Calcs'!W22</f>
        <v>0</v>
      </c>
      <c r="T6" s="212">
        <f>'Aggregate Calcs'!X22</f>
        <v>0</v>
      </c>
      <c r="U6" s="212">
        <f>'Aggregate Calcs'!Y22</f>
        <v>0</v>
      </c>
      <c r="V6" s="212">
        <f>'Aggregate Calcs'!Z22</f>
        <v>0</v>
      </c>
      <c r="W6" s="212">
        <f>'Aggregate Calcs'!AA22</f>
        <v>0</v>
      </c>
      <c r="X6" s="212">
        <f>'Aggregate Calcs'!AB22</f>
        <v>0</v>
      </c>
      <c r="Y6" s="212">
        <f>'Aggregate Calcs'!AC22</f>
        <v>0</v>
      </c>
      <c r="Z6" s="212">
        <f>'Aggregate Calcs'!AD22</f>
        <v>0</v>
      </c>
      <c r="AA6" s="212">
        <f>'Aggregate Calcs'!AE22</f>
        <v>0</v>
      </c>
      <c r="AB6" s="212">
        <f>'Aggregate Calcs'!AF22</f>
        <v>0</v>
      </c>
      <c r="AC6" s="212">
        <f>'Aggregate Calcs'!AG22</f>
        <v>0</v>
      </c>
      <c r="AD6" s="212">
        <f>'Aggregate Calcs'!AH22</f>
        <v>0</v>
      </c>
      <c r="AE6" s="212">
        <f>'Aggregate Calcs'!AI22</f>
        <v>0</v>
      </c>
      <c r="AF6" s="212">
        <f>'Aggregate Calcs'!AJ22</f>
        <v>0</v>
      </c>
      <c r="AG6" s="212">
        <f>'Aggregate Calcs'!AK22</f>
        <v>0</v>
      </c>
      <c r="AH6" s="212">
        <f>'Aggregate Calcs'!AL22</f>
        <v>0</v>
      </c>
      <c r="AI6" s="212">
        <f>'Aggregate Calcs'!AM22</f>
        <v>0</v>
      </c>
    </row>
    <row r="7" spans="1:35" x14ac:dyDescent="0.45">
      <c r="A7" s="4" t="s">
        <v>678</v>
      </c>
      <c r="B7" s="212">
        <f>'Aggregate Calcs'!F23</f>
        <v>0</v>
      </c>
      <c r="C7" s="212">
        <f>'Aggregate Calcs'!G23</f>
        <v>0</v>
      </c>
      <c r="D7" s="212">
        <f>'Aggregate Calcs'!H23</f>
        <v>0</v>
      </c>
      <c r="E7" s="212">
        <f>'Aggregate Calcs'!I23</f>
        <v>0</v>
      </c>
      <c r="F7" s="212">
        <f>'Aggregate Calcs'!J23</f>
        <v>0</v>
      </c>
      <c r="G7" s="212">
        <f>'Aggregate Calcs'!K23</f>
        <v>0</v>
      </c>
      <c r="H7" s="212">
        <f>'Aggregate Calcs'!L23</f>
        <v>0</v>
      </c>
      <c r="I7" s="212">
        <f>'Aggregate Calcs'!M23</f>
        <v>0</v>
      </c>
      <c r="J7" s="212">
        <f>'Aggregate Calcs'!N23</f>
        <v>0</v>
      </c>
      <c r="K7" s="212">
        <f>'Aggregate Calcs'!O23</f>
        <v>0</v>
      </c>
      <c r="L7" s="212">
        <f>'Aggregate Calcs'!P23</f>
        <v>0</v>
      </c>
      <c r="M7" s="212">
        <f>'Aggregate Calcs'!Q23</f>
        <v>0</v>
      </c>
      <c r="N7" s="212">
        <f>'Aggregate Calcs'!R23</f>
        <v>0</v>
      </c>
      <c r="O7" s="212">
        <f>'Aggregate Calcs'!S23</f>
        <v>0</v>
      </c>
      <c r="P7" s="212">
        <f>'Aggregate Calcs'!T23</f>
        <v>0</v>
      </c>
      <c r="Q7" s="212">
        <f>'Aggregate Calcs'!U23</f>
        <v>0</v>
      </c>
      <c r="R7" s="212">
        <f>'Aggregate Calcs'!V23</f>
        <v>0</v>
      </c>
      <c r="S7" s="212">
        <f>'Aggregate Calcs'!W23</f>
        <v>0</v>
      </c>
      <c r="T7" s="212">
        <f>'Aggregate Calcs'!X23</f>
        <v>0</v>
      </c>
      <c r="U7" s="212">
        <f>'Aggregate Calcs'!Y23</f>
        <v>0</v>
      </c>
      <c r="V7" s="212">
        <f>'Aggregate Calcs'!Z23</f>
        <v>0</v>
      </c>
      <c r="W7" s="212">
        <f>'Aggregate Calcs'!AA23</f>
        <v>0</v>
      </c>
      <c r="X7" s="212">
        <f>'Aggregate Calcs'!AB23</f>
        <v>0</v>
      </c>
      <c r="Y7" s="212">
        <f>'Aggregate Calcs'!AC23</f>
        <v>0</v>
      </c>
      <c r="Z7" s="212">
        <f>'Aggregate Calcs'!AD23</f>
        <v>0</v>
      </c>
      <c r="AA7" s="212">
        <f>'Aggregate Calcs'!AE23</f>
        <v>0</v>
      </c>
      <c r="AB7" s="212">
        <f>'Aggregate Calcs'!AF23</f>
        <v>0</v>
      </c>
      <c r="AC7" s="212">
        <f>'Aggregate Calcs'!AG23</f>
        <v>0</v>
      </c>
      <c r="AD7" s="212">
        <f>'Aggregate Calcs'!AH23</f>
        <v>0</v>
      </c>
      <c r="AE7" s="212">
        <f>'Aggregate Calcs'!AI23</f>
        <v>0</v>
      </c>
      <c r="AF7" s="212">
        <f>'Aggregate Calcs'!AJ23</f>
        <v>0</v>
      </c>
      <c r="AG7" s="212">
        <f>'Aggregate Calcs'!AK23</f>
        <v>0</v>
      </c>
      <c r="AH7" s="212">
        <f>'Aggregate Calcs'!AL23</f>
        <v>0</v>
      </c>
      <c r="AI7" s="212">
        <f>'Aggregate Calcs'!AM23</f>
        <v>0</v>
      </c>
    </row>
    <row r="8" spans="1:35" x14ac:dyDescent="0.45">
      <c r="A8" s="4" t="s">
        <v>11</v>
      </c>
      <c r="B8" s="212">
        <f>'Aggregate Calcs'!F24</f>
        <v>0</v>
      </c>
      <c r="C8" s="212">
        <f>'Aggregate Calcs'!G24</f>
        <v>0</v>
      </c>
      <c r="D8" s="212">
        <f>'Aggregate Calcs'!H24</f>
        <v>0</v>
      </c>
      <c r="E8" s="212">
        <f>'Aggregate Calcs'!I24</f>
        <v>0</v>
      </c>
      <c r="F8" s="212">
        <f>'Aggregate Calcs'!J24</f>
        <v>0</v>
      </c>
      <c r="G8" s="212">
        <f>'Aggregate Calcs'!K24</f>
        <v>0</v>
      </c>
      <c r="H8" s="212">
        <f>'Aggregate Calcs'!L24</f>
        <v>0</v>
      </c>
      <c r="I8" s="212">
        <f>'Aggregate Calcs'!M24</f>
        <v>0</v>
      </c>
      <c r="J8" s="212">
        <f>'Aggregate Calcs'!N24</f>
        <v>0</v>
      </c>
      <c r="K8" s="212">
        <f>'Aggregate Calcs'!O24</f>
        <v>0</v>
      </c>
      <c r="L8" s="212">
        <f>'Aggregate Calcs'!P24</f>
        <v>0</v>
      </c>
      <c r="M8" s="212">
        <f>'Aggregate Calcs'!Q24</f>
        <v>0</v>
      </c>
      <c r="N8" s="212">
        <f>'Aggregate Calcs'!R24</f>
        <v>0</v>
      </c>
      <c r="O8" s="212">
        <f>'Aggregate Calcs'!S24</f>
        <v>0</v>
      </c>
      <c r="P8" s="212">
        <f>'Aggregate Calcs'!T24</f>
        <v>0</v>
      </c>
      <c r="Q8" s="212">
        <f>'Aggregate Calcs'!U24</f>
        <v>0</v>
      </c>
      <c r="R8" s="212">
        <f>'Aggregate Calcs'!V24</f>
        <v>0</v>
      </c>
      <c r="S8" s="212">
        <f>'Aggregate Calcs'!W24</f>
        <v>0</v>
      </c>
      <c r="T8" s="212">
        <f>'Aggregate Calcs'!X24</f>
        <v>0</v>
      </c>
      <c r="U8" s="212">
        <f>'Aggregate Calcs'!Y24</f>
        <v>0</v>
      </c>
      <c r="V8" s="212">
        <f>'Aggregate Calcs'!Z24</f>
        <v>0</v>
      </c>
      <c r="W8" s="212">
        <f>'Aggregate Calcs'!AA24</f>
        <v>0</v>
      </c>
      <c r="X8" s="212">
        <f>'Aggregate Calcs'!AB24</f>
        <v>0</v>
      </c>
      <c r="Y8" s="212">
        <f>'Aggregate Calcs'!AC24</f>
        <v>0</v>
      </c>
      <c r="Z8" s="212">
        <f>'Aggregate Calcs'!AD24</f>
        <v>0</v>
      </c>
      <c r="AA8" s="212">
        <f>'Aggregate Calcs'!AE24</f>
        <v>0</v>
      </c>
      <c r="AB8" s="212">
        <f>'Aggregate Calcs'!AF24</f>
        <v>0</v>
      </c>
      <c r="AC8" s="212">
        <f>'Aggregate Calcs'!AG24</f>
        <v>0</v>
      </c>
      <c r="AD8" s="212">
        <f>'Aggregate Calcs'!AH24</f>
        <v>0</v>
      </c>
      <c r="AE8" s="212">
        <f>'Aggregate Calcs'!AI24</f>
        <v>0</v>
      </c>
      <c r="AF8" s="212">
        <f>'Aggregate Calcs'!AJ24</f>
        <v>0</v>
      </c>
      <c r="AG8" s="212">
        <f>'Aggregate Calcs'!AK24</f>
        <v>0</v>
      </c>
      <c r="AH8" s="212">
        <f>'Aggregate Calcs'!AL24</f>
        <v>0</v>
      </c>
      <c r="AI8" s="212">
        <f>'Aggregate Calcs'!AM24</f>
        <v>0</v>
      </c>
    </row>
    <row r="9" spans="1:35" x14ac:dyDescent="0.45">
      <c r="A9" s="4" t="s">
        <v>679</v>
      </c>
      <c r="B9" s="192">
        <f>'Aggregate Calcs'!F25</f>
        <v>527451357202479.25</v>
      </c>
      <c r="C9" s="192">
        <f>'Aggregate Calcs'!G25</f>
        <v>548829539395172.31</v>
      </c>
      <c r="D9" s="192">
        <f>'Aggregate Calcs'!H25</f>
        <v>570207721587865.38</v>
      </c>
      <c r="E9" s="192">
        <f>'Aggregate Calcs'!I25</f>
        <v>591585903780558.5</v>
      </c>
      <c r="F9" s="192">
        <f>'Aggregate Calcs'!J25</f>
        <v>612964085973251.5</v>
      </c>
      <c r="G9" s="192">
        <f>'Aggregate Calcs'!K25</f>
        <v>634342268165944.5</v>
      </c>
      <c r="H9" s="192">
        <f>'Aggregate Calcs'!L25</f>
        <v>661691597798665.75</v>
      </c>
      <c r="I9" s="192">
        <f>'Aggregate Calcs'!M25</f>
        <v>689040927431386.75</v>
      </c>
      <c r="J9" s="192">
        <f>'Aggregate Calcs'!N25</f>
        <v>716390257064108</v>
      </c>
      <c r="K9" s="192">
        <f>'Aggregate Calcs'!O25</f>
        <v>743739586696829.13</v>
      </c>
      <c r="L9" s="192">
        <f>'Aggregate Calcs'!P25</f>
        <v>771088916329550.38</v>
      </c>
      <c r="M9" s="192">
        <f>'Aggregate Calcs'!Q25</f>
        <v>802713882400810.13</v>
      </c>
      <c r="N9" s="192">
        <f>'Aggregate Calcs'!R25</f>
        <v>834338848472069.75</v>
      </c>
      <c r="O9" s="192">
        <f>'Aggregate Calcs'!S25</f>
        <v>865963814543329.63</v>
      </c>
      <c r="P9" s="192">
        <f>'Aggregate Calcs'!T25</f>
        <v>897588780614589.25</v>
      </c>
      <c r="Q9" s="192">
        <f>'Aggregate Calcs'!U25</f>
        <v>929213746685849.13</v>
      </c>
      <c r="R9" s="192">
        <f>'Aggregate Calcs'!V25</f>
        <v>975803440291994</v>
      </c>
      <c r="S9" s="192">
        <f>'Aggregate Calcs'!W25</f>
        <v>1022393133898139</v>
      </c>
      <c r="T9" s="192">
        <f>'Aggregate Calcs'!X25</f>
        <v>1068982827504283.8</v>
      </c>
      <c r="U9" s="192">
        <f>'Aggregate Calcs'!Y25</f>
        <v>1115572521110429</v>
      </c>
      <c r="V9" s="192">
        <f>'Aggregate Calcs'!Z25</f>
        <v>1162162214716573.8</v>
      </c>
      <c r="W9" s="192">
        <f>'Aggregate Calcs'!AA25</f>
        <v>1222684585682784.3</v>
      </c>
      <c r="X9" s="192">
        <f>'Aggregate Calcs'!AB25</f>
        <v>1283206956648994.5</v>
      </c>
      <c r="Y9" s="192">
        <f>'Aggregate Calcs'!AC25</f>
        <v>1343729327615205</v>
      </c>
      <c r="Z9" s="192">
        <f>'Aggregate Calcs'!AD25</f>
        <v>1404251698581415.3</v>
      </c>
      <c r="AA9" s="192">
        <f>'Aggregate Calcs'!AE25</f>
        <v>1464774069547625.8</v>
      </c>
      <c r="AB9" s="192">
        <f>'Aggregate Calcs'!AF25</f>
        <v>1516524014027869</v>
      </c>
      <c r="AC9" s="192">
        <f>'Aggregate Calcs'!AG25</f>
        <v>1568273958508112</v>
      </c>
      <c r="AD9" s="192">
        <f>'Aggregate Calcs'!AH25</f>
        <v>1620023902988355.3</v>
      </c>
      <c r="AE9" s="192">
        <f>'Aggregate Calcs'!AI25</f>
        <v>1671773847468598.8</v>
      </c>
      <c r="AF9" s="192">
        <f>'Aggregate Calcs'!AJ25</f>
        <v>1723523791948842.3</v>
      </c>
      <c r="AG9" s="192">
        <f>'Aggregate Calcs'!AK25</f>
        <v>1775273736429085.5</v>
      </c>
      <c r="AH9" s="192">
        <f>'Aggregate Calcs'!AL25</f>
        <v>1827023680909328.8</v>
      </c>
      <c r="AI9" s="192">
        <f>'Aggregate Calcs'!AM25</f>
        <v>1878773625389572</v>
      </c>
    </row>
  </sheetData>
  <pageMargins left="0.7" right="0.7" top="0.75" bottom="0.75" header="0.3" footer="0.3"/>
  <pageSetup paperSize="9"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B2" sqref="B2"/>
    </sheetView>
  </sheetViews>
  <sheetFormatPr defaultColWidth="8.86328125" defaultRowHeight="14.25" x14ac:dyDescent="0.45"/>
  <cols>
    <col min="1" max="1" width="39.86328125" style="4" customWidth="1"/>
    <col min="2" max="2" width="9.59765625" style="4" bestFit="1" customWidth="1"/>
    <col min="3" max="12" width="8.86328125" style="4"/>
    <col min="13" max="13" width="8.86328125" style="4" customWidth="1"/>
    <col min="14" max="16384" width="8.86328125" style="4"/>
  </cols>
  <sheetData>
    <row r="1" spans="1:35" x14ac:dyDescent="0.45">
      <c r="A1" s="1" t="s">
        <v>674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45">
      <c r="A2" s="4" t="s">
        <v>675</v>
      </c>
      <c r="B2" s="212">
        <f>'Aggregate Calcs'!F26</f>
        <v>0</v>
      </c>
      <c r="C2" s="212">
        <f>'Aggregate Calcs'!G26</f>
        <v>0</v>
      </c>
      <c r="D2" s="212">
        <f>'Aggregate Calcs'!H26</f>
        <v>0</v>
      </c>
      <c r="E2" s="212">
        <f>'Aggregate Calcs'!I26</f>
        <v>0</v>
      </c>
      <c r="F2" s="212">
        <f>'Aggregate Calcs'!J26</f>
        <v>0</v>
      </c>
      <c r="G2" s="212">
        <f>'Aggregate Calcs'!K26</f>
        <v>0</v>
      </c>
      <c r="H2" s="212">
        <f>'Aggregate Calcs'!L26</f>
        <v>0</v>
      </c>
      <c r="I2" s="212">
        <f>'Aggregate Calcs'!M26</f>
        <v>0</v>
      </c>
      <c r="J2" s="212">
        <f>'Aggregate Calcs'!N26</f>
        <v>0</v>
      </c>
      <c r="K2" s="212">
        <f>'Aggregate Calcs'!O26</f>
        <v>0</v>
      </c>
      <c r="L2" s="212">
        <f>'Aggregate Calcs'!P26</f>
        <v>0</v>
      </c>
      <c r="M2" s="212">
        <f>'Aggregate Calcs'!Q26</f>
        <v>0</v>
      </c>
      <c r="N2" s="212">
        <f>'Aggregate Calcs'!R26</f>
        <v>0</v>
      </c>
      <c r="O2" s="212">
        <f>'Aggregate Calcs'!S26</f>
        <v>0</v>
      </c>
      <c r="P2" s="212">
        <f>'Aggregate Calcs'!T26</f>
        <v>0</v>
      </c>
      <c r="Q2" s="212">
        <f>'Aggregate Calcs'!U26</f>
        <v>0</v>
      </c>
      <c r="R2" s="212">
        <f>'Aggregate Calcs'!V26</f>
        <v>0</v>
      </c>
      <c r="S2" s="212">
        <f>'Aggregate Calcs'!W26</f>
        <v>0</v>
      </c>
      <c r="T2" s="212">
        <f>'Aggregate Calcs'!X26</f>
        <v>0</v>
      </c>
      <c r="U2" s="212">
        <f>'Aggregate Calcs'!Y26</f>
        <v>0</v>
      </c>
      <c r="V2" s="212">
        <f>'Aggregate Calcs'!Z26</f>
        <v>0</v>
      </c>
      <c r="W2" s="212">
        <f>'Aggregate Calcs'!AA26</f>
        <v>0</v>
      </c>
      <c r="X2" s="212">
        <f>'Aggregate Calcs'!AB26</f>
        <v>0</v>
      </c>
      <c r="Y2" s="212">
        <f>'Aggregate Calcs'!AC26</f>
        <v>0</v>
      </c>
      <c r="Z2" s="212">
        <f>'Aggregate Calcs'!AD26</f>
        <v>0</v>
      </c>
      <c r="AA2" s="212">
        <f>'Aggregate Calcs'!AE26</f>
        <v>0</v>
      </c>
      <c r="AB2" s="212">
        <f>'Aggregate Calcs'!AF26</f>
        <v>0</v>
      </c>
      <c r="AC2" s="212">
        <f>'Aggregate Calcs'!AG26</f>
        <v>0</v>
      </c>
      <c r="AD2" s="212">
        <f>'Aggregate Calcs'!AH26</f>
        <v>0</v>
      </c>
      <c r="AE2" s="212">
        <f>'Aggregate Calcs'!AI26</f>
        <v>0</v>
      </c>
      <c r="AF2" s="212">
        <f>'Aggregate Calcs'!AJ26</f>
        <v>0</v>
      </c>
      <c r="AG2" s="212">
        <f>'Aggregate Calcs'!AK26</f>
        <v>0</v>
      </c>
      <c r="AH2" s="212">
        <f>'Aggregate Calcs'!AL26</f>
        <v>0</v>
      </c>
      <c r="AI2" s="212">
        <f>'Aggregate Calcs'!AM26</f>
        <v>0</v>
      </c>
    </row>
    <row r="3" spans="1:35" x14ac:dyDescent="0.45">
      <c r="A3" s="4" t="s">
        <v>676</v>
      </c>
      <c r="B3" s="212">
        <f>'Aggregate Calcs'!F27</f>
        <v>0</v>
      </c>
      <c r="C3" s="212">
        <f>'Aggregate Calcs'!G27</f>
        <v>0</v>
      </c>
      <c r="D3" s="212">
        <f>'Aggregate Calcs'!H27</f>
        <v>0</v>
      </c>
      <c r="E3" s="212">
        <f>'Aggregate Calcs'!I27</f>
        <v>0</v>
      </c>
      <c r="F3" s="212">
        <f>'Aggregate Calcs'!J27</f>
        <v>0</v>
      </c>
      <c r="G3" s="212">
        <f>'Aggregate Calcs'!K27</f>
        <v>0</v>
      </c>
      <c r="H3" s="212">
        <f>'Aggregate Calcs'!L27</f>
        <v>0</v>
      </c>
      <c r="I3" s="212">
        <f>'Aggregate Calcs'!M27</f>
        <v>0</v>
      </c>
      <c r="J3" s="212">
        <f>'Aggregate Calcs'!N27</f>
        <v>0</v>
      </c>
      <c r="K3" s="212">
        <f>'Aggregate Calcs'!O27</f>
        <v>0</v>
      </c>
      <c r="L3" s="212">
        <f>'Aggregate Calcs'!P27</f>
        <v>0</v>
      </c>
      <c r="M3" s="212">
        <f>'Aggregate Calcs'!Q27</f>
        <v>0</v>
      </c>
      <c r="N3" s="212">
        <f>'Aggregate Calcs'!R27</f>
        <v>0</v>
      </c>
      <c r="O3" s="212">
        <f>'Aggregate Calcs'!S27</f>
        <v>0</v>
      </c>
      <c r="P3" s="212">
        <f>'Aggregate Calcs'!T27</f>
        <v>0</v>
      </c>
      <c r="Q3" s="212">
        <f>'Aggregate Calcs'!U27</f>
        <v>0</v>
      </c>
      <c r="R3" s="212">
        <f>'Aggregate Calcs'!V27</f>
        <v>0</v>
      </c>
      <c r="S3" s="212">
        <f>'Aggregate Calcs'!W27</f>
        <v>0</v>
      </c>
      <c r="T3" s="212">
        <f>'Aggregate Calcs'!X27</f>
        <v>0</v>
      </c>
      <c r="U3" s="212">
        <f>'Aggregate Calcs'!Y27</f>
        <v>0</v>
      </c>
      <c r="V3" s="212">
        <f>'Aggregate Calcs'!Z27</f>
        <v>0</v>
      </c>
      <c r="W3" s="212">
        <f>'Aggregate Calcs'!AA27</f>
        <v>0</v>
      </c>
      <c r="X3" s="212">
        <f>'Aggregate Calcs'!AB27</f>
        <v>0</v>
      </c>
      <c r="Y3" s="212">
        <f>'Aggregate Calcs'!AC27</f>
        <v>0</v>
      </c>
      <c r="Z3" s="212">
        <f>'Aggregate Calcs'!AD27</f>
        <v>0</v>
      </c>
      <c r="AA3" s="212">
        <f>'Aggregate Calcs'!AE27</f>
        <v>0</v>
      </c>
      <c r="AB3" s="212">
        <f>'Aggregate Calcs'!AF27</f>
        <v>0</v>
      </c>
      <c r="AC3" s="212">
        <f>'Aggregate Calcs'!AG27</f>
        <v>0</v>
      </c>
      <c r="AD3" s="212">
        <f>'Aggregate Calcs'!AH27</f>
        <v>0</v>
      </c>
      <c r="AE3" s="212">
        <f>'Aggregate Calcs'!AI27</f>
        <v>0</v>
      </c>
      <c r="AF3" s="212">
        <f>'Aggregate Calcs'!AJ27</f>
        <v>0</v>
      </c>
      <c r="AG3" s="212">
        <f>'Aggregate Calcs'!AK27</f>
        <v>0</v>
      </c>
      <c r="AH3" s="212">
        <f>'Aggregate Calcs'!AL27</f>
        <v>0</v>
      </c>
      <c r="AI3" s="212">
        <f>'Aggregate Calcs'!AM27</f>
        <v>0</v>
      </c>
    </row>
    <row r="4" spans="1:35" x14ac:dyDescent="0.45">
      <c r="A4" s="4" t="s">
        <v>27</v>
      </c>
      <c r="B4" s="212">
        <f>'Aggregate Calcs'!F28</f>
        <v>0</v>
      </c>
      <c r="C4" s="212">
        <f>'Aggregate Calcs'!G28</f>
        <v>0</v>
      </c>
      <c r="D4" s="212">
        <f>'Aggregate Calcs'!H28</f>
        <v>0</v>
      </c>
      <c r="E4" s="212">
        <f>'Aggregate Calcs'!I28</f>
        <v>0</v>
      </c>
      <c r="F4" s="212">
        <f>'Aggregate Calcs'!J28</f>
        <v>0</v>
      </c>
      <c r="G4" s="212">
        <f>'Aggregate Calcs'!K28</f>
        <v>0</v>
      </c>
      <c r="H4" s="212">
        <f>'Aggregate Calcs'!L28</f>
        <v>0</v>
      </c>
      <c r="I4" s="212">
        <f>'Aggregate Calcs'!M28</f>
        <v>0</v>
      </c>
      <c r="J4" s="212">
        <f>'Aggregate Calcs'!N28</f>
        <v>0</v>
      </c>
      <c r="K4" s="212">
        <f>'Aggregate Calcs'!O28</f>
        <v>0</v>
      </c>
      <c r="L4" s="212">
        <f>'Aggregate Calcs'!P28</f>
        <v>0</v>
      </c>
      <c r="M4" s="212">
        <f>'Aggregate Calcs'!Q28</f>
        <v>0</v>
      </c>
      <c r="N4" s="212">
        <f>'Aggregate Calcs'!R28</f>
        <v>0</v>
      </c>
      <c r="O4" s="212">
        <f>'Aggregate Calcs'!S28</f>
        <v>0</v>
      </c>
      <c r="P4" s="212">
        <f>'Aggregate Calcs'!T28</f>
        <v>0</v>
      </c>
      <c r="Q4" s="212">
        <f>'Aggregate Calcs'!U28</f>
        <v>0</v>
      </c>
      <c r="R4" s="212">
        <f>'Aggregate Calcs'!V28</f>
        <v>0</v>
      </c>
      <c r="S4" s="212">
        <f>'Aggregate Calcs'!W28</f>
        <v>0</v>
      </c>
      <c r="T4" s="212">
        <f>'Aggregate Calcs'!X28</f>
        <v>0</v>
      </c>
      <c r="U4" s="212">
        <f>'Aggregate Calcs'!Y28</f>
        <v>0</v>
      </c>
      <c r="V4" s="212">
        <f>'Aggregate Calcs'!Z28</f>
        <v>0</v>
      </c>
      <c r="W4" s="212">
        <f>'Aggregate Calcs'!AA28</f>
        <v>0</v>
      </c>
      <c r="X4" s="212">
        <f>'Aggregate Calcs'!AB28</f>
        <v>0</v>
      </c>
      <c r="Y4" s="212">
        <f>'Aggregate Calcs'!AC28</f>
        <v>0</v>
      </c>
      <c r="Z4" s="212">
        <f>'Aggregate Calcs'!AD28</f>
        <v>0</v>
      </c>
      <c r="AA4" s="212">
        <f>'Aggregate Calcs'!AE28</f>
        <v>0</v>
      </c>
      <c r="AB4" s="212">
        <f>'Aggregate Calcs'!AF28</f>
        <v>0</v>
      </c>
      <c r="AC4" s="212">
        <f>'Aggregate Calcs'!AG28</f>
        <v>0</v>
      </c>
      <c r="AD4" s="212">
        <f>'Aggregate Calcs'!AH28</f>
        <v>0</v>
      </c>
      <c r="AE4" s="212">
        <f>'Aggregate Calcs'!AI28</f>
        <v>0</v>
      </c>
      <c r="AF4" s="212">
        <f>'Aggregate Calcs'!AJ28</f>
        <v>0</v>
      </c>
      <c r="AG4" s="212">
        <f>'Aggregate Calcs'!AK28</f>
        <v>0</v>
      </c>
      <c r="AH4" s="212">
        <f>'Aggregate Calcs'!AL28</f>
        <v>0</v>
      </c>
      <c r="AI4" s="212">
        <f>'Aggregate Calcs'!AM28</f>
        <v>0</v>
      </c>
    </row>
    <row r="5" spans="1:35" x14ac:dyDescent="0.45">
      <c r="A5" s="4" t="s">
        <v>6</v>
      </c>
      <c r="B5" s="212">
        <f>'Aggregate Calcs'!F29</f>
        <v>0</v>
      </c>
      <c r="C5" s="212">
        <f>'Aggregate Calcs'!G29</f>
        <v>0</v>
      </c>
      <c r="D5" s="212">
        <f>'Aggregate Calcs'!H29</f>
        <v>0</v>
      </c>
      <c r="E5" s="212">
        <f>'Aggregate Calcs'!I29</f>
        <v>0</v>
      </c>
      <c r="F5" s="212">
        <f>'Aggregate Calcs'!J29</f>
        <v>0</v>
      </c>
      <c r="G5" s="212">
        <f>'Aggregate Calcs'!K29</f>
        <v>0</v>
      </c>
      <c r="H5" s="212">
        <f>'Aggregate Calcs'!L29</f>
        <v>0</v>
      </c>
      <c r="I5" s="212">
        <f>'Aggregate Calcs'!M29</f>
        <v>0</v>
      </c>
      <c r="J5" s="212">
        <f>'Aggregate Calcs'!N29</f>
        <v>0</v>
      </c>
      <c r="K5" s="212">
        <f>'Aggregate Calcs'!O29</f>
        <v>0</v>
      </c>
      <c r="L5" s="212">
        <f>'Aggregate Calcs'!P29</f>
        <v>0</v>
      </c>
      <c r="M5" s="212">
        <f>'Aggregate Calcs'!Q29</f>
        <v>0</v>
      </c>
      <c r="N5" s="212">
        <f>'Aggregate Calcs'!R29</f>
        <v>0</v>
      </c>
      <c r="O5" s="212">
        <f>'Aggregate Calcs'!S29</f>
        <v>0</v>
      </c>
      <c r="P5" s="212">
        <f>'Aggregate Calcs'!T29</f>
        <v>0</v>
      </c>
      <c r="Q5" s="212">
        <f>'Aggregate Calcs'!U29</f>
        <v>0</v>
      </c>
      <c r="R5" s="212">
        <f>'Aggregate Calcs'!V29</f>
        <v>0</v>
      </c>
      <c r="S5" s="212">
        <f>'Aggregate Calcs'!W29</f>
        <v>0</v>
      </c>
      <c r="T5" s="212">
        <f>'Aggregate Calcs'!X29</f>
        <v>0</v>
      </c>
      <c r="U5" s="212">
        <f>'Aggregate Calcs'!Y29</f>
        <v>0</v>
      </c>
      <c r="V5" s="212">
        <f>'Aggregate Calcs'!Z29</f>
        <v>0</v>
      </c>
      <c r="W5" s="212">
        <f>'Aggregate Calcs'!AA29</f>
        <v>0</v>
      </c>
      <c r="X5" s="212">
        <f>'Aggregate Calcs'!AB29</f>
        <v>0</v>
      </c>
      <c r="Y5" s="212">
        <f>'Aggregate Calcs'!AC29</f>
        <v>0</v>
      </c>
      <c r="Z5" s="212">
        <f>'Aggregate Calcs'!AD29</f>
        <v>0</v>
      </c>
      <c r="AA5" s="212">
        <f>'Aggregate Calcs'!AE29</f>
        <v>0</v>
      </c>
      <c r="AB5" s="212">
        <f>'Aggregate Calcs'!AF29</f>
        <v>0</v>
      </c>
      <c r="AC5" s="212">
        <f>'Aggregate Calcs'!AG29</f>
        <v>0</v>
      </c>
      <c r="AD5" s="212">
        <f>'Aggregate Calcs'!AH29</f>
        <v>0</v>
      </c>
      <c r="AE5" s="212">
        <f>'Aggregate Calcs'!AI29</f>
        <v>0</v>
      </c>
      <c r="AF5" s="212">
        <f>'Aggregate Calcs'!AJ29</f>
        <v>0</v>
      </c>
      <c r="AG5" s="212">
        <f>'Aggregate Calcs'!AK29</f>
        <v>0</v>
      </c>
      <c r="AH5" s="212">
        <f>'Aggregate Calcs'!AL29</f>
        <v>0</v>
      </c>
      <c r="AI5" s="212">
        <f>'Aggregate Calcs'!AM29</f>
        <v>0</v>
      </c>
    </row>
    <row r="6" spans="1:35" x14ac:dyDescent="0.45">
      <c r="A6" s="4" t="s">
        <v>677</v>
      </c>
      <c r="B6" s="212">
        <f>'Aggregate Calcs'!F30</f>
        <v>0</v>
      </c>
      <c r="C6" s="212">
        <f>'Aggregate Calcs'!G30</f>
        <v>0</v>
      </c>
      <c r="D6" s="212">
        <f>'Aggregate Calcs'!H30</f>
        <v>0</v>
      </c>
      <c r="E6" s="212">
        <f>'Aggregate Calcs'!I30</f>
        <v>0</v>
      </c>
      <c r="F6" s="212">
        <f>'Aggregate Calcs'!J30</f>
        <v>0</v>
      </c>
      <c r="G6" s="212">
        <f>'Aggregate Calcs'!K30</f>
        <v>0</v>
      </c>
      <c r="H6" s="212">
        <f>'Aggregate Calcs'!L30</f>
        <v>0</v>
      </c>
      <c r="I6" s="212">
        <f>'Aggregate Calcs'!M30</f>
        <v>0</v>
      </c>
      <c r="J6" s="212">
        <f>'Aggregate Calcs'!N30</f>
        <v>0</v>
      </c>
      <c r="K6" s="212">
        <f>'Aggregate Calcs'!O30</f>
        <v>0</v>
      </c>
      <c r="L6" s="212">
        <f>'Aggregate Calcs'!P30</f>
        <v>0</v>
      </c>
      <c r="M6" s="212">
        <f>'Aggregate Calcs'!Q30</f>
        <v>0</v>
      </c>
      <c r="N6" s="212">
        <f>'Aggregate Calcs'!R30</f>
        <v>0</v>
      </c>
      <c r="O6" s="212">
        <f>'Aggregate Calcs'!S30</f>
        <v>0</v>
      </c>
      <c r="P6" s="212">
        <f>'Aggregate Calcs'!T30</f>
        <v>0</v>
      </c>
      <c r="Q6" s="212">
        <f>'Aggregate Calcs'!U30</f>
        <v>0</v>
      </c>
      <c r="R6" s="212">
        <f>'Aggregate Calcs'!V30</f>
        <v>0</v>
      </c>
      <c r="S6" s="212">
        <f>'Aggregate Calcs'!W30</f>
        <v>0</v>
      </c>
      <c r="T6" s="212">
        <f>'Aggregate Calcs'!X30</f>
        <v>0</v>
      </c>
      <c r="U6" s="212">
        <f>'Aggregate Calcs'!Y30</f>
        <v>0</v>
      </c>
      <c r="V6" s="212">
        <f>'Aggregate Calcs'!Z30</f>
        <v>0</v>
      </c>
      <c r="W6" s="212">
        <f>'Aggregate Calcs'!AA30</f>
        <v>0</v>
      </c>
      <c r="X6" s="212">
        <f>'Aggregate Calcs'!AB30</f>
        <v>0</v>
      </c>
      <c r="Y6" s="212">
        <f>'Aggregate Calcs'!AC30</f>
        <v>0</v>
      </c>
      <c r="Z6" s="212">
        <f>'Aggregate Calcs'!AD30</f>
        <v>0</v>
      </c>
      <c r="AA6" s="212">
        <f>'Aggregate Calcs'!AE30</f>
        <v>0</v>
      </c>
      <c r="AB6" s="212">
        <f>'Aggregate Calcs'!AF30</f>
        <v>0</v>
      </c>
      <c r="AC6" s="212">
        <f>'Aggregate Calcs'!AG30</f>
        <v>0</v>
      </c>
      <c r="AD6" s="212">
        <f>'Aggregate Calcs'!AH30</f>
        <v>0</v>
      </c>
      <c r="AE6" s="212">
        <f>'Aggregate Calcs'!AI30</f>
        <v>0</v>
      </c>
      <c r="AF6" s="212">
        <f>'Aggregate Calcs'!AJ30</f>
        <v>0</v>
      </c>
      <c r="AG6" s="212">
        <f>'Aggregate Calcs'!AK30</f>
        <v>0</v>
      </c>
      <c r="AH6" s="212">
        <f>'Aggregate Calcs'!AL30</f>
        <v>0</v>
      </c>
      <c r="AI6" s="212">
        <f>'Aggregate Calcs'!AM30</f>
        <v>0</v>
      </c>
    </row>
    <row r="7" spans="1:35" x14ac:dyDescent="0.45">
      <c r="A7" s="4" t="s">
        <v>678</v>
      </c>
      <c r="B7" s="212">
        <f>'Aggregate Calcs'!F31</f>
        <v>0</v>
      </c>
      <c r="C7" s="212">
        <f>'Aggregate Calcs'!G31</f>
        <v>0</v>
      </c>
      <c r="D7" s="212">
        <f>'Aggregate Calcs'!H31</f>
        <v>0</v>
      </c>
      <c r="E7" s="212">
        <f>'Aggregate Calcs'!I31</f>
        <v>0</v>
      </c>
      <c r="F7" s="212">
        <f>'Aggregate Calcs'!J31</f>
        <v>0</v>
      </c>
      <c r="G7" s="212">
        <f>'Aggregate Calcs'!K31</f>
        <v>0</v>
      </c>
      <c r="H7" s="212">
        <f>'Aggregate Calcs'!L31</f>
        <v>0</v>
      </c>
      <c r="I7" s="212">
        <f>'Aggregate Calcs'!M31</f>
        <v>0</v>
      </c>
      <c r="J7" s="212">
        <f>'Aggregate Calcs'!N31</f>
        <v>0</v>
      </c>
      <c r="K7" s="212">
        <f>'Aggregate Calcs'!O31</f>
        <v>0</v>
      </c>
      <c r="L7" s="212">
        <f>'Aggregate Calcs'!P31</f>
        <v>0</v>
      </c>
      <c r="M7" s="212">
        <f>'Aggregate Calcs'!Q31</f>
        <v>0</v>
      </c>
      <c r="N7" s="212">
        <f>'Aggregate Calcs'!R31</f>
        <v>0</v>
      </c>
      <c r="O7" s="212">
        <f>'Aggregate Calcs'!S31</f>
        <v>0</v>
      </c>
      <c r="P7" s="212">
        <f>'Aggregate Calcs'!T31</f>
        <v>0</v>
      </c>
      <c r="Q7" s="212">
        <f>'Aggregate Calcs'!U31</f>
        <v>0</v>
      </c>
      <c r="R7" s="212">
        <f>'Aggregate Calcs'!V31</f>
        <v>0</v>
      </c>
      <c r="S7" s="212">
        <f>'Aggregate Calcs'!W31</f>
        <v>0</v>
      </c>
      <c r="T7" s="212">
        <f>'Aggregate Calcs'!X31</f>
        <v>0</v>
      </c>
      <c r="U7" s="212">
        <f>'Aggregate Calcs'!Y31</f>
        <v>0</v>
      </c>
      <c r="V7" s="212">
        <f>'Aggregate Calcs'!Z31</f>
        <v>0</v>
      </c>
      <c r="W7" s="212">
        <f>'Aggregate Calcs'!AA31</f>
        <v>0</v>
      </c>
      <c r="X7" s="212">
        <f>'Aggregate Calcs'!AB31</f>
        <v>0</v>
      </c>
      <c r="Y7" s="212">
        <f>'Aggregate Calcs'!AC31</f>
        <v>0</v>
      </c>
      <c r="Z7" s="212">
        <f>'Aggregate Calcs'!AD31</f>
        <v>0</v>
      </c>
      <c r="AA7" s="212">
        <f>'Aggregate Calcs'!AE31</f>
        <v>0</v>
      </c>
      <c r="AB7" s="212">
        <f>'Aggregate Calcs'!AF31</f>
        <v>0</v>
      </c>
      <c r="AC7" s="212">
        <f>'Aggregate Calcs'!AG31</f>
        <v>0</v>
      </c>
      <c r="AD7" s="212">
        <f>'Aggregate Calcs'!AH31</f>
        <v>0</v>
      </c>
      <c r="AE7" s="212">
        <f>'Aggregate Calcs'!AI31</f>
        <v>0</v>
      </c>
      <c r="AF7" s="212">
        <f>'Aggregate Calcs'!AJ31</f>
        <v>0</v>
      </c>
      <c r="AG7" s="212">
        <f>'Aggregate Calcs'!AK31</f>
        <v>0</v>
      </c>
      <c r="AH7" s="212">
        <f>'Aggregate Calcs'!AL31</f>
        <v>0</v>
      </c>
      <c r="AI7" s="212">
        <f>'Aggregate Calcs'!AM31</f>
        <v>0</v>
      </c>
    </row>
    <row r="8" spans="1:35" x14ac:dyDescent="0.45">
      <c r="A8" s="4" t="s">
        <v>11</v>
      </c>
      <c r="B8" s="126">
        <f>'Aggregate Calcs'!F32</f>
        <v>1950535061323057.3</v>
      </c>
      <c r="C8" s="126">
        <f>'Aggregate Calcs'!G32</f>
        <v>2099350977179630</v>
      </c>
      <c r="D8" s="126">
        <f>'Aggregate Calcs'!H32</f>
        <v>2248166893036203</v>
      </c>
      <c r="E8" s="126">
        <f>'Aggregate Calcs'!I32</f>
        <v>2396982808892776</v>
      </c>
      <c r="F8" s="126">
        <f>'Aggregate Calcs'!J32</f>
        <v>2545798724749348.5</v>
      </c>
      <c r="G8" s="126">
        <f>'Aggregate Calcs'!K32</f>
        <v>2694614640605921.5</v>
      </c>
      <c r="H8" s="126">
        <f>'Aggregate Calcs'!L32</f>
        <v>2858444695952492</v>
      </c>
      <c r="I8" s="126">
        <f>'Aggregate Calcs'!M32</f>
        <v>3022274751299062.5</v>
      </c>
      <c r="J8" s="126">
        <f>'Aggregate Calcs'!N32</f>
        <v>3186104806645633.5</v>
      </c>
      <c r="K8" s="126">
        <f>'Aggregate Calcs'!O32</f>
        <v>3349934861992203</v>
      </c>
      <c r="L8" s="126">
        <f>'Aggregate Calcs'!P32</f>
        <v>3513764917338773.5</v>
      </c>
      <c r="M8" s="126">
        <f>'Aggregate Calcs'!Q32</f>
        <v>3702371552584362</v>
      </c>
      <c r="N8" s="126">
        <f>'Aggregate Calcs'!R32</f>
        <v>3890978187829950.5</v>
      </c>
      <c r="O8" s="126">
        <f>'Aggregate Calcs'!S32</f>
        <v>4079584823075539</v>
      </c>
      <c r="P8" s="126">
        <f>'Aggregate Calcs'!T32</f>
        <v>4268191458321127.5</v>
      </c>
      <c r="Q8" s="126">
        <f>'Aggregate Calcs'!U32</f>
        <v>4456798093566715</v>
      </c>
      <c r="R8" s="126">
        <f>'Aggregate Calcs'!V32</f>
        <v>4575850875450833</v>
      </c>
      <c r="S8" s="126">
        <f>'Aggregate Calcs'!W32</f>
        <v>4694903657334951</v>
      </c>
      <c r="T8" s="126">
        <f>'Aggregate Calcs'!X32</f>
        <v>4813956439219070</v>
      </c>
      <c r="U8" s="126">
        <f>'Aggregate Calcs'!Y32</f>
        <v>4933009221103188</v>
      </c>
      <c r="V8" s="126">
        <f>'Aggregate Calcs'!Z32</f>
        <v>5052062002987306</v>
      </c>
      <c r="W8" s="126">
        <f>'Aggregate Calcs'!AA32</f>
        <v>5193495943978894</v>
      </c>
      <c r="X8" s="126">
        <f>'Aggregate Calcs'!AB32</f>
        <v>5334929884970481</v>
      </c>
      <c r="Y8" s="126">
        <f>'Aggregate Calcs'!AC32</f>
        <v>5476363825962069</v>
      </c>
      <c r="Z8" s="126">
        <f>'Aggregate Calcs'!AD32</f>
        <v>5617797766953656</v>
      </c>
      <c r="AA8" s="126">
        <f>'Aggregate Calcs'!AE32</f>
        <v>5759231707945245</v>
      </c>
      <c r="AB8" s="126">
        <f>'Aggregate Calcs'!AF32</f>
        <v>5852511191621208</v>
      </c>
      <c r="AC8" s="126">
        <f>'Aggregate Calcs'!AG32</f>
        <v>5945790675297170</v>
      </c>
      <c r="AD8" s="126">
        <f>'Aggregate Calcs'!AH32</f>
        <v>6039070158973135</v>
      </c>
      <c r="AE8" s="126">
        <f>'Aggregate Calcs'!AI32</f>
        <v>6132349642649097</v>
      </c>
      <c r="AF8" s="126">
        <f>'Aggregate Calcs'!AJ32</f>
        <v>6225629126325060</v>
      </c>
      <c r="AG8" s="126">
        <f>'Aggregate Calcs'!AK32</f>
        <v>6318908610001024</v>
      </c>
      <c r="AH8" s="126">
        <f>'Aggregate Calcs'!AL32</f>
        <v>6412188093676987</v>
      </c>
      <c r="AI8" s="126">
        <f>'Aggregate Calcs'!AM32</f>
        <v>6505467577352951</v>
      </c>
    </row>
    <row r="9" spans="1:35" x14ac:dyDescent="0.45">
      <c r="A9" s="4" t="s">
        <v>679</v>
      </c>
      <c r="B9" s="212">
        <f>'Aggregate Calcs'!F33</f>
        <v>0</v>
      </c>
      <c r="C9" s="212">
        <f>'Aggregate Calcs'!G33</f>
        <v>0</v>
      </c>
      <c r="D9" s="212">
        <f>'Aggregate Calcs'!H33</f>
        <v>0</v>
      </c>
      <c r="E9" s="212">
        <f>'Aggregate Calcs'!I33</f>
        <v>0</v>
      </c>
      <c r="F9" s="212">
        <f>'Aggregate Calcs'!J33</f>
        <v>0</v>
      </c>
      <c r="G9" s="212">
        <f>'Aggregate Calcs'!K33</f>
        <v>0</v>
      </c>
      <c r="H9" s="212">
        <f>'Aggregate Calcs'!L33</f>
        <v>0</v>
      </c>
      <c r="I9" s="212">
        <f>'Aggregate Calcs'!M33</f>
        <v>0</v>
      </c>
      <c r="J9" s="212">
        <f>'Aggregate Calcs'!N33</f>
        <v>0</v>
      </c>
      <c r="K9" s="212">
        <f>'Aggregate Calcs'!O33</f>
        <v>0</v>
      </c>
      <c r="L9" s="212">
        <f>'Aggregate Calcs'!P33</f>
        <v>0</v>
      </c>
      <c r="M9" s="212">
        <f>'Aggregate Calcs'!Q33</f>
        <v>0</v>
      </c>
      <c r="N9" s="212">
        <f>'Aggregate Calcs'!R33</f>
        <v>0</v>
      </c>
      <c r="O9" s="212">
        <f>'Aggregate Calcs'!S33</f>
        <v>0</v>
      </c>
      <c r="P9" s="212">
        <f>'Aggregate Calcs'!T33</f>
        <v>0</v>
      </c>
      <c r="Q9" s="212">
        <f>'Aggregate Calcs'!U33</f>
        <v>0</v>
      </c>
      <c r="R9" s="212">
        <f>'Aggregate Calcs'!V33</f>
        <v>0</v>
      </c>
      <c r="S9" s="212">
        <f>'Aggregate Calcs'!W33</f>
        <v>0</v>
      </c>
      <c r="T9" s="212">
        <f>'Aggregate Calcs'!X33</f>
        <v>0</v>
      </c>
      <c r="U9" s="212">
        <f>'Aggregate Calcs'!Y33</f>
        <v>0</v>
      </c>
      <c r="V9" s="212">
        <f>'Aggregate Calcs'!Z33</f>
        <v>0</v>
      </c>
      <c r="W9" s="212">
        <f>'Aggregate Calcs'!AA33</f>
        <v>0</v>
      </c>
      <c r="X9" s="212">
        <f>'Aggregate Calcs'!AB33</f>
        <v>0</v>
      </c>
      <c r="Y9" s="212">
        <f>'Aggregate Calcs'!AC33</f>
        <v>0</v>
      </c>
      <c r="Z9" s="212">
        <f>'Aggregate Calcs'!AD33</f>
        <v>0</v>
      </c>
      <c r="AA9" s="212">
        <f>'Aggregate Calcs'!AE33</f>
        <v>0</v>
      </c>
      <c r="AB9" s="212">
        <f>'Aggregate Calcs'!AF33</f>
        <v>0</v>
      </c>
      <c r="AC9" s="212">
        <f>'Aggregate Calcs'!AG33</f>
        <v>0</v>
      </c>
      <c r="AD9" s="212">
        <f>'Aggregate Calcs'!AH33</f>
        <v>0</v>
      </c>
      <c r="AE9" s="212">
        <f>'Aggregate Calcs'!AI33</f>
        <v>0</v>
      </c>
      <c r="AF9" s="212">
        <f>'Aggregate Calcs'!AJ33</f>
        <v>0</v>
      </c>
      <c r="AG9" s="212">
        <f>'Aggregate Calcs'!AK33</f>
        <v>0</v>
      </c>
      <c r="AH9" s="212">
        <f>'Aggregate Calcs'!AL33</f>
        <v>0</v>
      </c>
      <c r="AI9" s="212">
        <f>'Aggregate Calcs'!AM33</f>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B2" sqref="B2"/>
    </sheetView>
  </sheetViews>
  <sheetFormatPr defaultColWidth="8.86328125" defaultRowHeight="14.25" x14ac:dyDescent="0.45"/>
  <cols>
    <col min="1" max="1" width="39.86328125" style="4" customWidth="1"/>
    <col min="2" max="35" width="9.59765625" style="4" bestFit="1" customWidth="1"/>
    <col min="36" max="16384" width="8.86328125" style="4"/>
  </cols>
  <sheetData>
    <row r="1" spans="1:35" x14ac:dyDescent="0.45">
      <c r="A1" s="1" t="s">
        <v>674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45">
      <c r="A2" s="4" t="s">
        <v>675</v>
      </c>
      <c r="B2" s="192">
        <f ca="1">'Aggregate Calcs'!F34</f>
        <v>42028611392248.531</v>
      </c>
      <c r="C2" s="192">
        <f ca="1">'Aggregate Calcs'!G34</f>
        <v>44516705186669.633</v>
      </c>
      <c r="D2" s="192">
        <f ca="1">'Aggregate Calcs'!H34</f>
        <v>47004798981090.75</v>
      </c>
      <c r="E2" s="192">
        <f ca="1">'Aggregate Calcs'!I34</f>
        <v>49492892775511.859</v>
      </c>
      <c r="F2" s="192">
        <f ca="1">'Aggregate Calcs'!J34</f>
        <v>51980986569932.969</v>
      </c>
      <c r="G2" s="192">
        <f ca="1">'Aggregate Calcs'!K34</f>
        <v>54469080364354.086</v>
      </c>
      <c r="H2" s="192">
        <f ca="1">'Aggregate Calcs'!L34</f>
        <v>58033106610416.758</v>
      </c>
      <c r="I2" s="192">
        <f ca="1">'Aggregate Calcs'!M34</f>
        <v>61597132856479.438</v>
      </c>
      <c r="J2" s="192">
        <f ca="1">'Aggregate Calcs'!N34</f>
        <v>65161159102542.109</v>
      </c>
      <c r="K2" s="192">
        <f ca="1">'Aggregate Calcs'!O34</f>
        <v>68725185348604.781</v>
      </c>
      <c r="L2" s="192">
        <f ca="1">'Aggregate Calcs'!P34</f>
        <v>72289211594667.469</v>
      </c>
      <c r="M2" s="192">
        <f ca="1">'Aggregate Calcs'!Q34</f>
        <v>77063661848826.891</v>
      </c>
      <c r="N2" s="192">
        <f ca="1">'Aggregate Calcs'!R34</f>
        <v>81838112102986.328</v>
      </c>
      <c r="O2" s="192">
        <f ca="1">'Aggregate Calcs'!S34</f>
        <v>86612562357145.75</v>
      </c>
      <c r="P2" s="192">
        <f ca="1">'Aggregate Calcs'!T34</f>
        <v>91387012611305.188</v>
      </c>
      <c r="Q2" s="192">
        <f ca="1">'Aggregate Calcs'!U34</f>
        <v>96161462865464.625</v>
      </c>
      <c r="R2" s="192">
        <f ca="1">'Aggregate Calcs'!V34</f>
        <v>101272142010762.05</v>
      </c>
      <c r="S2" s="192">
        <f ca="1">'Aggregate Calcs'!W34</f>
        <v>106382821156059.47</v>
      </c>
      <c r="T2" s="192">
        <f ca="1">'Aggregate Calcs'!X34</f>
        <v>111493500301356.89</v>
      </c>
      <c r="U2" s="192">
        <f ca="1">'Aggregate Calcs'!Y34</f>
        <v>116604179446654.3</v>
      </c>
      <c r="V2" s="192">
        <f ca="1">'Aggregate Calcs'!Z34</f>
        <v>121714858591951.73</v>
      </c>
      <c r="W2" s="192">
        <f ca="1">'Aggregate Calcs'!AA34</f>
        <v>125413376394469.61</v>
      </c>
      <c r="X2" s="192">
        <f ca="1">'Aggregate Calcs'!AB34</f>
        <v>129111894196987.48</v>
      </c>
      <c r="Y2" s="192">
        <f ca="1">'Aggregate Calcs'!AC34</f>
        <v>132810411999505.34</v>
      </c>
      <c r="Z2" s="192">
        <f ca="1">'Aggregate Calcs'!AD34</f>
        <v>136508929802023.22</v>
      </c>
      <c r="AA2" s="192">
        <f ca="1">'Aggregate Calcs'!AE34</f>
        <v>140207447604541.08</v>
      </c>
      <c r="AB2" s="192">
        <f ca="1">'Aggregate Calcs'!AF34</f>
        <v>142628295620734.59</v>
      </c>
      <c r="AC2" s="192">
        <f ca="1">'Aggregate Calcs'!AG34</f>
        <v>145049143636928.09</v>
      </c>
      <c r="AD2" s="192">
        <f ca="1">'Aggregate Calcs'!AH34</f>
        <v>147469991653121.63</v>
      </c>
      <c r="AE2" s="192">
        <f ca="1">'Aggregate Calcs'!AI34</f>
        <v>149890839669315.13</v>
      </c>
      <c r="AF2" s="192">
        <f ca="1">'Aggregate Calcs'!AJ34</f>
        <v>152311687685508.66</v>
      </c>
      <c r="AG2" s="192">
        <f ca="1">'Aggregate Calcs'!AK34</f>
        <v>154732535701702.16</v>
      </c>
      <c r="AH2" s="192">
        <f ca="1">'Aggregate Calcs'!AL34</f>
        <v>157153383717895.66</v>
      </c>
      <c r="AI2" s="192">
        <f ca="1">'Aggregate Calcs'!AM34</f>
        <v>159574231734089.16</v>
      </c>
    </row>
    <row r="3" spans="1:35" x14ac:dyDescent="0.45">
      <c r="A3" s="4" t="s">
        <v>676</v>
      </c>
      <c r="B3" s="212">
        <f ca="1">'Aggregate Calcs'!F35</f>
        <v>0</v>
      </c>
      <c r="C3" s="212">
        <f ca="1">'Aggregate Calcs'!G35</f>
        <v>0</v>
      </c>
      <c r="D3" s="212">
        <f ca="1">'Aggregate Calcs'!H35</f>
        <v>0</v>
      </c>
      <c r="E3" s="212">
        <f ca="1">'Aggregate Calcs'!I35</f>
        <v>0</v>
      </c>
      <c r="F3" s="212">
        <f ca="1">'Aggregate Calcs'!J35</f>
        <v>0</v>
      </c>
      <c r="G3" s="212">
        <f ca="1">'Aggregate Calcs'!K35</f>
        <v>0</v>
      </c>
      <c r="H3" s="212">
        <f ca="1">'Aggregate Calcs'!L35</f>
        <v>0</v>
      </c>
      <c r="I3" s="212">
        <f ca="1">'Aggregate Calcs'!M35</f>
        <v>0</v>
      </c>
      <c r="J3" s="212">
        <f ca="1">'Aggregate Calcs'!N35</f>
        <v>0</v>
      </c>
      <c r="K3" s="212">
        <f ca="1">'Aggregate Calcs'!O35</f>
        <v>0</v>
      </c>
      <c r="L3" s="212">
        <f ca="1">'Aggregate Calcs'!P35</f>
        <v>0</v>
      </c>
      <c r="M3" s="212">
        <f ca="1">'Aggregate Calcs'!Q35</f>
        <v>0</v>
      </c>
      <c r="N3" s="212">
        <f ca="1">'Aggregate Calcs'!R35</f>
        <v>0</v>
      </c>
      <c r="O3" s="212">
        <f ca="1">'Aggregate Calcs'!S35</f>
        <v>0</v>
      </c>
      <c r="P3" s="212">
        <f ca="1">'Aggregate Calcs'!T35</f>
        <v>0</v>
      </c>
      <c r="Q3" s="212">
        <f ca="1">'Aggregate Calcs'!U35</f>
        <v>0</v>
      </c>
      <c r="R3" s="212">
        <f ca="1">'Aggregate Calcs'!V35</f>
        <v>0</v>
      </c>
      <c r="S3" s="212">
        <f ca="1">'Aggregate Calcs'!W35</f>
        <v>0</v>
      </c>
      <c r="T3" s="212">
        <f ca="1">'Aggregate Calcs'!X35</f>
        <v>0</v>
      </c>
      <c r="U3" s="212">
        <f ca="1">'Aggregate Calcs'!Y35</f>
        <v>0</v>
      </c>
      <c r="V3" s="212">
        <f ca="1">'Aggregate Calcs'!Z35</f>
        <v>0</v>
      </c>
      <c r="W3" s="212">
        <f ca="1">'Aggregate Calcs'!AA35</f>
        <v>0</v>
      </c>
      <c r="X3" s="212">
        <f ca="1">'Aggregate Calcs'!AB35</f>
        <v>0</v>
      </c>
      <c r="Y3" s="212">
        <f ca="1">'Aggregate Calcs'!AC35</f>
        <v>0</v>
      </c>
      <c r="Z3" s="212">
        <f ca="1">'Aggregate Calcs'!AD35</f>
        <v>0</v>
      </c>
      <c r="AA3" s="212">
        <f ca="1">'Aggregate Calcs'!AE35</f>
        <v>0</v>
      </c>
      <c r="AB3" s="212">
        <f ca="1">'Aggregate Calcs'!AF35</f>
        <v>0</v>
      </c>
      <c r="AC3" s="212">
        <f ca="1">'Aggregate Calcs'!AG35</f>
        <v>0</v>
      </c>
      <c r="AD3" s="212">
        <f ca="1">'Aggregate Calcs'!AH35</f>
        <v>0</v>
      </c>
      <c r="AE3" s="212">
        <f ca="1">'Aggregate Calcs'!AI35</f>
        <v>0</v>
      </c>
      <c r="AF3" s="212">
        <f ca="1">'Aggregate Calcs'!AJ35</f>
        <v>0</v>
      </c>
      <c r="AG3" s="212">
        <f ca="1">'Aggregate Calcs'!AK35</f>
        <v>0</v>
      </c>
      <c r="AH3" s="212">
        <f ca="1">'Aggregate Calcs'!AL35</f>
        <v>0</v>
      </c>
      <c r="AI3" s="212">
        <f ca="1">'Aggregate Calcs'!AM35</f>
        <v>0</v>
      </c>
    </row>
    <row r="4" spans="1:35" x14ac:dyDescent="0.45">
      <c r="A4" s="4" t="s">
        <v>27</v>
      </c>
      <c r="B4" s="192">
        <f ca="1">'Aggregate Calcs'!F36</f>
        <v>174836174371519.78</v>
      </c>
      <c r="C4" s="192">
        <f ca="1">'Aggregate Calcs'!G36</f>
        <v>192844921977845.19</v>
      </c>
      <c r="D4" s="192">
        <f ca="1">'Aggregate Calcs'!H36</f>
        <v>210853669584170.66</v>
      </c>
      <c r="E4" s="192">
        <f ca="1">'Aggregate Calcs'!I36</f>
        <v>228862417190496.03</v>
      </c>
      <c r="F4" s="192">
        <f ca="1">'Aggregate Calcs'!J36</f>
        <v>246871164796821.47</v>
      </c>
      <c r="G4" s="192">
        <f ca="1">'Aggregate Calcs'!K36</f>
        <v>264879912403146.91</v>
      </c>
      <c r="H4" s="192">
        <f ca="1">'Aggregate Calcs'!L36</f>
        <v>286326058376803.19</v>
      </c>
      <c r="I4" s="192">
        <f ca="1">'Aggregate Calcs'!M36</f>
        <v>307772204350459.44</v>
      </c>
      <c r="J4" s="192">
        <f ca="1">'Aggregate Calcs'!N36</f>
        <v>329218350324115.69</v>
      </c>
      <c r="K4" s="192">
        <f ca="1">'Aggregate Calcs'!O36</f>
        <v>350664496297771.94</v>
      </c>
      <c r="L4" s="192">
        <f ca="1">'Aggregate Calcs'!P36</f>
        <v>372110642271428.25</v>
      </c>
      <c r="M4" s="192">
        <f ca="1">'Aggregate Calcs'!Q36</f>
        <v>397121925215421</v>
      </c>
      <c r="N4" s="192">
        <f ca="1">'Aggregate Calcs'!R36</f>
        <v>422133208159413.75</v>
      </c>
      <c r="O4" s="192">
        <f ca="1">'Aggregate Calcs'!S36</f>
        <v>447144491103406.44</v>
      </c>
      <c r="P4" s="192">
        <f ca="1">'Aggregate Calcs'!T36</f>
        <v>472155774047399.31</v>
      </c>
      <c r="Q4" s="192">
        <f ca="1">'Aggregate Calcs'!U36</f>
        <v>497167056991392.13</v>
      </c>
      <c r="R4" s="192">
        <f ca="1">'Aggregate Calcs'!V36</f>
        <v>521141660971503.13</v>
      </c>
      <c r="S4" s="192">
        <f ca="1">'Aggregate Calcs'!W36</f>
        <v>545116264951614.13</v>
      </c>
      <c r="T4" s="192">
        <f ca="1">'Aggregate Calcs'!X36</f>
        <v>569090868931725.13</v>
      </c>
      <c r="U4" s="192">
        <f ca="1">'Aggregate Calcs'!Y36</f>
        <v>593065472911836</v>
      </c>
      <c r="V4" s="192">
        <f ca="1">'Aggregate Calcs'!Z36</f>
        <v>617040076891947</v>
      </c>
      <c r="W4" s="192">
        <f ca="1">'Aggregate Calcs'!AA36</f>
        <v>636920656623277.5</v>
      </c>
      <c r="X4" s="192">
        <f ca="1">'Aggregate Calcs'!AB36</f>
        <v>656801236354608.13</v>
      </c>
      <c r="Y4" s="192">
        <f ca="1">'Aggregate Calcs'!AC36</f>
        <v>676681816085938.5</v>
      </c>
      <c r="Z4" s="192">
        <f ca="1">'Aggregate Calcs'!AD36</f>
        <v>696562395817269</v>
      </c>
      <c r="AA4" s="192">
        <f ca="1">'Aggregate Calcs'!AE36</f>
        <v>716442975548599.5</v>
      </c>
      <c r="AB4" s="192">
        <f ca="1">'Aggregate Calcs'!AF36</f>
        <v>731391149916264.38</v>
      </c>
      <c r="AC4" s="192">
        <f ca="1">'Aggregate Calcs'!AG36</f>
        <v>746339324283929.13</v>
      </c>
      <c r="AD4" s="192">
        <f ca="1">'Aggregate Calcs'!AH36</f>
        <v>761287498651593.88</v>
      </c>
      <c r="AE4" s="192">
        <f ca="1">'Aggregate Calcs'!AI36</f>
        <v>776235673019258.63</v>
      </c>
      <c r="AF4" s="192">
        <f ca="1">'Aggregate Calcs'!AJ36</f>
        <v>791183847386923.5</v>
      </c>
      <c r="AG4" s="192">
        <f ca="1">'Aggregate Calcs'!AK36</f>
        <v>806132021754588.25</v>
      </c>
      <c r="AH4" s="192">
        <f ca="1">'Aggregate Calcs'!AL36</f>
        <v>821080196122252.88</v>
      </c>
      <c r="AI4" s="192">
        <f ca="1">'Aggregate Calcs'!AM36</f>
        <v>836028370489917.88</v>
      </c>
    </row>
    <row r="5" spans="1:35" x14ac:dyDescent="0.45">
      <c r="A5" s="4" t="s">
        <v>6</v>
      </c>
      <c r="B5" s="212">
        <f ca="1">'Aggregate Calcs'!F37</f>
        <v>0</v>
      </c>
      <c r="C5" s="212">
        <f ca="1">'Aggregate Calcs'!G37</f>
        <v>0</v>
      </c>
      <c r="D5" s="212">
        <f ca="1">'Aggregate Calcs'!H37</f>
        <v>0</v>
      </c>
      <c r="E5" s="212">
        <f ca="1">'Aggregate Calcs'!I37</f>
        <v>0</v>
      </c>
      <c r="F5" s="212">
        <f ca="1">'Aggregate Calcs'!J37</f>
        <v>0</v>
      </c>
      <c r="G5" s="212">
        <f ca="1">'Aggregate Calcs'!K37</f>
        <v>0</v>
      </c>
      <c r="H5" s="212">
        <f ca="1">'Aggregate Calcs'!L37</f>
        <v>0</v>
      </c>
      <c r="I5" s="212">
        <f ca="1">'Aggregate Calcs'!M37</f>
        <v>0</v>
      </c>
      <c r="J5" s="212">
        <f ca="1">'Aggregate Calcs'!N37</f>
        <v>0</v>
      </c>
      <c r="K5" s="212">
        <f ca="1">'Aggregate Calcs'!O37</f>
        <v>0</v>
      </c>
      <c r="L5" s="212">
        <f ca="1">'Aggregate Calcs'!P37</f>
        <v>0</v>
      </c>
      <c r="M5" s="212">
        <f ca="1">'Aggregate Calcs'!Q37</f>
        <v>0</v>
      </c>
      <c r="N5" s="212">
        <f ca="1">'Aggregate Calcs'!R37</f>
        <v>0</v>
      </c>
      <c r="O5" s="212">
        <f ca="1">'Aggregate Calcs'!S37</f>
        <v>0</v>
      </c>
      <c r="P5" s="212">
        <f ca="1">'Aggregate Calcs'!T37</f>
        <v>0</v>
      </c>
      <c r="Q5" s="212">
        <f ca="1">'Aggregate Calcs'!U37</f>
        <v>0</v>
      </c>
      <c r="R5" s="212">
        <f ca="1">'Aggregate Calcs'!V37</f>
        <v>0</v>
      </c>
      <c r="S5" s="212">
        <f ca="1">'Aggregate Calcs'!W37</f>
        <v>0</v>
      </c>
      <c r="T5" s="212">
        <f ca="1">'Aggregate Calcs'!X37</f>
        <v>0</v>
      </c>
      <c r="U5" s="212">
        <f ca="1">'Aggregate Calcs'!Y37</f>
        <v>0</v>
      </c>
      <c r="V5" s="212">
        <f ca="1">'Aggregate Calcs'!Z37</f>
        <v>0</v>
      </c>
      <c r="W5" s="212">
        <f ca="1">'Aggregate Calcs'!AA37</f>
        <v>0</v>
      </c>
      <c r="X5" s="212">
        <f ca="1">'Aggregate Calcs'!AB37</f>
        <v>0</v>
      </c>
      <c r="Y5" s="212">
        <f ca="1">'Aggregate Calcs'!AC37</f>
        <v>0</v>
      </c>
      <c r="Z5" s="212">
        <f ca="1">'Aggregate Calcs'!AD37</f>
        <v>0</v>
      </c>
      <c r="AA5" s="212">
        <f ca="1">'Aggregate Calcs'!AE37</f>
        <v>0</v>
      </c>
      <c r="AB5" s="212">
        <f ca="1">'Aggregate Calcs'!AF37</f>
        <v>0</v>
      </c>
      <c r="AC5" s="212">
        <f ca="1">'Aggregate Calcs'!AG37</f>
        <v>0</v>
      </c>
      <c r="AD5" s="212">
        <f ca="1">'Aggregate Calcs'!AH37</f>
        <v>0</v>
      </c>
      <c r="AE5" s="212">
        <f ca="1">'Aggregate Calcs'!AI37</f>
        <v>0</v>
      </c>
      <c r="AF5" s="212">
        <f ca="1">'Aggregate Calcs'!AJ37</f>
        <v>0</v>
      </c>
      <c r="AG5" s="212">
        <f ca="1">'Aggregate Calcs'!AK37</f>
        <v>0</v>
      </c>
      <c r="AH5" s="212">
        <f ca="1">'Aggregate Calcs'!AL37</f>
        <v>0</v>
      </c>
      <c r="AI5" s="212">
        <f ca="1">'Aggregate Calcs'!AM37</f>
        <v>0</v>
      </c>
    </row>
    <row r="6" spans="1:35" x14ac:dyDescent="0.45">
      <c r="A6" s="4" t="s">
        <v>677</v>
      </c>
      <c r="B6" s="192">
        <f ca="1">'Aggregate Calcs'!F38</f>
        <v>64003449061047.617</v>
      </c>
      <c r="C6" s="192">
        <f ca="1">'Aggregate Calcs'!G38</f>
        <v>65500605764230.031</v>
      </c>
      <c r="D6" s="192">
        <f ca="1">'Aggregate Calcs'!H38</f>
        <v>66997762467412.422</v>
      </c>
      <c r="E6" s="192">
        <f ca="1">'Aggregate Calcs'!I38</f>
        <v>68494919170594.82</v>
      </c>
      <c r="F6" s="192">
        <f ca="1">'Aggregate Calcs'!J38</f>
        <v>69992075873777.227</v>
      </c>
      <c r="G6" s="192">
        <f ca="1">'Aggregate Calcs'!K38</f>
        <v>71489232576959.609</v>
      </c>
      <c r="H6" s="192">
        <f ca="1">'Aggregate Calcs'!L38</f>
        <v>72181667552181.469</v>
      </c>
      <c r="I6" s="192">
        <f ca="1">'Aggregate Calcs'!M38</f>
        <v>72874102527403.344</v>
      </c>
      <c r="J6" s="192">
        <f ca="1">'Aggregate Calcs'!N38</f>
        <v>73566537502625.203</v>
      </c>
      <c r="K6" s="192">
        <f ca="1">'Aggregate Calcs'!O38</f>
        <v>74258972477847.063</v>
      </c>
      <c r="L6" s="192">
        <f ca="1">'Aggregate Calcs'!P38</f>
        <v>74951407453068.922</v>
      </c>
      <c r="M6" s="192">
        <f ca="1">'Aggregate Calcs'!Q38</f>
        <v>74839120700330.25</v>
      </c>
      <c r="N6" s="192">
        <f ca="1">'Aggregate Calcs'!R38</f>
        <v>74726833947591.563</v>
      </c>
      <c r="O6" s="192">
        <f ca="1">'Aggregate Calcs'!S38</f>
        <v>74614547194852.891</v>
      </c>
      <c r="P6" s="192">
        <f ca="1">'Aggregate Calcs'!T38</f>
        <v>74502260442114.203</v>
      </c>
      <c r="Q6" s="192">
        <f ca="1">'Aggregate Calcs'!U38</f>
        <v>74389973689375.531</v>
      </c>
      <c r="R6" s="192">
        <f ca="1">'Aggregate Calcs'!V38</f>
        <v>74296401395426.625</v>
      </c>
      <c r="S6" s="192">
        <f ca="1">'Aggregate Calcs'!W38</f>
        <v>74202829101477.719</v>
      </c>
      <c r="T6" s="192">
        <f ca="1">'Aggregate Calcs'!X38</f>
        <v>74109256807528.813</v>
      </c>
      <c r="U6" s="192">
        <f ca="1">'Aggregate Calcs'!Y38</f>
        <v>74015684513579.922</v>
      </c>
      <c r="V6" s="192">
        <f ca="1">'Aggregate Calcs'!Z38</f>
        <v>73922112219631.031</v>
      </c>
      <c r="W6" s="192">
        <f ca="1">'Aggregate Calcs'!AA38</f>
        <v>71358231365431.172</v>
      </c>
      <c r="X6" s="192">
        <f ca="1">'Aggregate Calcs'!AB38</f>
        <v>68794350511231.297</v>
      </c>
      <c r="Y6" s="192">
        <f ca="1">'Aggregate Calcs'!AC38</f>
        <v>66230469657031.445</v>
      </c>
      <c r="Z6" s="192">
        <f ca="1">'Aggregate Calcs'!AD38</f>
        <v>63666588802831.578</v>
      </c>
      <c r="AA6" s="192">
        <f ca="1">'Aggregate Calcs'!AE38</f>
        <v>61102707948631.719</v>
      </c>
      <c r="AB6" s="192">
        <f ca="1">'Aggregate Calcs'!AF38</f>
        <v>58987974105386.57</v>
      </c>
      <c r="AC6" s="192">
        <f ca="1">'Aggregate Calcs'!AG38</f>
        <v>56873240262141.43</v>
      </c>
      <c r="AD6" s="192">
        <f ca="1">'Aggregate Calcs'!AH38</f>
        <v>54758506418896.297</v>
      </c>
      <c r="AE6" s="192">
        <f ca="1">'Aggregate Calcs'!AI38</f>
        <v>52643772575651.148</v>
      </c>
      <c r="AF6" s="192">
        <f ca="1">'Aggregate Calcs'!AJ38</f>
        <v>50529038732406.008</v>
      </c>
      <c r="AG6" s="192">
        <f ca="1">'Aggregate Calcs'!AK38</f>
        <v>48414304889160.867</v>
      </c>
      <c r="AH6" s="192">
        <f ca="1">'Aggregate Calcs'!AL38</f>
        <v>46299571045915.727</v>
      </c>
      <c r="AI6" s="192">
        <f ca="1">'Aggregate Calcs'!AM38</f>
        <v>44184837202670.578</v>
      </c>
    </row>
    <row r="7" spans="1:35" x14ac:dyDescent="0.45">
      <c r="A7" s="4" t="s">
        <v>678</v>
      </c>
      <c r="B7" s="212">
        <f ca="1">'Aggregate Calcs'!F39</f>
        <v>0</v>
      </c>
      <c r="C7" s="212">
        <f ca="1">'Aggregate Calcs'!G39</f>
        <v>0</v>
      </c>
      <c r="D7" s="212">
        <f ca="1">'Aggregate Calcs'!H39</f>
        <v>0</v>
      </c>
      <c r="E7" s="212">
        <f ca="1">'Aggregate Calcs'!I39</f>
        <v>0</v>
      </c>
      <c r="F7" s="212">
        <f ca="1">'Aggregate Calcs'!J39</f>
        <v>0</v>
      </c>
      <c r="G7" s="212">
        <f ca="1">'Aggregate Calcs'!K39</f>
        <v>0</v>
      </c>
      <c r="H7" s="212">
        <f ca="1">'Aggregate Calcs'!L39</f>
        <v>0</v>
      </c>
      <c r="I7" s="212">
        <f ca="1">'Aggregate Calcs'!M39</f>
        <v>0</v>
      </c>
      <c r="J7" s="212">
        <f ca="1">'Aggregate Calcs'!N39</f>
        <v>0</v>
      </c>
      <c r="K7" s="212">
        <f ca="1">'Aggregate Calcs'!O39</f>
        <v>0</v>
      </c>
      <c r="L7" s="212">
        <f ca="1">'Aggregate Calcs'!P39</f>
        <v>0</v>
      </c>
      <c r="M7" s="212">
        <f ca="1">'Aggregate Calcs'!Q39</f>
        <v>0</v>
      </c>
      <c r="N7" s="212">
        <f ca="1">'Aggregate Calcs'!R39</f>
        <v>0</v>
      </c>
      <c r="O7" s="212">
        <f ca="1">'Aggregate Calcs'!S39</f>
        <v>0</v>
      </c>
      <c r="P7" s="212">
        <f ca="1">'Aggregate Calcs'!T39</f>
        <v>0</v>
      </c>
      <c r="Q7" s="212">
        <f ca="1">'Aggregate Calcs'!U39</f>
        <v>0</v>
      </c>
      <c r="R7" s="212">
        <f ca="1">'Aggregate Calcs'!V39</f>
        <v>0</v>
      </c>
      <c r="S7" s="212">
        <f ca="1">'Aggregate Calcs'!W39</f>
        <v>0</v>
      </c>
      <c r="T7" s="212">
        <f ca="1">'Aggregate Calcs'!X39</f>
        <v>0</v>
      </c>
      <c r="U7" s="212">
        <f ca="1">'Aggregate Calcs'!Y39</f>
        <v>0</v>
      </c>
      <c r="V7" s="212">
        <f ca="1">'Aggregate Calcs'!Z39</f>
        <v>0</v>
      </c>
      <c r="W7" s="212">
        <f ca="1">'Aggregate Calcs'!AA39</f>
        <v>0</v>
      </c>
      <c r="X7" s="212">
        <f ca="1">'Aggregate Calcs'!AB39</f>
        <v>0</v>
      </c>
      <c r="Y7" s="212">
        <f ca="1">'Aggregate Calcs'!AC39</f>
        <v>0</v>
      </c>
      <c r="Z7" s="212">
        <f ca="1">'Aggregate Calcs'!AD39</f>
        <v>0</v>
      </c>
      <c r="AA7" s="212">
        <f ca="1">'Aggregate Calcs'!AE39</f>
        <v>0</v>
      </c>
      <c r="AB7" s="212">
        <f ca="1">'Aggregate Calcs'!AF39</f>
        <v>0</v>
      </c>
      <c r="AC7" s="212">
        <f ca="1">'Aggregate Calcs'!AG39</f>
        <v>0</v>
      </c>
      <c r="AD7" s="212">
        <f ca="1">'Aggregate Calcs'!AH39</f>
        <v>0</v>
      </c>
      <c r="AE7" s="212">
        <f ca="1">'Aggregate Calcs'!AI39</f>
        <v>0</v>
      </c>
      <c r="AF7" s="212">
        <f ca="1">'Aggregate Calcs'!AJ39</f>
        <v>0</v>
      </c>
      <c r="AG7" s="212">
        <f ca="1">'Aggregate Calcs'!AK39</f>
        <v>0</v>
      </c>
      <c r="AH7" s="212">
        <f ca="1">'Aggregate Calcs'!AL39</f>
        <v>0</v>
      </c>
      <c r="AI7" s="212">
        <f ca="1">'Aggregate Calcs'!AM39</f>
        <v>0</v>
      </c>
    </row>
    <row r="8" spans="1:35" x14ac:dyDescent="0.45">
      <c r="A8" s="4" t="s">
        <v>11</v>
      </c>
      <c r="B8" s="192">
        <f ca="1">'Aggregate Calcs'!F40</f>
        <v>448490100469209.94</v>
      </c>
      <c r="C8" s="192">
        <f ca="1">'Aggregate Calcs'!G40</f>
        <v>481718872848446.69</v>
      </c>
      <c r="D8" s="192">
        <f ca="1">'Aggregate Calcs'!H40</f>
        <v>514947645227683.5</v>
      </c>
      <c r="E8" s="192">
        <f ca="1">'Aggregate Calcs'!I40</f>
        <v>548176417606920.19</v>
      </c>
      <c r="F8" s="192">
        <f ca="1">'Aggregate Calcs'!J40</f>
        <v>581405189986156.88</v>
      </c>
      <c r="G8" s="192">
        <f ca="1">'Aggregate Calcs'!K40</f>
        <v>614633962365393.75</v>
      </c>
      <c r="H8" s="192">
        <f ca="1">'Aggregate Calcs'!L40</f>
        <v>656073528700786.63</v>
      </c>
      <c r="I8" s="192">
        <f ca="1">'Aggregate Calcs'!M40</f>
        <v>697513095036179.75</v>
      </c>
      <c r="J8" s="192">
        <f ca="1">'Aggregate Calcs'!N40</f>
        <v>738952661371572.75</v>
      </c>
      <c r="K8" s="192">
        <f ca="1">'Aggregate Calcs'!O40</f>
        <v>780392227706965.63</v>
      </c>
      <c r="L8" s="192">
        <f ca="1">'Aggregate Calcs'!P40</f>
        <v>821831794042358.75</v>
      </c>
      <c r="M8" s="192">
        <f ca="1">'Aggregate Calcs'!Q40</f>
        <v>864060733268700.5</v>
      </c>
      <c r="N8" s="192">
        <f ca="1">'Aggregate Calcs'!R40</f>
        <v>906289672495042.25</v>
      </c>
      <c r="O8" s="192">
        <f ca="1">'Aggregate Calcs'!S40</f>
        <v>948518611721383.88</v>
      </c>
      <c r="P8" s="192">
        <f ca="1">'Aggregate Calcs'!T40</f>
        <v>990747550947725.63</v>
      </c>
      <c r="Q8" s="192">
        <f ca="1">'Aggregate Calcs'!U40</f>
        <v>1032976490174067.5</v>
      </c>
      <c r="R8" s="192">
        <f ca="1">'Aggregate Calcs'!V40</f>
        <v>1047155741557062.5</v>
      </c>
      <c r="S8" s="192">
        <f ca="1">'Aggregate Calcs'!W40</f>
        <v>1061334992940057.5</v>
      </c>
      <c r="T8" s="192">
        <f ca="1">'Aggregate Calcs'!X40</f>
        <v>1075514244323052.6</v>
      </c>
      <c r="U8" s="192">
        <f ca="1">'Aggregate Calcs'!Y40</f>
        <v>1089693495706047.6</v>
      </c>
      <c r="V8" s="192">
        <f ca="1">'Aggregate Calcs'!Z40</f>
        <v>1103872747089042.6</v>
      </c>
      <c r="W8" s="192">
        <f ca="1">'Aggregate Calcs'!AA40</f>
        <v>1121015802555261.1</v>
      </c>
      <c r="X8" s="192">
        <f ca="1">'Aggregate Calcs'!AB40</f>
        <v>1138158858021479.5</v>
      </c>
      <c r="Y8" s="192">
        <f ca="1">'Aggregate Calcs'!AC40</f>
        <v>1155301913487697.8</v>
      </c>
      <c r="Z8" s="192">
        <f ca="1">'Aggregate Calcs'!AD40</f>
        <v>1172444968953916.3</v>
      </c>
      <c r="AA8" s="192">
        <f ca="1">'Aggregate Calcs'!AE40</f>
        <v>1189588024420134.5</v>
      </c>
      <c r="AB8" s="192">
        <f ca="1">'Aggregate Calcs'!AF40</f>
        <v>1201931029973951.3</v>
      </c>
      <c r="AC8" s="192">
        <f ca="1">'Aggregate Calcs'!AG40</f>
        <v>1214274035527767.8</v>
      </c>
      <c r="AD8" s="192">
        <f ca="1">'Aggregate Calcs'!AH40</f>
        <v>1226617041081584.3</v>
      </c>
      <c r="AE8" s="192">
        <f ca="1">'Aggregate Calcs'!AI40</f>
        <v>1238960046635401</v>
      </c>
      <c r="AF8" s="192">
        <f ca="1">'Aggregate Calcs'!AJ40</f>
        <v>1251303052189217.8</v>
      </c>
      <c r="AG8" s="192">
        <f ca="1">'Aggregate Calcs'!AK40</f>
        <v>1263646057743034.3</v>
      </c>
      <c r="AH8" s="192">
        <f ca="1">'Aggregate Calcs'!AL40</f>
        <v>1275989063296850.8</v>
      </c>
      <c r="AI8" s="192">
        <f ca="1">'Aggregate Calcs'!AM40</f>
        <v>1288332068850667.3</v>
      </c>
    </row>
    <row r="9" spans="1:35" x14ac:dyDescent="0.45">
      <c r="A9" s="4" t="s">
        <v>679</v>
      </c>
      <c r="B9" s="192">
        <f ca="1">'Aggregate Calcs'!F41</f>
        <v>2070529484442086.5</v>
      </c>
      <c r="C9" s="192">
        <f ca="1">'Aggregate Calcs'!G41</f>
        <v>2149189939737062</v>
      </c>
      <c r="D9" s="192">
        <f ca="1">'Aggregate Calcs'!H41</f>
        <v>2227850395032037.5</v>
      </c>
      <c r="E9" s="192">
        <f ca="1">'Aggregate Calcs'!I41</f>
        <v>2306510850327013.5</v>
      </c>
      <c r="F9" s="192">
        <f ca="1">'Aggregate Calcs'!J41</f>
        <v>2385171305621989</v>
      </c>
      <c r="G9" s="192">
        <f ca="1">'Aggregate Calcs'!K41</f>
        <v>2463831760916964</v>
      </c>
      <c r="H9" s="192">
        <f ca="1">'Aggregate Calcs'!L41</f>
        <v>2563606338422696.5</v>
      </c>
      <c r="I9" s="192">
        <f ca="1">'Aggregate Calcs'!M41</f>
        <v>2663380915928428.5</v>
      </c>
      <c r="J9" s="192">
        <f ca="1">'Aggregate Calcs'!N41</f>
        <v>2763155493434161.5</v>
      </c>
      <c r="K9" s="192">
        <f ca="1">'Aggregate Calcs'!O41</f>
        <v>2862930070939893</v>
      </c>
      <c r="L9" s="192">
        <f ca="1">'Aggregate Calcs'!P41</f>
        <v>2962704648445625</v>
      </c>
      <c r="M9" s="192">
        <f ca="1">'Aggregate Calcs'!Q41</f>
        <v>3076141305028905</v>
      </c>
      <c r="N9" s="192">
        <f ca="1">'Aggregate Calcs'!R41</f>
        <v>3189577961612186</v>
      </c>
      <c r="O9" s="192">
        <f ca="1">'Aggregate Calcs'!S41</f>
        <v>3303014618195466.5</v>
      </c>
      <c r="P9" s="192">
        <f ca="1">'Aggregate Calcs'!T41</f>
        <v>3416451274778747.5</v>
      </c>
      <c r="Q9" s="192">
        <f ca="1">'Aggregate Calcs'!U41</f>
        <v>3529887931362027.5</v>
      </c>
      <c r="R9" s="192">
        <f ca="1">'Aggregate Calcs'!V41</f>
        <v>3696937898264778</v>
      </c>
      <c r="S9" s="192">
        <f ca="1">'Aggregate Calcs'!W41</f>
        <v>3863987865167528.5</v>
      </c>
      <c r="T9" s="192">
        <f ca="1">'Aggregate Calcs'!X41</f>
        <v>4031037832070279.5</v>
      </c>
      <c r="U9" s="192">
        <f ca="1">'Aggregate Calcs'!Y41</f>
        <v>4198087798973030</v>
      </c>
      <c r="V9" s="192">
        <f ca="1">'Aggregate Calcs'!Z41</f>
        <v>4365137765875781.5</v>
      </c>
      <c r="W9" s="192">
        <f ca="1">'Aggregate Calcs'!AA41</f>
        <v>4580108510149023</v>
      </c>
      <c r="X9" s="192">
        <f ca="1">'Aggregate Calcs'!AB41</f>
        <v>4795079254422267</v>
      </c>
      <c r="Y9" s="192">
        <f ca="1">'Aggregate Calcs'!AC41</f>
        <v>5010049998695508</v>
      </c>
      <c r="Z9" s="192">
        <f ca="1">'Aggregate Calcs'!AD41</f>
        <v>5225020742968751</v>
      </c>
      <c r="AA9" s="192">
        <f ca="1">'Aggregate Calcs'!AE41</f>
        <v>5439991487241993</v>
      </c>
      <c r="AB9" s="192">
        <f ca="1">'Aggregate Calcs'!AF41</f>
        <v>5617702015849195</v>
      </c>
      <c r="AC9" s="192">
        <f ca="1">'Aggregate Calcs'!AG41</f>
        <v>5795412544456396</v>
      </c>
      <c r="AD9" s="192">
        <f ca="1">'Aggregate Calcs'!AH41</f>
        <v>5973123073063597</v>
      </c>
      <c r="AE9" s="192">
        <f ca="1">'Aggregate Calcs'!AI41</f>
        <v>6150833601670799</v>
      </c>
      <c r="AF9" s="192">
        <f ca="1">'Aggregate Calcs'!AJ41</f>
        <v>6328544130277999</v>
      </c>
      <c r="AG9" s="192">
        <f ca="1">'Aggregate Calcs'!AK41</f>
        <v>6506254658885202</v>
      </c>
      <c r="AH9" s="192">
        <f ca="1">'Aggregate Calcs'!AL41</f>
        <v>6683965187492403</v>
      </c>
      <c r="AI9" s="192">
        <f ca="1">'Aggregate Calcs'!AM41</f>
        <v>6861675716099605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B3" sqref="B3"/>
    </sheetView>
  </sheetViews>
  <sheetFormatPr defaultColWidth="8.86328125" defaultRowHeight="14.25" x14ac:dyDescent="0.45"/>
  <cols>
    <col min="1" max="1" width="39.86328125" style="4" customWidth="1"/>
    <col min="2" max="35" width="9.59765625" style="4" bestFit="1" customWidth="1"/>
    <col min="36" max="16384" width="8.86328125" style="4"/>
  </cols>
  <sheetData>
    <row r="1" spans="1:35" x14ac:dyDescent="0.45">
      <c r="A1" s="1" t="s">
        <v>674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45">
      <c r="A2" s="4" t="s">
        <v>675</v>
      </c>
      <c r="B2" s="212">
        <f>'Aggregate Calcs'!F42</f>
        <v>0</v>
      </c>
      <c r="C2" s="212">
        <f>'Aggregate Calcs'!G42</f>
        <v>0</v>
      </c>
      <c r="D2" s="212">
        <f>'Aggregate Calcs'!H42</f>
        <v>0</v>
      </c>
      <c r="E2" s="212">
        <f>'Aggregate Calcs'!I42</f>
        <v>0</v>
      </c>
      <c r="F2" s="212">
        <f>'Aggregate Calcs'!J42</f>
        <v>0</v>
      </c>
      <c r="G2" s="212">
        <f>'Aggregate Calcs'!K42</f>
        <v>0</v>
      </c>
      <c r="H2" s="212">
        <f>'Aggregate Calcs'!L42</f>
        <v>0</v>
      </c>
      <c r="I2" s="212">
        <f>'Aggregate Calcs'!M42</f>
        <v>0</v>
      </c>
      <c r="J2" s="212">
        <f>'Aggregate Calcs'!N42</f>
        <v>0</v>
      </c>
      <c r="K2" s="212">
        <f>'Aggregate Calcs'!O42</f>
        <v>0</v>
      </c>
      <c r="L2" s="212">
        <f>'Aggregate Calcs'!P42</f>
        <v>0</v>
      </c>
      <c r="M2" s="212">
        <f>'Aggregate Calcs'!Q42</f>
        <v>0</v>
      </c>
      <c r="N2" s="212">
        <f>'Aggregate Calcs'!R42</f>
        <v>0</v>
      </c>
      <c r="O2" s="212">
        <f>'Aggregate Calcs'!S42</f>
        <v>0</v>
      </c>
      <c r="P2" s="212">
        <f>'Aggregate Calcs'!T42</f>
        <v>0</v>
      </c>
      <c r="Q2" s="212">
        <f>'Aggregate Calcs'!U42</f>
        <v>0</v>
      </c>
      <c r="R2" s="212">
        <f>'Aggregate Calcs'!V42</f>
        <v>0</v>
      </c>
      <c r="S2" s="212">
        <f>'Aggregate Calcs'!W42</f>
        <v>0</v>
      </c>
      <c r="T2" s="212">
        <f>'Aggregate Calcs'!X42</f>
        <v>0</v>
      </c>
      <c r="U2" s="212">
        <f>'Aggregate Calcs'!Y42</f>
        <v>0</v>
      </c>
      <c r="V2" s="212">
        <f>'Aggregate Calcs'!Z42</f>
        <v>0</v>
      </c>
      <c r="W2" s="212">
        <f>'Aggregate Calcs'!AA42</f>
        <v>0</v>
      </c>
      <c r="X2" s="212">
        <f>'Aggregate Calcs'!AB42</f>
        <v>0</v>
      </c>
      <c r="Y2" s="212">
        <f>'Aggregate Calcs'!AC42</f>
        <v>0</v>
      </c>
      <c r="Z2" s="212">
        <f>'Aggregate Calcs'!AD42</f>
        <v>0</v>
      </c>
      <c r="AA2" s="212">
        <f>'Aggregate Calcs'!AE42</f>
        <v>0</v>
      </c>
      <c r="AB2" s="212">
        <f>'Aggregate Calcs'!AF42</f>
        <v>0</v>
      </c>
      <c r="AC2" s="212">
        <f>'Aggregate Calcs'!AG42</f>
        <v>0</v>
      </c>
      <c r="AD2" s="212">
        <f>'Aggregate Calcs'!AH42</f>
        <v>0</v>
      </c>
      <c r="AE2" s="212">
        <f>'Aggregate Calcs'!AI42</f>
        <v>0</v>
      </c>
      <c r="AF2" s="212">
        <f>'Aggregate Calcs'!AJ42</f>
        <v>0</v>
      </c>
      <c r="AG2" s="212">
        <f>'Aggregate Calcs'!AK42</f>
        <v>0</v>
      </c>
      <c r="AH2" s="212">
        <f>'Aggregate Calcs'!AL42</f>
        <v>0</v>
      </c>
      <c r="AI2" s="212">
        <f>'Aggregate Calcs'!AM42</f>
        <v>0</v>
      </c>
    </row>
    <row r="3" spans="1:35" x14ac:dyDescent="0.45">
      <c r="A3" s="4" t="s">
        <v>676</v>
      </c>
      <c r="B3" s="212">
        <f>'Aggregate Calcs'!F43</f>
        <v>0</v>
      </c>
      <c r="C3" s="212">
        <f>'Aggregate Calcs'!G43</f>
        <v>0</v>
      </c>
      <c r="D3" s="212">
        <f>'Aggregate Calcs'!H43</f>
        <v>0</v>
      </c>
      <c r="E3" s="212">
        <f>'Aggregate Calcs'!I43</f>
        <v>0</v>
      </c>
      <c r="F3" s="212">
        <f>'Aggregate Calcs'!J43</f>
        <v>0</v>
      </c>
      <c r="G3" s="212">
        <f>'Aggregate Calcs'!K43</f>
        <v>0</v>
      </c>
      <c r="H3" s="212">
        <f>'Aggregate Calcs'!L43</f>
        <v>0</v>
      </c>
      <c r="I3" s="212">
        <f>'Aggregate Calcs'!M43</f>
        <v>0</v>
      </c>
      <c r="J3" s="212">
        <f>'Aggregate Calcs'!N43</f>
        <v>0</v>
      </c>
      <c r="K3" s="212">
        <f>'Aggregate Calcs'!O43</f>
        <v>0</v>
      </c>
      <c r="L3" s="212">
        <f>'Aggregate Calcs'!P43</f>
        <v>0</v>
      </c>
      <c r="M3" s="212">
        <f>'Aggregate Calcs'!Q43</f>
        <v>0</v>
      </c>
      <c r="N3" s="212">
        <f>'Aggregate Calcs'!R43</f>
        <v>0</v>
      </c>
      <c r="O3" s="212">
        <f>'Aggregate Calcs'!S43</f>
        <v>0</v>
      </c>
      <c r="P3" s="212">
        <f>'Aggregate Calcs'!T43</f>
        <v>0</v>
      </c>
      <c r="Q3" s="212">
        <f>'Aggregate Calcs'!U43</f>
        <v>0</v>
      </c>
      <c r="R3" s="212">
        <f>'Aggregate Calcs'!V43</f>
        <v>0</v>
      </c>
      <c r="S3" s="212">
        <f>'Aggregate Calcs'!W43</f>
        <v>0</v>
      </c>
      <c r="T3" s="212">
        <f>'Aggregate Calcs'!X43</f>
        <v>0</v>
      </c>
      <c r="U3" s="212">
        <f>'Aggregate Calcs'!Y43</f>
        <v>0</v>
      </c>
      <c r="V3" s="212">
        <f>'Aggregate Calcs'!Z43</f>
        <v>0</v>
      </c>
      <c r="W3" s="212">
        <f>'Aggregate Calcs'!AA43</f>
        <v>0</v>
      </c>
      <c r="X3" s="212">
        <f>'Aggregate Calcs'!AB43</f>
        <v>0</v>
      </c>
      <c r="Y3" s="212">
        <f>'Aggregate Calcs'!AC43</f>
        <v>0</v>
      </c>
      <c r="Z3" s="212">
        <f>'Aggregate Calcs'!AD43</f>
        <v>0</v>
      </c>
      <c r="AA3" s="212">
        <f>'Aggregate Calcs'!AE43</f>
        <v>0</v>
      </c>
      <c r="AB3" s="212">
        <f>'Aggregate Calcs'!AF43</f>
        <v>0</v>
      </c>
      <c r="AC3" s="212">
        <f>'Aggregate Calcs'!AG43</f>
        <v>0</v>
      </c>
      <c r="AD3" s="212">
        <f>'Aggregate Calcs'!AH43</f>
        <v>0</v>
      </c>
      <c r="AE3" s="212">
        <f>'Aggregate Calcs'!AI43</f>
        <v>0</v>
      </c>
      <c r="AF3" s="212">
        <f>'Aggregate Calcs'!AJ43</f>
        <v>0</v>
      </c>
      <c r="AG3" s="212">
        <f>'Aggregate Calcs'!AK43</f>
        <v>0</v>
      </c>
      <c r="AH3" s="212">
        <f>'Aggregate Calcs'!AL43</f>
        <v>0</v>
      </c>
      <c r="AI3" s="212">
        <f>'Aggregate Calcs'!AM43</f>
        <v>0</v>
      </c>
    </row>
    <row r="4" spans="1:35" x14ac:dyDescent="0.45">
      <c r="A4" s="4" t="s">
        <v>27</v>
      </c>
      <c r="B4" s="212">
        <f>'Aggregate Calcs'!F44</f>
        <v>0</v>
      </c>
      <c r="C4" s="212">
        <f>'Aggregate Calcs'!G44</f>
        <v>0</v>
      </c>
      <c r="D4" s="212">
        <f>'Aggregate Calcs'!H44</f>
        <v>0</v>
      </c>
      <c r="E4" s="212">
        <f>'Aggregate Calcs'!I44</f>
        <v>0</v>
      </c>
      <c r="F4" s="212">
        <f>'Aggregate Calcs'!J44</f>
        <v>0</v>
      </c>
      <c r="G4" s="212">
        <f>'Aggregate Calcs'!K44</f>
        <v>0</v>
      </c>
      <c r="H4" s="212">
        <f>'Aggregate Calcs'!L44</f>
        <v>0</v>
      </c>
      <c r="I4" s="212">
        <f>'Aggregate Calcs'!M44</f>
        <v>0</v>
      </c>
      <c r="J4" s="212">
        <f>'Aggregate Calcs'!N44</f>
        <v>0</v>
      </c>
      <c r="K4" s="212">
        <f>'Aggregate Calcs'!O44</f>
        <v>0</v>
      </c>
      <c r="L4" s="212">
        <f>'Aggregate Calcs'!P44</f>
        <v>0</v>
      </c>
      <c r="M4" s="212">
        <f>'Aggregate Calcs'!Q44</f>
        <v>0</v>
      </c>
      <c r="N4" s="212">
        <f>'Aggregate Calcs'!R44</f>
        <v>0</v>
      </c>
      <c r="O4" s="212">
        <f>'Aggregate Calcs'!S44</f>
        <v>0</v>
      </c>
      <c r="P4" s="212">
        <f>'Aggregate Calcs'!T44</f>
        <v>0</v>
      </c>
      <c r="Q4" s="212">
        <f>'Aggregate Calcs'!U44</f>
        <v>0</v>
      </c>
      <c r="R4" s="212">
        <f>'Aggregate Calcs'!V44</f>
        <v>0</v>
      </c>
      <c r="S4" s="212">
        <f>'Aggregate Calcs'!W44</f>
        <v>0</v>
      </c>
      <c r="T4" s="212">
        <f>'Aggregate Calcs'!X44</f>
        <v>0</v>
      </c>
      <c r="U4" s="212">
        <f>'Aggregate Calcs'!Y44</f>
        <v>0</v>
      </c>
      <c r="V4" s="212">
        <f>'Aggregate Calcs'!Z44</f>
        <v>0</v>
      </c>
      <c r="W4" s="212">
        <f>'Aggregate Calcs'!AA44</f>
        <v>0</v>
      </c>
      <c r="X4" s="212">
        <f>'Aggregate Calcs'!AB44</f>
        <v>0</v>
      </c>
      <c r="Y4" s="212">
        <f>'Aggregate Calcs'!AC44</f>
        <v>0</v>
      </c>
      <c r="Z4" s="212">
        <f>'Aggregate Calcs'!AD44</f>
        <v>0</v>
      </c>
      <c r="AA4" s="212">
        <f>'Aggregate Calcs'!AE44</f>
        <v>0</v>
      </c>
      <c r="AB4" s="212">
        <f>'Aggregate Calcs'!AF44</f>
        <v>0</v>
      </c>
      <c r="AC4" s="212">
        <f>'Aggregate Calcs'!AG44</f>
        <v>0</v>
      </c>
      <c r="AD4" s="212">
        <f>'Aggregate Calcs'!AH44</f>
        <v>0</v>
      </c>
      <c r="AE4" s="212">
        <f>'Aggregate Calcs'!AI44</f>
        <v>0</v>
      </c>
      <c r="AF4" s="212">
        <f>'Aggregate Calcs'!AJ44</f>
        <v>0</v>
      </c>
      <c r="AG4" s="212">
        <f>'Aggregate Calcs'!AK44</f>
        <v>0</v>
      </c>
      <c r="AH4" s="212">
        <f>'Aggregate Calcs'!AL44</f>
        <v>0</v>
      </c>
      <c r="AI4" s="212">
        <f>'Aggregate Calcs'!AM44</f>
        <v>0</v>
      </c>
    </row>
    <row r="5" spans="1:35" x14ac:dyDescent="0.45">
      <c r="A5" s="4" t="s">
        <v>6</v>
      </c>
      <c r="B5" s="212">
        <f>'Aggregate Calcs'!F45</f>
        <v>0</v>
      </c>
      <c r="C5" s="212">
        <f>'Aggregate Calcs'!G45</f>
        <v>0</v>
      </c>
      <c r="D5" s="212">
        <f>'Aggregate Calcs'!H45</f>
        <v>0</v>
      </c>
      <c r="E5" s="212">
        <f>'Aggregate Calcs'!I45</f>
        <v>0</v>
      </c>
      <c r="F5" s="212">
        <f>'Aggregate Calcs'!J45</f>
        <v>0</v>
      </c>
      <c r="G5" s="212">
        <f>'Aggregate Calcs'!K45</f>
        <v>0</v>
      </c>
      <c r="H5" s="212">
        <f>'Aggregate Calcs'!L45</f>
        <v>0</v>
      </c>
      <c r="I5" s="212">
        <f>'Aggregate Calcs'!M45</f>
        <v>0</v>
      </c>
      <c r="J5" s="212">
        <f>'Aggregate Calcs'!N45</f>
        <v>0</v>
      </c>
      <c r="K5" s="212">
        <f>'Aggregate Calcs'!O45</f>
        <v>0</v>
      </c>
      <c r="L5" s="212">
        <f>'Aggregate Calcs'!P45</f>
        <v>0</v>
      </c>
      <c r="M5" s="212">
        <f>'Aggregate Calcs'!Q45</f>
        <v>0</v>
      </c>
      <c r="N5" s="212">
        <f>'Aggregate Calcs'!R45</f>
        <v>0</v>
      </c>
      <c r="O5" s="212">
        <f>'Aggregate Calcs'!S45</f>
        <v>0</v>
      </c>
      <c r="P5" s="212">
        <f>'Aggregate Calcs'!T45</f>
        <v>0</v>
      </c>
      <c r="Q5" s="212">
        <f>'Aggregate Calcs'!U45</f>
        <v>0</v>
      </c>
      <c r="R5" s="212">
        <f>'Aggregate Calcs'!V45</f>
        <v>0</v>
      </c>
      <c r="S5" s="212">
        <f>'Aggregate Calcs'!W45</f>
        <v>0</v>
      </c>
      <c r="T5" s="212">
        <f>'Aggregate Calcs'!X45</f>
        <v>0</v>
      </c>
      <c r="U5" s="212">
        <f>'Aggregate Calcs'!Y45</f>
        <v>0</v>
      </c>
      <c r="V5" s="212">
        <f>'Aggregate Calcs'!Z45</f>
        <v>0</v>
      </c>
      <c r="W5" s="212">
        <f>'Aggregate Calcs'!AA45</f>
        <v>0</v>
      </c>
      <c r="X5" s="212">
        <f>'Aggregate Calcs'!AB45</f>
        <v>0</v>
      </c>
      <c r="Y5" s="212">
        <f>'Aggregate Calcs'!AC45</f>
        <v>0</v>
      </c>
      <c r="Z5" s="212">
        <f>'Aggregate Calcs'!AD45</f>
        <v>0</v>
      </c>
      <c r="AA5" s="212">
        <f>'Aggregate Calcs'!AE45</f>
        <v>0</v>
      </c>
      <c r="AB5" s="212">
        <f>'Aggregate Calcs'!AF45</f>
        <v>0</v>
      </c>
      <c r="AC5" s="212">
        <f>'Aggregate Calcs'!AG45</f>
        <v>0</v>
      </c>
      <c r="AD5" s="212">
        <f>'Aggregate Calcs'!AH45</f>
        <v>0</v>
      </c>
      <c r="AE5" s="212">
        <f>'Aggregate Calcs'!AI45</f>
        <v>0</v>
      </c>
      <c r="AF5" s="212">
        <f>'Aggregate Calcs'!AJ45</f>
        <v>0</v>
      </c>
      <c r="AG5" s="212">
        <f>'Aggregate Calcs'!AK45</f>
        <v>0</v>
      </c>
      <c r="AH5" s="212">
        <f>'Aggregate Calcs'!AL45</f>
        <v>0</v>
      </c>
      <c r="AI5" s="212">
        <f>'Aggregate Calcs'!AM45</f>
        <v>0</v>
      </c>
    </row>
    <row r="6" spans="1:35" x14ac:dyDescent="0.45">
      <c r="A6" s="4" t="s">
        <v>677</v>
      </c>
      <c r="B6" s="212">
        <f>'Aggregate Calcs'!F46</f>
        <v>0</v>
      </c>
      <c r="C6" s="212">
        <f>'Aggregate Calcs'!G46</f>
        <v>0</v>
      </c>
      <c r="D6" s="212">
        <f>'Aggregate Calcs'!H46</f>
        <v>0</v>
      </c>
      <c r="E6" s="212">
        <f>'Aggregate Calcs'!I46</f>
        <v>0</v>
      </c>
      <c r="F6" s="212">
        <f>'Aggregate Calcs'!J46</f>
        <v>0</v>
      </c>
      <c r="G6" s="212">
        <f>'Aggregate Calcs'!K46</f>
        <v>0</v>
      </c>
      <c r="H6" s="212">
        <f>'Aggregate Calcs'!L46</f>
        <v>0</v>
      </c>
      <c r="I6" s="212">
        <f>'Aggregate Calcs'!M46</f>
        <v>0</v>
      </c>
      <c r="J6" s="212">
        <f>'Aggregate Calcs'!N46</f>
        <v>0</v>
      </c>
      <c r="K6" s="212">
        <f>'Aggregate Calcs'!O46</f>
        <v>0</v>
      </c>
      <c r="L6" s="212">
        <f>'Aggregate Calcs'!P46</f>
        <v>0</v>
      </c>
      <c r="M6" s="212">
        <f>'Aggregate Calcs'!Q46</f>
        <v>0</v>
      </c>
      <c r="N6" s="212">
        <f>'Aggregate Calcs'!R46</f>
        <v>0</v>
      </c>
      <c r="O6" s="212">
        <f>'Aggregate Calcs'!S46</f>
        <v>0</v>
      </c>
      <c r="P6" s="212">
        <f>'Aggregate Calcs'!T46</f>
        <v>0</v>
      </c>
      <c r="Q6" s="212">
        <f>'Aggregate Calcs'!U46</f>
        <v>0</v>
      </c>
      <c r="R6" s="212">
        <f>'Aggregate Calcs'!V46</f>
        <v>0</v>
      </c>
      <c r="S6" s="212">
        <f>'Aggregate Calcs'!W46</f>
        <v>0</v>
      </c>
      <c r="T6" s="212">
        <f>'Aggregate Calcs'!X46</f>
        <v>0</v>
      </c>
      <c r="U6" s="212">
        <f>'Aggregate Calcs'!Y46</f>
        <v>0</v>
      </c>
      <c r="V6" s="212">
        <f>'Aggregate Calcs'!Z46</f>
        <v>0</v>
      </c>
      <c r="W6" s="212">
        <f>'Aggregate Calcs'!AA46</f>
        <v>0</v>
      </c>
      <c r="X6" s="212">
        <f>'Aggregate Calcs'!AB46</f>
        <v>0</v>
      </c>
      <c r="Y6" s="212">
        <f>'Aggregate Calcs'!AC46</f>
        <v>0</v>
      </c>
      <c r="Z6" s="212">
        <f>'Aggregate Calcs'!AD46</f>
        <v>0</v>
      </c>
      <c r="AA6" s="212">
        <f>'Aggregate Calcs'!AE46</f>
        <v>0</v>
      </c>
      <c r="AB6" s="212">
        <f>'Aggregate Calcs'!AF46</f>
        <v>0</v>
      </c>
      <c r="AC6" s="212">
        <f>'Aggregate Calcs'!AG46</f>
        <v>0</v>
      </c>
      <c r="AD6" s="212">
        <f>'Aggregate Calcs'!AH46</f>
        <v>0</v>
      </c>
      <c r="AE6" s="212">
        <f>'Aggregate Calcs'!AI46</f>
        <v>0</v>
      </c>
      <c r="AF6" s="212">
        <f>'Aggregate Calcs'!AJ46</f>
        <v>0</v>
      </c>
      <c r="AG6" s="212">
        <f>'Aggregate Calcs'!AK46</f>
        <v>0</v>
      </c>
      <c r="AH6" s="212">
        <f>'Aggregate Calcs'!AL46</f>
        <v>0</v>
      </c>
      <c r="AI6" s="212">
        <f>'Aggregate Calcs'!AM46</f>
        <v>0</v>
      </c>
    </row>
    <row r="7" spans="1:35" x14ac:dyDescent="0.45">
      <c r="A7" s="4" t="s">
        <v>678</v>
      </c>
      <c r="B7" s="212">
        <f>'Aggregate Calcs'!F47</f>
        <v>0</v>
      </c>
      <c r="C7" s="212">
        <f>'Aggregate Calcs'!G47</f>
        <v>0</v>
      </c>
      <c r="D7" s="212">
        <f>'Aggregate Calcs'!H47</f>
        <v>0</v>
      </c>
      <c r="E7" s="212">
        <f>'Aggregate Calcs'!I47</f>
        <v>0</v>
      </c>
      <c r="F7" s="212">
        <f>'Aggregate Calcs'!J47</f>
        <v>0</v>
      </c>
      <c r="G7" s="212">
        <f>'Aggregate Calcs'!K47</f>
        <v>0</v>
      </c>
      <c r="H7" s="212">
        <f>'Aggregate Calcs'!L47</f>
        <v>0</v>
      </c>
      <c r="I7" s="212">
        <f>'Aggregate Calcs'!M47</f>
        <v>0</v>
      </c>
      <c r="J7" s="212">
        <f>'Aggregate Calcs'!N47</f>
        <v>0</v>
      </c>
      <c r="K7" s="212">
        <f>'Aggregate Calcs'!O47</f>
        <v>0</v>
      </c>
      <c r="L7" s="212">
        <f>'Aggregate Calcs'!P47</f>
        <v>0</v>
      </c>
      <c r="M7" s="212">
        <f>'Aggregate Calcs'!Q47</f>
        <v>0</v>
      </c>
      <c r="N7" s="212">
        <f>'Aggregate Calcs'!R47</f>
        <v>0</v>
      </c>
      <c r="O7" s="212">
        <f>'Aggregate Calcs'!S47</f>
        <v>0</v>
      </c>
      <c r="P7" s="212">
        <f>'Aggregate Calcs'!T47</f>
        <v>0</v>
      </c>
      <c r="Q7" s="212">
        <f>'Aggregate Calcs'!U47</f>
        <v>0</v>
      </c>
      <c r="R7" s="212">
        <f>'Aggregate Calcs'!V47</f>
        <v>0</v>
      </c>
      <c r="S7" s="212">
        <f>'Aggregate Calcs'!W47</f>
        <v>0</v>
      </c>
      <c r="T7" s="212">
        <f>'Aggregate Calcs'!X47</f>
        <v>0</v>
      </c>
      <c r="U7" s="212">
        <f>'Aggregate Calcs'!Y47</f>
        <v>0</v>
      </c>
      <c r="V7" s="212">
        <f>'Aggregate Calcs'!Z47</f>
        <v>0</v>
      </c>
      <c r="W7" s="212">
        <f>'Aggregate Calcs'!AA47</f>
        <v>0</v>
      </c>
      <c r="X7" s="212">
        <f>'Aggregate Calcs'!AB47</f>
        <v>0</v>
      </c>
      <c r="Y7" s="212">
        <f>'Aggregate Calcs'!AC47</f>
        <v>0</v>
      </c>
      <c r="Z7" s="212">
        <f>'Aggregate Calcs'!AD47</f>
        <v>0</v>
      </c>
      <c r="AA7" s="212">
        <f>'Aggregate Calcs'!AE47</f>
        <v>0</v>
      </c>
      <c r="AB7" s="212">
        <f>'Aggregate Calcs'!AF47</f>
        <v>0</v>
      </c>
      <c r="AC7" s="212">
        <f>'Aggregate Calcs'!AG47</f>
        <v>0</v>
      </c>
      <c r="AD7" s="212">
        <f>'Aggregate Calcs'!AH47</f>
        <v>0</v>
      </c>
      <c r="AE7" s="212">
        <f>'Aggregate Calcs'!AI47</f>
        <v>0</v>
      </c>
      <c r="AF7" s="212">
        <f>'Aggregate Calcs'!AJ47</f>
        <v>0</v>
      </c>
      <c r="AG7" s="212">
        <f>'Aggregate Calcs'!AK47</f>
        <v>0</v>
      </c>
      <c r="AH7" s="212">
        <f>'Aggregate Calcs'!AL47</f>
        <v>0</v>
      </c>
      <c r="AI7" s="212">
        <f>'Aggregate Calcs'!AM47</f>
        <v>0</v>
      </c>
    </row>
    <row r="8" spans="1:35" x14ac:dyDescent="0.45">
      <c r="A8" s="4" t="s">
        <v>11</v>
      </c>
      <c r="B8" s="212">
        <f>'Aggregate Calcs'!F48</f>
        <v>0</v>
      </c>
      <c r="C8" s="212">
        <f>'Aggregate Calcs'!G48</f>
        <v>0</v>
      </c>
      <c r="D8" s="212">
        <f>'Aggregate Calcs'!H48</f>
        <v>0</v>
      </c>
      <c r="E8" s="212">
        <f>'Aggregate Calcs'!I48</f>
        <v>0</v>
      </c>
      <c r="F8" s="212">
        <f>'Aggregate Calcs'!J48</f>
        <v>0</v>
      </c>
      <c r="G8" s="212">
        <f>'Aggregate Calcs'!K48</f>
        <v>0</v>
      </c>
      <c r="H8" s="212">
        <f>'Aggregate Calcs'!L48</f>
        <v>0</v>
      </c>
      <c r="I8" s="212">
        <f>'Aggregate Calcs'!M48</f>
        <v>0</v>
      </c>
      <c r="J8" s="212">
        <f>'Aggregate Calcs'!N48</f>
        <v>0</v>
      </c>
      <c r="K8" s="212">
        <f>'Aggregate Calcs'!O48</f>
        <v>0</v>
      </c>
      <c r="L8" s="212">
        <f>'Aggregate Calcs'!P48</f>
        <v>0</v>
      </c>
      <c r="M8" s="212">
        <f>'Aggregate Calcs'!Q48</f>
        <v>0</v>
      </c>
      <c r="N8" s="212">
        <f>'Aggregate Calcs'!R48</f>
        <v>0</v>
      </c>
      <c r="O8" s="212">
        <f>'Aggregate Calcs'!S48</f>
        <v>0</v>
      </c>
      <c r="P8" s="212">
        <f>'Aggregate Calcs'!T48</f>
        <v>0</v>
      </c>
      <c r="Q8" s="212">
        <f>'Aggregate Calcs'!U48</f>
        <v>0</v>
      </c>
      <c r="R8" s="212">
        <f>'Aggregate Calcs'!V48</f>
        <v>0</v>
      </c>
      <c r="S8" s="212">
        <f>'Aggregate Calcs'!W48</f>
        <v>0</v>
      </c>
      <c r="T8" s="212">
        <f>'Aggregate Calcs'!X48</f>
        <v>0</v>
      </c>
      <c r="U8" s="212">
        <f>'Aggregate Calcs'!Y48</f>
        <v>0</v>
      </c>
      <c r="V8" s="212">
        <f>'Aggregate Calcs'!Z48</f>
        <v>0</v>
      </c>
      <c r="W8" s="212">
        <f>'Aggregate Calcs'!AA48</f>
        <v>0</v>
      </c>
      <c r="X8" s="212">
        <f>'Aggregate Calcs'!AB48</f>
        <v>0</v>
      </c>
      <c r="Y8" s="212">
        <f>'Aggregate Calcs'!AC48</f>
        <v>0</v>
      </c>
      <c r="Z8" s="212">
        <f>'Aggregate Calcs'!AD48</f>
        <v>0</v>
      </c>
      <c r="AA8" s="212">
        <f>'Aggregate Calcs'!AE48</f>
        <v>0</v>
      </c>
      <c r="AB8" s="212">
        <f>'Aggregate Calcs'!AF48</f>
        <v>0</v>
      </c>
      <c r="AC8" s="212">
        <f>'Aggregate Calcs'!AG48</f>
        <v>0</v>
      </c>
      <c r="AD8" s="212">
        <f>'Aggregate Calcs'!AH48</f>
        <v>0</v>
      </c>
      <c r="AE8" s="212">
        <f>'Aggregate Calcs'!AI48</f>
        <v>0</v>
      </c>
      <c r="AF8" s="212">
        <f>'Aggregate Calcs'!AJ48</f>
        <v>0</v>
      </c>
      <c r="AG8" s="212">
        <f>'Aggregate Calcs'!AK48</f>
        <v>0</v>
      </c>
      <c r="AH8" s="212">
        <f>'Aggregate Calcs'!AL48</f>
        <v>0</v>
      </c>
      <c r="AI8" s="212">
        <f>'Aggregate Calcs'!AM48</f>
        <v>0</v>
      </c>
    </row>
    <row r="9" spans="1:35" x14ac:dyDescent="0.45">
      <c r="A9" s="4" t="s">
        <v>679</v>
      </c>
      <c r="B9" s="212">
        <f>'Aggregate Calcs'!F49</f>
        <v>0</v>
      </c>
      <c r="C9" s="212">
        <f>'Aggregate Calcs'!G49</f>
        <v>0</v>
      </c>
      <c r="D9" s="212">
        <f>'Aggregate Calcs'!H49</f>
        <v>0</v>
      </c>
      <c r="E9" s="212">
        <f>'Aggregate Calcs'!I49</f>
        <v>0</v>
      </c>
      <c r="F9" s="212">
        <f>'Aggregate Calcs'!J49</f>
        <v>0</v>
      </c>
      <c r="G9" s="212">
        <f>'Aggregate Calcs'!K49</f>
        <v>0</v>
      </c>
      <c r="H9" s="212">
        <f>'Aggregate Calcs'!L49</f>
        <v>0</v>
      </c>
      <c r="I9" s="212">
        <f>'Aggregate Calcs'!M49</f>
        <v>0</v>
      </c>
      <c r="J9" s="212">
        <f>'Aggregate Calcs'!N49</f>
        <v>0</v>
      </c>
      <c r="K9" s="212">
        <f>'Aggregate Calcs'!O49</f>
        <v>0</v>
      </c>
      <c r="L9" s="212">
        <f>'Aggregate Calcs'!P49</f>
        <v>0</v>
      </c>
      <c r="M9" s="212">
        <f>'Aggregate Calcs'!Q49</f>
        <v>0</v>
      </c>
      <c r="N9" s="212">
        <f>'Aggregate Calcs'!R49</f>
        <v>0</v>
      </c>
      <c r="O9" s="212">
        <f>'Aggregate Calcs'!S49</f>
        <v>0</v>
      </c>
      <c r="P9" s="212">
        <f>'Aggregate Calcs'!T49</f>
        <v>0</v>
      </c>
      <c r="Q9" s="212">
        <f>'Aggregate Calcs'!U49</f>
        <v>0</v>
      </c>
      <c r="R9" s="212">
        <f>'Aggregate Calcs'!V49</f>
        <v>0</v>
      </c>
      <c r="S9" s="212">
        <f>'Aggregate Calcs'!W49</f>
        <v>0</v>
      </c>
      <c r="T9" s="212">
        <f>'Aggregate Calcs'!X49</f>
        <v>0</v>
      </c>
      <c r="U9" s="212">
        <f>'Aggregate Calcs'!Y49</f>
        <v>0</v>
      </c>
      <c r="V9" s="212">
        <f>'Aggregate Calcs'!Z49</f>
        <v>0</v>
      </c>
      <c r="W9" s="212">
        <f>'Aggregate Calcs'!AA49</f>
        <v>0</v>
      </c>
      <c r="X9" s="212">
        <f>'Aggregate Calcs'!AB49</f>
        <v>0</v>
      </c>
      <c r="Y9" s="212">
        <f>'Aggregate Calcs'!AC49</f>
        <v>0</v>
      </c>
      <c r="Z9" s="212">
        <f>'Aggregate Calcs'!AD49</f>
        <v>0</v>
      </c>
      <c r="AA9" s="212">
        <f>'Aggregate Calcs'!AE49</f>
        <v>0</v>
      </c>
      <c r="AB9" s="212">
        <f>'Aggregate Calcs'!AF49</f>
        <v>0</v>
      </c>
      <c r="AC9" s="212">
        <f>'Aggregate Calcs'!AG49</f>
        <v>0</v>
      </c>
      <c r="AD9" s="212">
        <f>'Aggregate Calcs'!AH49</f>
        <v>0</v>
      </c>
      <c r="AE9" s="212">
        <f>'Aggregate Calcs'!AI49</f>
        <v>0</v>
      </c>
      <c r="AF9" s="212">
        <f>'Aggregate Calcs'!AJ49</f>
        <v>0</v>
      </c>
      <c r="AG9" s="212">
        <f>'Aggregate Calcs'!AK49</f>
        <v>0</v>
      </c>
      <c r="AH9" s="212">
        <f>'Aggregate Calcs'!AL49</f>
        <v>0</v>
      </c>
      <c r="AI9" s="212">
        <f>'Aggregate Calcs'!AM49</f>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tabSelected="1" workbookViewId="0">
      <selection activeCell="B3" sqref="B3"/>
    </sheetView>
  </sheetViews>
  <sheetFormatPr defaultColWidth="9.1328125" defaultRowHeight="14.25" x14ac:dyDescent="0.45"/>
  <cols>
    <col min="1" max="1" width="39.86328125" style="4" customWidth="1"/>
    <col min="2" max="2" width="12" style="4" bestFit="1" customWidth="1"/>
    <col min="3" max="16384" width="9.1328125" style="4"/>
  </cols>
  <sheetData>
    <row r="1" spans="1:35" x14ac:dyDescent="0.45">
      <c r="A1" s="1" t="s">
        <v>674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45">
      <c r="A2" s="4" t="s">
        <v>675</v>
      </c>
      <c r="B2" s="4">
        <f>'Aggregate Calcs'!F50</f>
        <v>0</v>
      </c>
      <c r="C2" s="4">
        <f>'Aggregate Calcs'!G50</f>
        <v>0</v>
      </c>
      <c r="D2" s="4">
        <f>'Aggregate Calcs'!H50</f>
        <v>0</v>
      </c>
      <c r="E2" s="4">
        <f>'Aggregate Calcs'!I50</f>
        <v>0</v>
      </c>
      <c r="F2" s="4">
        <f>'Aggregate Calcs'!J50</f>
        <v>0</v>
      </c>
      <c r="G2" s="4">
        <f>'Aggregate Calcs'!K50</f>
        <v>0</v>
      </c>
      <c r="H2" s="4">
        <f>'Aggregate Calcs'!L50</f>
        <v>0</v>
      </c>
      <c r="I2" s="4">
        <f>'Aggregate Calcs'!M50</f>
        <v>0</v>
      </c>
      <c r="J2" s="4">
        <f>'Aggregate Calcs'!N50</f>
        <v>0</v>
      </c>
      <c r="K2" s="4">
        <f>'Aggregate Calcs'!O50</f>
        <v>0</v>
      </c>
      <c r="L2" s="4">
        <f>'Aggregate Calcs'!P50</f>
        <v>0</v>
      </c>
      <c r="M2" s="4">
        <f>'Aggregate Calcs'!Q50</f>
        <v>0</v>
      </c>
      <c r="N2" s="4">
        <f>'Aggregate Calcs'!R50</f>
        <v>0</v>
      </c>
      <c r="O2" s="4">
        <f>'Aggregate Calcs'!S50</f>
        <v>0</v>
      </c>
      <c r="P2" s="4">
        <f>'Aggregate Calcs'!T50</f>
        <v>0</v>
      </c>
      <c r="Q2" s="4">
        <f>'Aggregate Calcs'!U50</f>
        <v>0</v>
      </c>
      <c r="R2" s="4">
        <f>'Aggregate Calcs'!V50</f>
        <v>0</v>
      </c>
      <c r="S2" s="4">
        <f>'Aggregate Calcs'!W50</f>
        <v>0</v>
      </c>
      <c r="T2" s="4">
        <f>'Aggregate Calcs'!X50</f>
        <v>0</v>
      </c>
      <c r="U2" s="4">
        <f>'Aggregate Calcs'!Y50</f>
        <v>0</v>
      </c>
      <c r="V2" s="4">
        <f>'Aggregate Calcs'!Z50</f>
        <v>0</v>
      </c>
      <c r="W2" s="4">
        <f>'Aggregate Calcs'!AA50</f>
        <v>0</v>
      </c>
      <c r="X2" s="4">
        <f>'Aggregate Calcs'!AB50</f>
        <v>0</v>
      </c>
      <c r="Y2" s="4">
        <f>'Aggregate Calcs'!AC50</f>
        <v>0</v>
      </c>
      <c r="Z2" s="4">
        <f>'Aggregate Calcs'!AD50</f>
        <v>0</v>
      </c>
      <c r="AA2" s="4">
        <f>'Aggregate Calcs'!AE50</f>
        <v>0</v>
      </c>
      <c r="AB2" s="4">
        <f>'Aggregate Calcs'!AF50</f>
        <v>0</v>
      </c>
      <c r="AC2" s="4">
        <f>'Aggregate Calcs'!AG50</f>
        <v>0</v>
      </c>
      <c r="AD2" s="4">
        <f>'Aggregate Calcs'!AH50</f>
        <v>0</v>
      </c>
      <c r="AE2" s="4">
        <f>'Aggregate Calcs'!AI50</f>
        <v>0</v>
      </c>
      <c r="AF2" s="4">
        <f>'Aggregate Calcs'!AJ50</f>
        <v>0</v>
      </c>
      <c r="AG2" s="4">
        <f>'Aggregate Calcs'!AK50</f>
        <v>0</v>
      </c>
      <c r="AH2" s="4">
        <f>'Aggregate Calcs'!AL50</f>
        <v>0</v>
      </c>
      <c r="AI2" s="4">
        <f>'Aggregate Calcs'!AM50</f>
        <v>0</v>
      </c>
    </row>
    <row r="3" spans="1:35" x14ac:dyDescent="0.45">
      <c r="A3" s="4" t="s">
        <v>676</v>
      </c>
      <c r="B3" s="4">
        <f>'Aggregate Calcs'!F51</f>
        <v>0</v>
      </c>
      <c r="C3" s="4">
        <f>'Aggregate Calcs'!G51</f>
        <v>0</v>
      </c>
      <c r="D3" s="4">
        <f>'Aggregate Calcs'!H51</f>
        <v>0</v>
      </c>
      <c r="E3" s="4">
        <f>'Aggregate Calcs'!I51</f>
        <v>0</v>
      </c>
      <c r="F3" s="4">
        <f>'Aggregate Calcs'!J51</f>
        <v>0</v>
      </c>
      <c r="G3" s="4">
        <f>'Aggregate Calcs'!K51</f>
        <v>0</v>
      </c>
      <c r="H3" s="4">
        <f>'Aggregate Calcs'!L51</f>
        <v>0</v>
      </c>
      <c r="I3" s="4">
        <f>'Aggregate Calcs'!M51</f>
        <v>0</v>
      </c>
      <c r="J3" s="4">
        <f>'Aggregate Calcs'!N51</f>
        <v>0</v>
      </c>
      <c r="K3" s="4">
        <f>'Aggregate Calcs'!O51</f>
        <v>0</v>
      </c>
      <c r="L3" s="4">
        <f>'Aggregate Calcs'!P51</f>
        <v>0</v>
      </c>
      <c r="M3" s="4">
        <f>'Aggregate Calcs'!Q51</f>
        <v>0</v>
      </c>
      <c r="N3" s="4">
        <f>'Aggregate Calcs'!R51</f>
        <v>0</v>
      </c>
      <c r="O3" s="4">
        <f>'Aggregate Calcs'!S51</f>
        <v>0</v>
      </c>
      <c r="P3" s="4">
        <f>'Aggregate Calcs'!T51</f>
        <v>0</v>
      </c>
      <c r="Q3" s="4">
        <f>'Aggregate Calcs'!U51</f>
        <v>0</v>
      </c>
      <c r="R3" s="4">
        <f>'Aggregate Calcs'!V51</f>
        <v>0</v>
      </c>
      <c r="S3" s="4">
        <f>'Aggregate Calcs'!W51</f>
        <v>0</v>
      </c>
      <c r="T3" s="4">
        <f>'Aggregate Calcs'!X51</f>
        <v>0</v>
      </c>
      <c r="U3" s="4">
        <f>'Aggregate Calcs'!Y51</f>
        <v>0</v>
      </c>
      <c r="V3" s="4">
        <f>'Aggregate Calcs'!Z51</f>
        <v>0</v>
      </c>
      <c r="W3" s="4">
        <f>'Aggregate Calcs'!AA51</f>
        <v>0</v>
      </c>
      <c r="X3" s="4">
        <f>'Aggregate Calcs'!AB51</f>
        <v>0</v>
      </c>
      <c r="Y3" s="4">
        <f>'Aggregate Calcs'!AC51</f>
        <v>0</v>
      </c>
      <c r="Z3" s="4">
        <f>'Aggregate Calcs'!AD51</f>
        <v>0</v>
      </c>
      <c r="AA3" s="4">
        <f>'Aggregate Calcs'!AE51</f>
        <v>0</v>
      </c>
      <c r="AB3" s="4">
        <f>'Aggregate Calcs'!AF51</f>
        <v>0</v>
      </c>
      <c r="AC3" s="4">
        <f>'Aggregate Calcs'!AG51</f>
        <v>0</v>
      </c>
      <c r="AD3" s="4">
        <f>'Aggregate Calcs'!AH51</f>
        <v>0</v>
      </c>
      <c r="AE3" s="4">
        <f>'Aggregate Calcs'!AI51</f>
        <v>0</v>
      </c>
      <c r="AF3" s="4">
        <f>'Aggregate Calcs'!AJ51</f>
        <v>0</v>
      </c>
      <c r="AG3" s="4">
        <f>'Aggregate Calcs'!AK51</f>
        <v>0</v>
      </c>
      <c r="AH3" s="4">
        <f>'Aggregate Calcs'!AL51</f>
        <v>0</v>
      </c>
      <c r="AI3" s="4">
        <f>'Aggregate Calcs'!AM51</f>
        <v>0</v>
      </c>
    </row>
    <row r="4" spans="1:35" x14ac:dyDescent="0.45">
      <c r="A4" s="4" t="s">
        <v>27</v>
      </c>
      <c r="B4" s="4">
        <f>'Aggregate Calcs'!F52</f>
        <v>0</v>
      </c>
      <c r="C4" s="4">
        <f>'Aggregate Calcs'!G52</f>
        <v>0</v>
      </c>
      <c r="D4" s="4">
        <f>'Aggregate Calcs'!H52</f>
        <v>0</v>
      </c>
      <c r="E4" s="4">
        <f>'Aggregate Calcs'!I52</f>
        <v>0</v>
      </c>
      <c r="F4" s="4">
        <f>'Aggregate Calcs'!J52</f>
        <v>0</v>
      </c>
      <c r="G4" s="4">
        <f>'Aggregate Calcs'!K52</f>
        <v>0</v>
      </c>
      <c r="H4" s="4">
        <f>'Aggregate Calcs'!L52</f>
        <v>0</v>
      </c>
      <c r="I4" s="4">
        <f>'Aggregate Calcs'!M52</f>
        <v>0</v>
      </c>
      <c r="J4" s="4">
        <f>'Aggregate Calcs'!N52</f>
        <v>0</v>
      </c>
      <c r="K4" s="4">
        <f>'Aggregate Calcs'!O52</f>
        <v>0</v>
      </c>
      <c r="L4" s="4">
        <f>'Aggregate Calcs'!P52</f>
        <v>0</v>
      </c>
      <c r="M4" s="4">
        <f>'Aggregate Calcs'!Q52</f>
        <v>0</v>
      </c>
      <c r="N4" s="4">
        <f>'Aggregate Calcs'!R52</f>
        <v>0</v>
      </c>
      <c r="O4" s="4">
        <f>'Aggregate Calcs'!S52</f>
        <v>0</v>
      </c>
      <c r="P4" s="4">
        <f>'Aggregate Calcs'!T52</f>
        <v>0</v>
      </c>
      <c r="Q4" s="4">
        <f>'Aggregate Calcs'!U52</f>
        <v>0</v>
      </c>
      <c r="R4" s="4">
        <f>'Aggregate Calcs'!V52</f>
        <v>0</v>
      </c>
      <c r="S4" s="4">
        <f>'Aggregate Calcs'!W52</f>
        <v>0</v>
      </c>
      <c r="T4" s="4">
        <f>'Aggregate Calcs'!X52</f>
        <v>0</v>
      </c>
      <c r="U4" s="4">
        <f>'Aggregate Calcs'!Y52</f>
        <v>0</v>
      </c>
      <c r="V4" s="4">
        <f>'Aggregate Calcs'!Z52</f>
        <v>0</v>
      </c>
      <c r="W4" s="4">
        <f>'Aggregate Calcs'!AA52</f>
        <v>0</v>
      </c>
      <c r="X4" s="4">
        <f>'Aggregate Calcs'!AB52</f>
        <v>0</v>
      </c>
      <c r="Y4" s="4">
        <f>'Aggregate Calcs'!AC52</f>
        <v>0</v>
      </c>
      <c r="Z4" s="4">
        <f>'Aggregate Calcs'!AD52</f>
        <v>0</v>
      </c>
      <c r="AA4" s="4">
        <f>'Aggregate Calcs'!AE52</f>
        <v>0</v>
      </c>
      <c r="AB4" s="4">
        <f>'Aggregate Calcs'!AF52</f>
        <v>0</v>
      </c>
      <c r="AC4" s="4">
        <f>'Aggregate Calcs'!AG52</f>
        <v>0</v>
      </c>
      <c r="AD4" s="4">
        <f>'Aggregate Calcs'!AH52</f>
        <v>0</v>
      </c>
      <c r="AE4" s="4">
        <f>'Aggregate Calcs'!AI52</f>
        <v>0</v>
      </c>
      <c r="AF4" s="4">
        <f>'Aggregate Calcs'!AJ52</f>
        <v>0</v>
      </c>
      <c r="AG4" s="4">
        <f>'Aggregate Calcs'!AK52</f>
        <v>0</v>
      </c>
      <c r="AH4" s="4">
        <f>'Aggregate Calcs'!AL52</f>
        <v>0</v>
      </c>
      <c r="AI4" s="4">
        <f>'Aggregate Calcs'!AM52</f>
        <v>0</v>
      </c>
    </row>
    <row r="5" spans="1:35" x14ac:dyDescent="0.45">
      <c r="A5" s="4" t="s">
        <v>6</v>
      </c>
      <c r="B5" s="4">
        <f>'Aggregate Calcs'!F53</f>
        <v>0</v>
      </c>
      <c r="C5" s="4">
        <f>'Aggregate Calcs'!G53</f>
        <v>0</v>
      </c>
      <c r="D5" s="4">
        <f>'Aggregate Calcs'!H53</f>
        <v>0</v>
      </c>
      <c r="E5" s="4">
        <f>'Aggregate Calcs'!I53</f>
        <v>0</v>
      </c>
      <c r="F5" s="4">
        <f>'Aggregate Calcs'!J53</f>
        <v>0</v>
      </c>
      <c r="G5" s="4">
        <f>'Aggregate Calcs'!K53</f>
        <v>0</v>
      </c>
      <c r="H5" s="4">
        <f>'Aggregate Calcs'!L53</f>
        <v>0</v>
      </c>
      <c r="I5" s="4">
        <f>'Aggregate Calcs'!M53</f>
        <v>0</v>
      </c>
      <c r="J5" s="4">
        <f>'Aggregate Calcs'!N53</f>
        <v>0</v>
      </c>
      <c r="K5" s="4">
        <f>'Aggregate Calcs'!O53</f>
        <v>0</v>
      </c>
      <c r="L5" s="4">
        <f>'Aggregate Calcs'!P53</f>
        <v>0</v>
      </c>
      <c r="M5" s="4">
        <f>'Aggregate Calcs'!Q53</f>
        <v>0</v>
      </c>
      <c r="N5" s="4">
        <f>'Aggregate Calcs'!R53</f>
        <v>0</v>
      </c>
      <c r="O5" s="4">
        <f>'Aggregate Calcs'!S53</f>
        <v>0</v>
      </c>
      <c r="P5" s="4">
        <f>'Aggregate Calcs'!T53</f>
        <v>0</v>
      </c>
      <c r="Q5" s="4">
        <f>'Aggregate Calcs'!U53</f>
        <v>0</v>
      </c>
      <c r="R5" s="4">
        <f>'Aggregate Calcs'!V53</f>
        <v>0</v>
      </c>
      <c r="S5" s="4">
        <f>'Aggregate Calcs'!W53</f>
        <v>0</v>
      </c>
      <c r="T5" s="4">
        <f>'Aggregate Calcs'!X53</f>
        <v>0</v>
      </c>
      <c r="U5" s="4">
        <f>'Aggregate Calcs'!Y53</f>
        <v>0</v>
      </c>
      <c r="V5" s="4">
        <f>'Aggregate Calcs'!Z53</f>
        <v>0</v>
      </c>
      <c r="W5" s="4">
        <f>'Aggregate Calcs'!AA53</f>
        <v>0</v>
      </c>
      <c r="X5" s="4">
        <f>'Aggregate Calcs'!AB53</f>
        <v>0</v>
      </c>
      <c r="Y5" s="4">
        <f>'Aggregate Calcs'!AC53</f>
        <v>0</v>
      </c>
      <c r="Z5" s="4">
        <f>'Aggregate Calcs'!AD53</f>
        <v>0</v>
      </c>
      <c r="AA5" s="4">
        <f>'Aggregate Calcs'!AE53</f>
        <v>0</v>
      </c>
      <c r="AB5" s="4">
        <f>'Aggregate Calcs'!AF53</f>
        <v>0</v>
      </c>
      <c r="AC5" s="4">
        <f>'Aggregate Calcs'!AG53</f>
        <v>0</v>
      </c>
      <c r="AD5" s="4">
        <f>'Aggregate Calcs'!AH53</f>
        <v>0</v>
      </c>
      <c r="AE5" s="4">
        <f>'Aggregate Calcs'!AI53</f>
        <v>0</v>
      </c>
      <c r="AF5" s="4">
        <f>'Aggregate Calcs'!AJ53</f>
        <v>0</v>
      </c>
      <c r="AG5" s="4">
        <f>'Aggregate Calcs'!AK53</f>
        <v>0</v>
      </c>
      <c r="AH5" s="4">
        <f>'Aggregate Calcs'!AL53</f>
        <v>0</v>
      </c>
      <c r="AI5" s="4">
        <f>'Aggregate Calcs'!AM53</f>
        <v>0</v>
      </c>
    </row>
    <row r="6" spans="1:35" x14ac:dyDescent="0.45">
      <c r="A6" s="4" t="s">
        <v>677</v>
      </c>
      <c r="B6" s="4">
        <f>'Aggregate Calcs'!F54</f>
        <v>0</v>
      </c>
      <c r="C6" s="4">
        <f>'Aggregate Calcs'!G54</f>
        <v>0</v>
      </c>
      <c r="D6" s="4">
        <f>'Aggregate Calcs'!H54</f>
        <v>0</v>
      </c>
      <c r="E6" s="4">
        <f>'Aggregate Calcs'!I54</f>
        <v>0</v>
      </c>
      <c r="F6" s="4">
        <f>'Aggregate Calcs'!J54</f>
        <v>0</v>
      </c>
      <c r="G6" s="4">
        <f>'Aggregate Calcs'!K54</f>
        <v>0</v>
      </c>
      <c r="H6" s="4">
        <f>'Aggregate Calcs'!L54</f>
        <v>0</v>
      </c>
      <c r="I6" s="4">
        <f>'Aggregate Calcs'!M54</f>
        <v>0</v>
      </c>
      <c r="J6" s="4">
        <f>'Aggregate Calcs'!N54</f>
        <v>0</v>
      </c>
      <c r="K6" s="4">
        <f>'Aggregate Calcs'!O54</f>
        <v>0</v>
      </c>
      <c r="L6" s="4">
        <f>'Aggregate Calcs'!P54</f>
        <v>0</v>
      </c>
      <c r="M6" s="4">
        <f>'Aggregate Calcs'!Q54</f>
        <v>0</v>
      </c>
      <c r="N6" s="4">
        <f>'Aggregate Calcs'!R54</f>
        <v>0</v>
      </c>
      <c r="O6" s="4">
        <f>'Aggregate Calcs'!S54</f>
        <v>0</v>
      </c>
      <c r="P6" s="4">
        <f>'Aggregate Calcs'!T54</f>
        <v>0</v>
      </c>
      <c r="Q6" s="4">
        <f>'Aggregate Calcs'!U54</f>
        <v>0</v>
      </c>
      <c r="R6" s="4">
        <f>'Aggregate Calcs'!V54</f>
        <v>0</v>
      </c>
      <c r="S6" s="4">
        <f>'Aggregate Calcs'!W54</f>
        <v>0</v>
      </c>
      <c r="T6" s="4">
        <f>'Aggregate Calcs'!X54</f>
        <v>0</v>
      </c>
      <c r="U6" s="4">
        <f>'Aggregate Calcs'!Y54</f>
        <v>0</v>
      </c>
      <c r="V6" s="4">
        <f>'Aggregate Calcs'!Z54</f>
        <v>0</v>
      </c>
      <c r="W6" s="4">
        <f>'Aggregate Calcs'!AA54</f>
        <v>0</v>
      </c>
      <c r="X6" s="4">
        <f>'Aggregate Calcs'!AB54</f>
        <v>0</v>
      </c>
      <c r="Y6" s="4">
        <f>'Aggregate Calcs'!AC54</f>
        <v>0</v>
      </c>
      <c r="Z6" s="4">
        <f>'Aggregate Calcs'!AD54</f>
        <v>0</v>
      </c>
      <c r="AA6" s="4">
        <f>'Aggregate Calcs'!AE54</f>
        <v>0</v>
      </c>
      <c r="AB6" s="4">
        <f>'Aggregate Calcs'!AF54</f>
        <v>0</v>
      </c>
      <c r="AC6" s="4">
        <f>'Aggregate Calcs'!AG54</f>
        <v>0</v>
      </c>
      <c r="AD6" s="4">
        <f>'Aggregate Calcs'!AH54</f>
        <v>0</v>
      </c>
      <c r="AE6" s="4">
        <f>'Aggregate Calcs'!AI54</f>
        <v>0</v>
      </c>
      <c r="AF6" s="4">
        <f>'Aggregate Calcs'!AJ54</f>
        <v>0</v>
      </c>
      <c r="AG6" s="4">
        <f>'Aggregate Calcs'!AK54</f>
        <v>0</v>
      </c>
      <c r="AH6" s="4">
        <f>'Aggregate Calcs'!AL54</f>
        <v>0</v>
      </c>
      <c r="AI6" s="4">
        <f>'Aggregate Calcs'!AM54</f>
        <v>0</v>
      </c>
    </row>
    <row r="7" spans="1:35" x14ac:dyDescent="0.45">
      <c r="A7" s="4" t="s">
        <v>678</v>
      </c>
      <c r="B7" s="4">
        <f>'Aggregate Calcs'!F55</f>
        <v>0</v>
      </c>
      <c r="C7" s="4">
        <f>'Aggregate Calcs'!G55</f>
        <v>0</v>
      </c>
      <c r="D7" s="4">
        <f>'Aggregate Calcs'!H55</f>
        <v>0</v>
      </c>
      <c r="E7" s="4">
        <f>'Aggregate Calcs'!I55</f>
        <v>0</v>
      </c>
      <c r="F7" s="4">
        <f>'Aggregate Calcs'!J55</f>
        <v>0</v>
      </c>
      <c r="G7" s="4">
        <f>'Aggregate Calcs'!K55</f>
        <v>0</v>
      </c>
      <c r="H7" s="4">
        <f>'Aggregate Calcs'!L55</f>
        <v>0</v>
      </c>
      <c r="I7" s="4">
        <f>'Aggregate Calcs'!M55</f>
        <v>0</v>
      </c>
      <c r="J7" s="4">
        <f>'Aggregate Calcs'!N55</f>
        <v>0</v>
      </c>
      <c r="K7" s="4">
        <f>'Aggregate Calcs'!O55</f>
        <v>0</v>
      </c>
      <c r="L7" s="4">
        <f>'Aggregate Calcs'!P55</f>
        <v>0</v>
      </c>
      <c r="M7" s="4">
        <f>'Aggregate Calcs'!Q55</f>
        <v>0</v>
      </c>
      <c r="N7" s="4">
        <f>'Aggregate Calcs'!R55</f>
        <v>0</v>
      </c>
      <c r="O7" s="4">
        <f>'Aggregate Calcs'!S55</f>
        <v>0</v>
      </c>
      <c r="P7" s="4">
        <f>'Aggregate Calcs'!T55</f>
        <v>0</v>
      </c>
      <c r="Q7" s="4">
        <f>'Aggregate Calcs'!U55</f>
        <v>0</v>
      </c>
      <c r="R7" s="4">
        <f>'Aggregate Calcs'!V55</f>
        <v>0</v>
      </c>
      <c r="S7" s="4">
        <f>'Aggregate Calcs'!W55</f>
        <v>0</v>
      </c>
      <c r="T7" s="4">
        <f>'Aggregate Calcs'!X55</f>
        <v>0</v>
      </c>
      <c r="U7" s="4">
        <f>'Aggregate Calcs'!Y55</f>
        <v>0</v>
      </c>
      <c r="V7" s="4">
        <f>'Aggregate Calcs'!Z55</f>
        <v>0</v>
      </c>
      <c r="W7" s="4">
        <f>'Aggregate Calcs'!AA55</f>
        <v>0</v>
      </c>
      <c r="X7" s="4">
        <f>'Aggregate Calcs'!AB55</f>
        <v>0</v>
      </c>
      <c r="Y7" s="4">
        <f>'Aggregate Calcs'!AC55</f>
        <v>0</v>
      </c>
      <c r="Z7" s="4">
        <f>'Aggregate Calcs'!AD55</f>
        <v>0</v>
      </c>
      <c r="AA7" s="4">
        <f>'Aggregate Calcs'!AE55</f>
        <v>0</v>
      </c>
      <c r="AB7" s="4">
        <f>'Aggregate Calcs'!AF55</f>
        <v>0</v>
      </c>
      <c r="AC7" s="4">
        <f>'Aggregate Calcs'!AG55</f>
        <v>0</v>
      </c>
      <c r="AD7" s="4">
        <f>'Aggregate Calcs'!AH55</f>
        <v>0</v>
      </c>
      <c r="AE7" s="4">
        <f>'Aggregate Calcs'!AI55</f>
        <v>0</v>
      </c>
      <c r="AF7" s="4">
        <f>'Aggregate Calcs'!AJ55</f>
        <v>0</v>
      </c>
      <c r="AG7" s="4">
        <f>'Aggregate Calcs'!AK55</f>
        <v>0</v>
      </c>
      <c r="AH7" s="4">
        <f>'Aggregate Calcs'!AL55</f>
        <v>0</v>
      </c>
      <c r="AI7" s="4">
        <f>'Aggregate Calcs'!AM55</f>
        <v>0</v>
      </c>
    </row>
    <row r="8" spans="1:35" x14ac:dyDescent="0.45">
      <c r="A8" s="4" t="s">
        <v>11</v>
      </c>
      <c r="B8" s="4">
        <f>'Aggregate Calcs'!F56</f>
        <v>0</v>
      </c>
      <c r="C8" s="4">
        <f>'Aggregate Calcs'!G56</f>
        <v>0</v>
      </c>
      <c r="D8" s="4">
        <f>'Aggregate Calcs'!H56</f>
        <v>0</v>
      </c>
      <c r="E8" s="4">
        <f>'Aggregate Calcs'!I56</f>
        <v>0</v>
      </c>
      <c r="F8" s="4">
        <f>'Aggregate Calcs'!J56</f>
        <v>0</v>
      </c>
      <c r="G8" s="4">
        <f>'Aggregate Calcs'!K56</f>
        <v>0</v>
      </c>
      <c r="H8" s="4">
        <f>'Aggregate Calcs'!L56</f>
        <v>0</v>
      </c>
      <c r="I8" s="4">
        <f>'Aggregate Calcs'!M56</f>
        <v>0</v>
      </c>
      <c r="J8" s="4">
        <f>'Aggregate Calcs'!N56</f>
        <v>0</v>
      </c>
      <c r="K8" s="4">
        <f>'Aggregate Calcs'!O56</f>
        <v>0</v>
      </c>
      <c r="L8" s="4">
        <f>'Aggregate Calcs'!P56</f>
        <v>0</v>
      </c>
      <c r="M8" s="4">
        <f>'Aggregate Calcs'!Q56</f>
        <v>0</v>
      </c>
      <c r="N8" s="4">
        <f>'Aggregate Calcs'!R56</f>
        <v>0</v>
      </c>
      <c r="O8" s="4">
        <f>'Aggregate Calcs'!S56</f>
        <v>0</v>
      </c>
      <c r="P8" s="4">
        <f>'Aggregate Calcs'!T56</f>
        <v>0</v>
      </c>
      <c r="Q8" s="4">
        <f>'Aggregate Calcs'!U56</f>
        <v>0</v>
      </c>
      <c r="R8" s="4">
        <f>'Aggregate Calcs'!V56</f>
        <v>0</v>
      </c>
      <c r="S8" s="4">
        <f>'Aggregate Calcs'!W56</f>
        <v>0</v>
      </c>
      <c r="T8" s="4">
        <f>'Aggregate Calcs'!X56</f>
        <v>0</v>
      </c>
      <c r="U8" s="4">
        <f>'Aggregate Calcs'!Y56</f>
        <v>0</v>
      </c>
      <c r="V8" s="4">
        <f>'Aggregate Calcs'!Z56</f>
        <v>0</v>
      </c>
      <c r="W8" s="4">
        <f>'Aggregate Calcs'!AA56</f>
        <v>0</v>
      </c>
      <c r="X8" s="4">
        <f>'Aggregate Calcs'!AB56</f>
        <v>0</v>
      </c>
      <c r="Y8" s="4">
        <f>'Aggregate Calcs'!AC56</f>
        <v>0</v>
      </c>
      <c r="Z8" s="4">
        <f>'Aggregate Calcs'!AD56</f>
        <v>0</v>
      </c>
      <c r="AA8" s="4">
        <f>'Aggregate Calcs'!AE56</f>
        <v>0</v>
      </c>
      <c r="AB8" s="4">
        <f>'Aggregate Calcs'!AF56</f>
        <v>0</v>
      </c>
      <c r="AC8" s="4">
        <f>'Aggregate Calcs'!AG56</f>
        <v>0</v>
      </c>
      <c r="AD8" s="4">
        <f>'Aggregate Calcs'!AH56</f>
        <v>0</v>
      </c>
      <c r="AE8" s="4">
        <f>'Aggregate Calcs'!AI56</f>
        <v>0</v>
      </c>
      <c r="AF8" s="4">
        <f>'Aggregate Calcs'!AJ56</f>
        <v>0</v>
      </c>
      <c r="AG8" s="4">
        <f>'Aggregate Calcs'!AK56</f>
        <v>0</v>
      </c>
      <c r="AH8" s="4">
        <f>'Aggregate Calcs'!AL56</f>
        <v>0</v>
      </c>
      <c r="AI8" s="4">
        <f>'Aggregate Calcs'!AM56</f>
        <v>0</v>
      </c>
    </row>
    <row r="9" spans="1:35" x14ac:dyDescent="0.45">
      <c r="A9" s="4" t="s">
        <v>679</v>
      </c>
      <c r="B9" s="4">
        <f>'Aggregate Calcs'!F57</f>
        <v>0</v>
      </c>
      <c r="C9" s="4">
        <f>'Aggregate Calcs'!G57</f>
        <v>0</v>
      </c>
      <c r="D9" s="4">
        <f>'Aggregate Calcs'!H57</f>
        <v>0</v>
      </c>
      <c r="E9" s="4">
        <f>'Aggregate Calcs'!I57</f>
        <v>0</v>
      </c>
      <c r="F9" s="4">
        <f>'Aggregate Calcs'!J57</f>
        <v>0</v>
      </c>
      <c r="G9" s="4">
        <f>'Aggregate Calcs'!K57</f>
        <v>0</v>
      </c>
      <c r="H9" s="4">
        <f>'Aggregate Calcs'!L57</f>
        <v>0</v>
      </c>
      <c r="I9" s="4">
        <f>'Aggregate Calcs'!M57</f>
        <v>0</v>
      </c>
      <c r="J9" s="4">
        <f>'Aggregate Calcs'!N57</f>
        <v>0</v>
      </c>
      <c r="K9" s="4">
        <f>'Aggregate Calcs'!O57</f>
        <v>0</v>
      </c>
      <c r="L9" s="4">
        <f>'Aggregate Calcs'!P57</f>
        <v>0</v>
      </c>
      <c r="M9" s="4">
        <f>'Aggregate Calcs'!Q57</f>
        <v>0</v>
      </c>
      <c r="N9" s="4">
        <f>'Aggregate Calcs'!R57</f>
        <v>0</v>
      </c>
      <c r="O9" s="4">
        <f>'Aggregate Calcs'!S57</f>
        <v>0</v>
      </c>
      <c r="P9" s="4">
        <f>'Aggregate Calcs'!T57</f>
        <v>0</v>
      </c>
      <c r="Q9" s="4">
        <f>'Aggregate Calcs'!U57</f>
        <v>0</v>
      </c>
      <c r="R9" s="4">
        <f>'Aggregate Calcs'!V57</f>
        <v>0</v>
      </c>
      <c r="S9" s="4">
        <f>'Aggregate Calcs'!W57</f>
        <v>0</v>
      </c>
      <c r="T9" s="4">
        <f>'Aggregate Calcs'!X57</f>
        <v>0</v>
      </c>
      <c r="U9" s="4">
        <f>'Aggregate Calcs'!Y57</f>
        <v>0</v>
      </c>
      <c r="V9" s="4">
        <f>'Aggregate Calcs'!Z57</f>
        <v>0</v>
      </c>
      <c r="W9" s="4">
        <f>'Aggregate Calcs'!AA57</f>
        <v>0</v>
      </c>
      <c r="X9" s="4">
        <f>'Aggregate Calcs'!AB57</f>
        <v>0</v>
      </c>
      <c r="Y9" s="4">
        <f>'Aggregate Calcs'!AC57</f>
        <v>0</v>
      </c>
      <c r="Z9" s="4">
        <f>'Aggregate Calcs'!AD57</f>
        <v>0</v>
      </c>
      <c r="AA9" s="4">
        <f>'Aggregate Calcs'!AE57</f>
        <v>0</v>
      </c>
      <c r="AB9" s="4">
        <f>'Aggregate Calcs'!AF57</f>
        <v>0</v>
      </c>
      <c r="AC9" s="4">
        <f>'Aggregate Calcs'!AG57</f>
        <v>0</v>
      </c>
      <c r="AD9" s="4">
        <f>'Aggregate Calcs'!AH57</f>
        <v>0</v>
      </c>
      <c r="AE9" s="4">
        <f>'Aggregate Calcs'!AI57</f>
        <v>0</v>
      </c>
      <c r="AF9" s="4">
        <f>'Aggregate Calcs'!AJ57</f>
        <v>0</v>
      </c>
      <c r="AG9" s="4">
        <f>'Aggregate Calcs'!AK57</f>
        <v>0</v>
      </c>
      <c r="AH9" s="4">
        <f>'Aggregate Calcs'!AL57</f>
        <v>0</v>
      </c>
      <c r="AI9" s="4">
        <f>'Aggregate Calcs'!AM57</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B3" sqref="B3"/>
    </sheetView>
  </sheetViews>
  <sheetFormatPr defaultColWidth="9.1328125" defaultRowHeight="14.25" x14ac:dyDescent="0.45"/>
  <cols>
    <col min="1" max="1" width="39.86328125" style="4" customWidth="1"/>
    <col min="2" max="2" width="12" style="4" bestFit="1" customWidth="1"/>
    <col min="3" max="16384" width="9.1328125" style="4"/>
  </cols>
  <sheetData>
    <row r="1" spans="1:35" x14ac:dyDescent="0.45">
      <c r="A1" s="1" t="s">
        <v>674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45">
      <c r="A2" s="4" t="s">
        <v>675</v>
      </c>
      <c r="B2" s="4">
        <f ca="1">'Aggregate Calcs'!F58</f>
        <v>0</v>
      </c>
      <c r="C2" s="4">
        <f ca="1">'Aggregate Calcs'!G58</f>
        <v>0</v>
      </c>
      <c r="D2" s="4">
        <f ca="1">'Aggregate Calcs'!H58</f>
        <v>0</v>
      </c>
      <c r="E2" s="4">
        <f ca="1">'Aggregate Calcs'!I58</f>
        <v>0</v>
      </c>
      <c r="F2" s="4">
        <f ca="1">'Aggregate Calcs'!J58</f>
        <v>0</v>
      </c>
      <c r="G2" s="4">
        <f ca="1">'Aggregate Calcs'!K58</f>
        <v>0</v>
      </c>
      <c r="H2" s="4">
        <f ca="1">'Aggregate Calcs'!L58</f>
        <v>0</v>
      </c>
      <c r="I2" s="4">
        <f ca="1">'Aggregate Calcs'!M58</f>
        <v>0</v>
      </c>
      <c r="J2" s="4">
        <f ca="1">'Aggregate Calcs'!N58</f>
        <v>0</v>
      </c>
      <c r="K2" s="4">
        <f ca="1">'Aggregate Calcs'!O58</f>
        <v>0</v>
      </c>
      <c r="L2" s="4">
        <f ca="1">'Aggregate Calcs'!P58</f>
        <v>0</v>
      </c>
      <c r="M2" s="4">
        <f ca="1">'Aggregate Calcs'!Q58</f>
        <v>0</v>
      </c>
      <c r="N2" s="4">
        <f ca="1">'Aggregate Calcs'!R58</f>
        <v>0</v>
      </c>
      <c r="O2" s="4">
        <f ca="1">'Aggregate Calcs'!S58</f>
        <v>0</v>
      </c>
      <c r="P2" s="4">
        <f ca="1">'Aggregate Calcs'!T58</f>
        <v>0</v>
      </c>
      <c r="Q2" s="4">
        <f ca="1">'Aggregate Calcs'!U58</f>
        <v>0</v>
      </c>
      <c r="R2" s="4">
        <f ca="1">'Aggregate Calcs'!V58</f>
        <v>0</v>
      </c>
      <c r="S2" s="4">
        <f ca="1">'Aggregate Calcs'!W58</f>
        <v>0</v>
      </c>
      <c r="T2" s="4">
        <f ca="1">'Aggregate Calcs'!X58</f>
        <v>0</v>
      </c>
      <c r="U2" s="4">
        <f ca="1">'Aggregate Calcs'!Y58</f>
        <v>0</v>
      </c>
      <c r="V2" s="4">
        <f ca="1">'Aggregate Calcs'!Z58</f>
        <v>0</v>
      </c>
      <c r="W2" s="4">
        <f ca="1">'Aggregate Calcs'!AA58</f>
        <v>0</v>
      </c>
      <c r="X2" s="4">
        <f ca="1">'Aggregate Calcs'!AB58</f>
        <v>0</v>
      </c>
      <c r="Y2" s="4">
        <f ca="1">'Aggregate Calcs'!AC58</f>
        <v>0</v>
      </c>
      <c r="Z2" s="4">
        <f ca="1">'Aggregate Calcs'!AD58</f>
        <v>0</v>
      </c>
      <c r="AA2" s="4">
        <f ca="1">'Aggregate Calcs'!AE58</f>
        <v>0</v>
      </c>
      <c r="AB2" s="4">
        <f ca="1">'Aggregate Calcs'!AF58</f>
        <v>0</v>
      </c>
      <c r="AC2" s="4">
        <f ca="1">'Aggregate Calcs'!AG58</f>
        <v>0</v>
      </c>
      <c r="AD2" s="4">
        <f ca="1">'Aggregate Calcs'!AH58</f>
        <v>0</v>
      </c>
      <c r="AE2" s="4">
        <f ca="1">'Aggregate Calcs'!AI58</f>
        <v>0</v>
      </c>
      <c r="AF2" s="4">
        <f ca="1">'Aggregate Calcs'!AJ58</f>
        <v>0</v>
      </c>
      <c r="AG2" s="4">
        <f ca="1">'Aggregate Calcs'!AK58</f>
        <v>0</v>
      </c>
      <c r="AH2" s="4">
        <f ca="1">'Aggregate Calcs'!AL58</f>
        <v>0</v>
      </c>
      <c r="AI2" s="4">
        <f ca="1">'Aggregate Calcs'!AM58</f>
        <v>0</v>
      </c>
    </row>
    <row r="3" spans="1:35" x14ac:dyDescent="0.45">
      <c r="A3" s="4" t="s">
        <v>676</v>
      </c>
      <c r="B3" s="4">
        <f ca="1">'Aggregate Calcs'!F59</f>
        <v>0</v>
      </c>
      <c r="C3" s="4">
        <f ca="1">'Aggregate Calcs'!G59</f>
        <v>0</v>
      </c>
      <c r="D3" s="4">
        <f ca="1">'Aggregate Calcs'!H59</f>
        <v>0</v>
      </c>
      <c r="E3" s="4">
        <f ca="1">'Aggregate Calcs'!I59</f>
        <v>0</v>
      </c>
      <c r="F3" s="4">
        <f ca="1">'Aggregate Calcs'!J59</f>
        <v>0</v>
      </c>
      <c r="G3" s="4">
        <f ca="1">'Aggregate Calcs'!K59</f>
        <v>0</v>
      </c>
      <c r="H3" s="4">
        <f ca="1">'Aggregate Calcs'!L59</f>
        <v>0</v>
      </c>
      <c r="I3" s="4">
        <f ca="1">'Aggregate Calcs'!M59</f>
        <v>0</v>
      </c>
      <c r="J3" s="4">
        <f ca="1">'Aggregate Calcs'!N59</f>
        <v>0</v>
      </c>
      <c r="K3" s="4">
        <f ca="1">'Aggregate Calcs'!O59</f>
        <v>0</v>
      </c>
      <c r="L3" s="4">
        <f ca="1">'Aggregate Calcs'!P59</f>
        <v>0</v>
      </c>
      <c r="M3" s="4">
        <f ca="1">'Aggregate Calcs'!Q59</f>
        <v>0</v>
      </c>
      <c r="N3" s="4">
        <f ca="1">'Aggregate Calcs'!R59</f>
        <v>0</v>
      </c>
      <c r="O3" s="4">
        <f ca="1">'Aggregate Calcs'!S59</f>
        <v>0</v>
      </c>
      <c r="P3" s="4">
        <f ca="1">'Aggregate Calcs'!T59</f>
        <v>0</v>
      </c>
      <c r="Q3" s="4">
        <f ca="1">'Aggregate Calcs'!U59</f>
        <v>0</v>
      </c>
      <c r="R3" s="4">
        <f ca="1">'Aggregate Calcs'!V59</f>
        <v>0</v>
      </c>
      <c r="S3" s="4">
        <f ca="1">'Aggregate Calcs'!W59</f>
        <v>0</v>
      </c>
      <c r="T3" s="4">
        <f ca="1">'Aggregate Calcs'!X59</f>
        <v>0</v>
      </c>
      <c r="U3" s="4">
        <f ca="1">'Aggregate Calcs'!Y59</f>
        <v>0</v>
      </c>
      <c r="V3" s="4">
        <f ca="1">'Aggregate Calcs'!Z59</f>
        <v>0</v>
      </c>
      <c r="W3" s="4">
        <f ca="1">'Aggregate Calcs'!AA59</f>
        <v>0</v>
      </c>
      <c r="X3" s="4">
        <f ca="1">'Aggregate Calcs'!AB59</f>
        <v>0</v>
      </c>
      <c r="Y3" s="4">
        <f ca="1">'Aggregate Calcs'!AC59</f>
        <v>0</v>
      </c>
      <c r="Z3" s="4">
        <f ca="1">'Aggregate Calcs'!AD59</f>
        <v>0</v>
      </c>
      <c r="AA3" s="4">
        <f ca="1">'Aggregate Calcs'!AE59</f>
        <v>0</v>
      </c>
      <c r="AB3" s="4">
        <f ca="1">'Aggregate Calcs'!AF59</f>
        <v>0</v>
      </c>
      <c r="AC3" s="4">
        <f ca="1">'Aggregate Calcs'!AG59</f>
        <v>0</v>
      </c>
      <c r="AD3" s="4">
        <f ca="1">'Aggregate Calcs'!AH59</f>
        <v>0</v>
      </c>
      <c r="AE3" s="4">
        <f ca="1">'Aggregate Calcs'!AI59</f>
        <v>0</v>
      </c>
      <c r="AF3" s="4">
        <f ca="1">'Aggregate Calcs'!AJ59</f>
        <v>0</v>
      </c>
      <c r="AG3" s="4">
        <f ca="1">'Aggregate Calcs'!AK59</f>
        <v>0</v>
      </c>
      <c r="AH3" s="4">
        <f ca="1">'Aggregate Calcs'!AL59</f>
        <v>0</v>
      </c>
      <c r="AI3" s="4">
        <f ca="1">'Aggregate Calcs'!AM59</f>
        <v>0</v>
      </c>
    </row>
    <row r="4" spans="1:35" x14ac:dyDescent="0.45">
      <c r="A4" s="4" t="s">
        <v>27</v>
      </c>
      <c r="B4" s="4">
        <f>'Aggregate Calcs'!F60</f>
        <v>0</v>
      </c>
      <c r="C4" s="4">
        <f>'Aggregate Calcs'!G60</f>
        <v>0</v>
      </c>
      <c r="D4" s="4">
        <f>'Aggregate Calcs'!H60</f>
        <v>0</v>
      </c>
      <c r="E4" s="4">
        <f>'Aggregate Calcs'!I60</f>
        <v>0</v>
      </c>
      <c r="F4" s="4">
        <f>'Aggregate Calcs'!J60</f>
        <v>0</v>
      </c>
      <c r="G4" s="4">
        <f>'Aggregate Calcs'!K60</f>
        <v>0</v>
      </c>
      <c r="H4" s="4">
        <f>'Aggregate Calcs'!L60</f>
        <v>0</v>
      </c>
      <c r="I4" s="4">
        <f>'Aggregate Calcs'!M60</f>
        <v>0</v>
      </c>
      <c r="J4" s="4">
        <f>'Aggregate Calcs'!N60</f>
        <v>0</v>
      </c>
      <c r="K4" s="4">
        <f>'Aggregate Calcs'!O60</f>
        <v>0</v>
      </c>
      <c r="L4" s="4">
        <f>'Aggregate Calcs'!P60</f>
        <v>0</v>
      </c>
      <c r="M4" s="4">
        <f>'Aggregate Calcs'!Q60</f>
        <v>0</v>
      </c>
      <c r="N4" s="4">
        <f>'Aggregate Calcs'!R60</f>
        <v>0</v>
      </c>
      <c r="O4" s="4">
        <f>'Aggregate Calcs'!S60</f>
        <v>0</v>
      </c>
      <c r="P4" s="4">
        <f>'Aggregate Calcs'!T60</f>
        <v>0</v>
      </c>
      <c r="Q4" s="4">
        <f>'Aggregate Calcs'!U60</f>
        <v>0</v>
      </c>
      <c r="R4" s="4">
        <f>'Aggregate Calcs'!V60</f>
        <v>0</v>
      </c>
      <c r="S4" s="4">
        <f>'Aggregate Calcs'!W60</f>
        <v>0</v>
      </c>
      <c r="T4" s="4">
        <f>'Aggregate Calcs'!X60</f>
        <v>0</v>
      </c>
      <c r="U4" s="4">
        <f>'Aggregate Calcs'!Y60</f>
        <v>0</v>
      </c>
      <c r="V4" s="4">
        <f>'Aggregate Calcs'!Z60</f>
        <v>0</v>
      </c>
      <c r="W4" s="4">
        <f>'Aggregate Calcs'!AA60</f>
        <v>0</v>
      </c>
      <c r="X4" s="4">
        <f>'Aggregate Calcs'!AB60</f>
        <v>0</v>
      </c>
      <c r="Y4" s="4">
        <f>'Aggregate Calcs'!AC60</f>
        <v>0</v>
      </c>
      <c r="Z4" s="4">
        <f>'Aggregate Calcs'!AD60</f>
        <v>0</v>
      </c>
      <c r="AA4" s="4">
        <f>'Aggregate Calcs'!AE60</f>
        <v>0</v>
      </c>
      <c r="AB4" s="4">
        <f>'Aggregate Calcs'!AF60</f>
        <v>0</v>
      </c>
      <c r="AC4" s="4">
        <f>'Aggregate Calcs'!AG60</f>
        <v>0</v>
      </c>
      <c r="AD4" s="4">
        <f>'Aggregate Calcs'!AH60</f>
        <v>0</v>
      </c>
      <c r="AE4" s="4">
        <f>'Aggregate Calcs'!AI60</f>
        <v>0</v>
      </c>
      <c r="AF4" s="4">
        <f>'Aggregate Calcs'!AJ60</f>
        <v>0</v>
      </c>
      <c r="AG4" s="4">
        <f>'Aggregate Calcs'!AK60</f>
        <v>0</v>
      </c>
      <c r="AH4" s="4">
        <f>'Aggregate Calcs'!AL60</f>
        <v>0</v>
      </c>
      <c r="AI4" s="4">
        <f>'Aggregate Calcs'!AM60</f>
        <v>0</v>
      </c>
    </row>
    <row r="5" spans="1:35" x14ac:dyDescent="0.45">
      <c r="A5" s="4" t="s">
        <v>6</v>
      </c>
      <c r="B5" s="4">
        <f ca="1">'Aggregate Calcs'!F61</f>
        <v>0</v>
      </c>
      <c r="C5" s="4">
        <f ca="1">'Aggregate Calcs'!G61</f>
        <v>0</v>
      </c>
      <c r="D5" s="4">
        <f ca="1">'Aggregate Calcs'!H61</f>
        <v>0</v>
      </c>
      <c r="E5" s="4">
        <f ca="1">'Aggregate Calcs'!I61</f>
        <v>0</v>
      </c>
      <c r="F5" s="4">
        <f ca="1">'Aggregate Calcs'!J61</f>
        <v>0</v>
      </c>
      <c r="G5" s="4">
        <f ca="1">'Aggregate Calcs'!K61</f>
        <v>0</v>
      </c>
      <c r="H5" s="4">
        <f ca="1">'Aggregate Calcs'!L61</f>
        <v>0</v>
      </c>
      <c r="I5" s="4">
        <f ca="1">'Aggregate Calcs'!M61</f>
        <v>0</v>
      </c>
      <c r="J5" s="4">
        <f ca="1">'Aggregate Calcs'!N61</f>
        <v>0</v>
      </c>
      <c r="K5" s="4">
        <f ca="1">'Aggregate Calcs'!O61</f>
        <v>0</v>
      </c>
      <c r="L5" s="4">
        <f ca="1">'Aggregate Calcs'!P61</f>
        <v>0</v>
      </c>
      <c r="M5" s="4">
        <f ca="1">'Aggregate Calcs'!Q61</f>
        <v>0</v>
      </c>
      <c r="N5" s="4">
        <f ca="1">'Aggregate Calcs'!R61</f>
        <v>0</v>
      </c>
      <c r="O5" s="4">
        <f ca="1">'Aggregate Calcs'!S61</f>
        <v>0</v>
      </c>
      <c r="P5" s="4">
        <f ca="1">'Aggregate Calcs'!T61</f>
        <v>0</v>
      </c>
      <c r="Q5" s="4">
        <f ca="1">'Aggregate Calcs'!U61</f>
        <v>0</v>
      </c>
      <c r="R5" s="4">
        <f ca="1">'Aggregate Calcs'!V61</f>
        <v>0</v>
      </c>
      <c r="S5" s="4">
        <f ca="1">'Aggregate Calcs'!W61</f>
        <v>0</v>
      </c>
      <c r="T5" s="4">
        <f ca="1">'Aggregate Calcs'!X61</f>
        <v>0</v>
      </c>
      <c r="U5" s="4">
        <f ca="1">'Aggregate Calcs'!Y61</f>
        <v>0</v>
      </c>
      <c r="V5" s="4">
        <f ca="1">'Aggregate Calcs'!Z61</f>
        <v>0</v>
      </c>
      <c r="W5" s="4">
        <f ca="1">'Aggregate Calcs'!AA61</f>
        <v>0</v>
      </c>
      <c r="X5" s="4">
        <f ca="1">'Aggregate Calcs'!AB61</f>
        <v>0</v>
      </c>
      <c r="Y5" s="4">
        <f ca="1">'Aggregate Calcs'!AC61</f>
        <v>0</v>
      </c>
      <c r="Z5" s="4">
        <f ca="1">'Aggregate Calcs'!AD61</f>
        <v>0</v>
      </c>
      <c r="AA5" s="4">
        <f ca="1">'Aggregate Calcs'!AE61</f>
        <v>0</v>
      </c>
      <c r="AB5" s="4">
        <f ca="1">'Aggregate Calcs'!AF61</f>
        <v>0</v>
      </c>
      <c r="AC5" s="4">
        <f ca="1">'Aggregate Calcs'!AG61</f>
        <v>0</v>
      </c>
      <c r="AD5" s="4">
        <f ca="1">'Aggregate Calcs'!AH61</f>
        <v>0</v>
      </c>
      <c r="AE5" s="4">
        <f ca="1">'Aggregate Calcs'!AI61</f>
        <v>0</v>
      </c>
      <c r="AF5" s="4">
        <f ca="1">'Aggregate Calcs'!AJ61</f>
        <v>0</v>
      </c>
      <c r="AG5" s="4">
        <f ca="1">'Aggregate Calcs'!AK61</f>
        <v>0</v>
      </c>
      <c r="AH5" s="4">
        <f ca="1">'Aggregate Calcs'!AL61</f>
        <v>0</v>
      </c>
      <c r="AI5" s="4">
        <f ca="1">'Aggregate Calcs'!AM61</f>
        <v>0</v>
      </c>
    </row>
    <row r="6" spans="1:35" x14ac:dyDescent="0.45">
      <c r="A6" s="4" t="s">
        <v>677</v>
      </c>
      <c r="B6" s="4">
        <f ca="1">'Aggregate Calcs'!F62</f>
        <v>7013086193489.0137</v>
      </c>
      <c r="C6" s="4">
        <f ca="1">'Aggregate Calcs'!G62</f>
        <v>7177134993336.71</v>
      </c>
      <c r="D6" s="4">
        <f ca="1">'Aggregate Calcs'!H62</f>
        <v>7341183793184.4063</v>
      </c>
      <c r="E6" s="4">
        <f ca="1">'Aggregate Calcs'!I62</f>
        <v>7505232593032.1016</v>
      </c>
      <c r="F6" s="4">
        <f ca="1">'Aggregate Calcs'!J62</f>
        <v>7669281392879.7988</v>
      </c>
      <c r="G6" s="4">
        <f ca="1">'Aggregate Calcs'!K62</f>
        <v>7833330192727.4941</v>
      </c>
      <c r="H6" s="4">
        <f ca="1">'Aggregate Calcs'!L62</f>
        <v>7909202762657.0527</v>
      </c>
      <c r="I6" s="4">
        <f ca="1">'Aggregate Calcs'!M62</f>
        <v>7985075332586.6123</v>
      </c>
      <c r="J6" s="4">
        <f ca="1">'Aggregate Calcs'!N62</f>
        <v>8060947902516.1729</v>
      </c>
      <c r="K6" s="4">
        <f ca="1">'Aggregate Calcs'!O62</f>
        <v>8136820472445.7314</v>
      </c>
      <c r="L6" s="4">
        <f ca="1">'Aggregate Calcs'!P62</f>
        <v>8212693042375.291</v>
      </c>
      <c r="M6" s="4">
        <f ca="1">'Aggregate Calcs'!Q62</f>
        <v>8200389382386.7148</v>
      </c>
      <c r="N6" s="4">
        <f ca="1">'Aggregate Calcs'!R62</f>
        <v>8188085722398.1367</v>
      </c>
      <c r="O6" s="4">
        <f ca="1">'Aggregate Calcs'!S62</f>
        <v>8175782062409.5605</v>
      </c>
      <c r="P6" s="4">
        <f ca="1">'Aggregate Calcs'!T62</f>
        <v>8163478402420.9824</v>
      </c>
      <c r="Q6" s="4">
        <f ca="1">'Aggregate Calcs'!U62</f>
        <v>8151174742432.4063</v>
      </c>
      <c r="R6" s="4">
        <f ca="1">'Aggregate Calcs'!V62</f>
        <v>8140921692441.9258</v>
      </c>
      <c r="S6" s="4">
        <f ca="1">'Aggregate Calcs'!W62</f>
        <v>8130668642451.4443</v>
      </c>
      <c r="T6" s="4">
        <f ca="1">'Aggregate Calcs'!X62</f>
        <v>8120415592460.9639</v>
      </c>
      <c r="U6" s="4">
        <f ca="1">'Aggregate Calcs'!Y62</f>
        <v>8110162542470.4824</v>
      </c>
      <c r="V6" s="4">
        <f ca="1">'Aggregate Calcs'!Z62</f>
        <v>8099909492480.002</v>
      </c>
      <c r="W6" s="4">
        <f ca="1">'Aggregate Calcs'!AA62</f>
        <v>7818975922740.8223</v>
      </c>
      <c r="X6" s="4">
        <f ca="1">'Aggregate Calcs'!AB62</f>
        <v>7538042353001.6406</v>
      </c>
      <c r="Y6" s="4">
        <f ca="1">'Aggregate Calcs'!AC62</f>
        <v>7257108783262.4619</v>
      </c>
      <c r="Z6" s="4">
        <f ca="1">'Aggregate Calcs'!AD62</f>
        <v>6976175213523.2822</v>
      </c>
      <c r="AA6" s="4">
        <f ca="1">'Aggregate Calcs'!AE62</f>
        <v>6695241643784.1025</v>
      </c>
      <c r="AB6" s="4">
        <f ca="1">'Aggregate Calcs'!AF62</f>
        <v>6463522713999.2305</v>
      </c>
      <c r="AC6" s="4">
        <f ca="1">'Aggregate Calcs'!AG62</f>
        <v>6231803784214.3594</v>
      </c>
      <c r="AD6" s="4">
        <f ca="1">'Aggregate Calcs'!AH62</f>
        <v>6000084854429.4893</v>
      </c>
      <c r="AE6" s="4">
        <f ca="1">'Aggregate Calcs'!AI62</f>
        <v>5768365924644.6182</v>
      </c>
      <c r="AF6" s="4">
        <f ca="1">'Aggregate Calcs'!AJ62</f>
        <v>5536646994859.7471</v>
      </c>
      <c r="AG6" s="4">
        <f ca="1">'Aggregate Calcs'!AK62</f>
        <v>5304928065074.876</v>
      </c>
      <c r="AH6" s="4">
        <f ca="1">'Aggregate Calcs'!AL62</f>
        <v>5073209135290.0049</v>
      </c>
      <c r="AI6" s="4">
        <f ca="1">'Aggregate Calcs'!AM62</f>
        <v>4841490205505.1338</v>
      </c>
    </row>
    <row r="7" spans="1:35" x14ac:dyDescent="0.45">
      <c r="A7" s="4" t="s">
        <v>678</v>
      </c>
      <c r="B7" s="4">
        <f ca="1">'Aggregate Calcs'!F63</f>
        <v>0</v>
      </c>
      <c r="C7" s="4">
        <f ca="1">'Aggregate Calcs'!G63</f>
        <v>0</v>
      </c>
      <c r="D7" s="4">
        <f ca="1">'Aggregate Calcs'!H63</f>
        <v>0</v>
      </c>
      <c r="E7" s="4">
        <f ca="1">'Aggregate Calcs'!I63</f>
        <v>0</v>
      </c>
      <c r="F7" s="4">
        <f ca="1">'Aggregate Calcs'!J63</f>
        <v>0</v>
      </c>
      <c r="G7" s="4">
        <f ca="1">'Aggregate Calcs'!K63</f>
        <v>0</v>
      </c>
      <c r="H7" s="4">
        <f ca="1">'Aggregate Calcs'!L63</f>
        <v>0</v>
      </c>
      <c r="I7" s="4">
        <f ca="1">'Aggregate Calcs'!M63</f>
        <v>0</v>
      </c>
      <c r="J7" s="4">
        <f ca="1">'Aggregate Calcs'!N63</f>
        <v>0</v>
      </c>
      <c r="K7" s="4">
        <f ca="1">'Aggregate Calcs'!O63</f>
        <v>0</v>
      </c>
      <c r="L7" s="4">
        <f ca="1">'Aggregate Calcs'!P63</f>
        <v>0</v>
      </c>
      <c r="M7" s="4">
        <f ca="1">'Aggregate Calcs'!Q63</f>
        <v>0</v>
      </c>
      <c r="N7" s="4">
        <f ca="1">'Aggregate Calcs'!R63</f>
        <v>0</v>
      </c>
      <c r="O7" s="4">
        <f ca="1">'Aggregate Calcs'!S63</f>
        <v>0</v>
      </c>
      <c r="P7" s="4">
        <f ca="1">'Aggregate Calcs'!T63</f>
        <v>0</v>
      </c>
      <c r="Q7" s="4">
        <f ca="1">'Aggregate Calcs'!U63</f>
        <v>0</v>
      </c>
      <c r="R7" s="4">
        <f ca="1">'Aggregate Calcs'!V63</f>
        <v>0</v>
      </c>
      <c r="S7" s="4">
        <f ca="1">'Aggregate Calcs'!W63</f>
        <v>0</v>
      </c>
      <c r="T7" s="4">
        <f ca="1">'Aggregate Calcs'!X63</f>
        <v>0</v>
      </c>
      <c r="U7" s="4">
        <f ca="1">'Aggregate Calcs'!Y63</f>
        <v>0</v>
      </c>
      <c r="V7" s="4">
        <f ca="1">'Aggregate Calcs'!Z63</f>
        <v>0</v>
      </c>
      <c r="W7" s="4">
        <f ca="1">'Aggregate Calcs'!AA63</f>
        <v>0</v>
      </c>
      <c r="X7" s="4">
        <f ca="1">'Aggregate Calcs'!AB63</f>
        <v>0</v>
      </c>
      <c r="Y7" s="4">
        <f ca="1">'Aggregate Calcs'!AC63</f>
        <v>0</v>
      </c>
      <c r="Z7" s="4">
        <f ca="1">'Aggregate Calcs'!AD63</f>
        <v>0</v>
      </c>
      <c r="AA7" s="4">
        <f ca="1">'Aggregate Calcs'!AE63</f>
        <v>0</v>
      </c>
      <c r="AB7" s="4">
        <f ca="1">'Aggregate Calcs'!AF63</f>
        <v>0</v>
      </c>
      <c r="AC7" s="4">
        <f ca="1">'Aggregate Calcs'!AG63</f>
        <v>0</v>
      </c>
      <c r="AD7" s="4">
        <f ca="1">'Aggregate Calcs'!AH63</f>
        <v>0</v>
      </c>
      <c r="AE7" s="4">
        <f ca="1">'Aggregate Calcs'!AI63</f>
        <v>0</v>
      </c>
      <c r="AF7" s="4">
        <f ca="1">'Aggregate Calcs'!AJ63</f>
        <v>0</v>
      </c>
      <c r="AG7" s="4">
        <f ca="1">'Aggregate Calcs'!AK63</f>
        <v>0</v>
      </c>
      <c r="AH7" s="4">
        <f ca="1">'Aggregate Calcs'!AL63</f>
        <v>0</v>
      </c>
      <c r="AI7" s="4">
        <f ca="1">'Aggregate Calcs'!AM63</f>
        <v>0</v>
      </c>
    </row>
    <row r="8" spans="1:35" x14ac:dyDescent="0.45">
      <c r="A8" s="4" t="s">
        <v>11</v>
      </c>
      <c r="B8" s="4">
        <f ca="1">'Aggregate Calcs'!F64</f>
        <v>448490100469209.94</v>
      </c>
      <c r="C8" s="4">
        <f ca="1">'Aggregate Calcs'!G64</f>
        <v>481718872848446.69</v>
      </c>
      <c r="D8" s="4">
        <f ca="1">'Aggregate Calcs'!H64</f>
        <v>514947645227683.5</v>
      </c>
      <c r="E8" s="4">
        <f ca="1">'Aggregate Calcs'!I64</f>
        <v>548176417606920.19</v>
      </c>
      <c r="F8" s="4">
        <f ca="1">'Aggregate Calcs'!J64</f>
        <v>581405189986156.88</v>
      </c>
      <c r="G8" s="4">
        <f ca="1">'Aggregate Calcs'!K64</f>
        <v>614633962365393.75</v>
      </c>
      <c r="H8" s="4">
        <f ca="1">'Aggregate Calcs'!L64</f>
        <v>656073528700786.63</v>
      </c>
      <c r="I8" s="4">
        <f ca="1">'Aggregate Calcs'!M64</f>
        <v>697513095036179.75</v>
      </c>
      <c r="J8" s="4">
        <f ca="1">'Aggregate Calcs'!N64</f>
        <v>738952661371572.75</v>
      </c>
      <c r="K8" s="4">
        <f ca="1">'Aggregate Calcs'!O64</f>
        <v>780392227706965.63</v>
      </c>
      <c r="L8" s="4">
        <f ca="1">'Aggregate Calcs'!P64</f>
        <v>821831794042358.75</v>
      </c>
      <c r="M8" s="4">
        <f ca="1">'Aggregate Calcs'!Q64</f>
        <v>864060733268700.5</v>
      </c>
      <c r="N8" s="4">
        <f ca="1">'Aggregate Calcs'!R64</f>
        <v>906289672495042.25</v>
      </c>
      <c r="O8" s="4">
        <f ca="1">'Aggregate Calcs'!S64</f>
        <v>948518611721383.88</v>
      </c>
      <c r="P8" s="4">
        <f ca="1">'Aggregate Calcs'!T64</f>
        <v>990747550947725.63</v>
      </c>
      <c r="Q8" s="4">
        <f ca="1">'Aggregate Calcs'!U64</f>
        <v>1032976490174067.5</v>
      </c>
      <c r="R8" s="4">
        <f ca="1">'Aggregate Calcs'!V64</f>
        <v>1047155741557062.5</v>
      </c>
      <c r="S8" s="4">
        <f ca="1">'Aggregate Calcs'!W64</f>
        <v>1061334992940057.5</v>
      </c>
      <c r="T8" s="4">
        <f ca="1">'Aggregate Calcs'!X64</f>
        <v>1075514244323052.6</v>
      </c>
      <c r="U8" s="4">
        <f ca="1">'Aggregate Calcs'!Y64</f>
        <v>1089693495706047.6</v>
      </c>
      <c r="V8" s="4">
        <f ca="1">'Aggregate Calcs'!Z64</f>
        <v>1103872747089042.6</v>
      </c>
      <c r="W8" s="4">
        <f ca="1">'Aggregate Calcs'!AA64</f>
        <v>1121015802555261.1</v>
      </c>
      <c r="X8" s="4">
        <f ca="1">'Aggregate Calcs'!AB64</f>
        <v>1138158858021479.5</v>
      </c>
      <c r="Y8" s="4">
        <f ca="1">'Aggregate Calcs'!AC64</f>
        <v>1155301913487697.8</v>
      </c>
      <c r="Z8" s="4">
        <f ca="1">'Aggregate Calcs'!AD64</f>
        <v>1172444968953916.3</v>
      </c>
      <c r="AA8" s="4">
        <f ca="1">'Aggregate Calcs'!AE64</f>
        <v>1189588024420134.5</v>
      </c>
      <c r="AB8" s="4">
        <f ca="1">'Aggregate Calcs'!AF64</f>
        <v>1201931029973951.3</v>
      </c>
      <c r="AC8" s="4">
        <f ca="1">'Aggregate Calcs'!AG64</f>
        <v>1214274035527767.8</v>
      </c>
      <c r="AD8" s="4">
        <f ca="1">'Aggregate Calcs'!AH64</f>
        <v>1226617041081584.3</v>
      </c>
      <c r="AE8" s="4">
        <f ca="1">'Aggregate Calcs'!AI64</f>
        <v>1238960046635401</v>
      </c>
      <c r="AF8" s="4">
        <f ca="1">'Aggregate Calcs'!AJ64</f>
        <v>1251303052189217.8</v>
      </c>
      <c r="AG8" s="4">
        <f ca="1">'Aggregate Calcs'!AK64</f>
        <v>1263646057743034.3</v>
      </c>
      <c r="AH8" s="4">
        <f ca="1">'Aggregate Calcs'!AL64</f>
        <v>1275989063296850.8</v>
      </c>
      <c r="AI8" s="4">
        <f ca="1">'Aggregate Calcs'!AM64</f>
        <v>1288332068850667.3</v>
      </c>
    </row>
    <row r="9" spans="1:35" x14ac:dyDescent="0.45">
      <c r="A9" s="4" t="s">
        <v>679</v>
      </c>
      <c r="B9" s="4">
        <f ca="1">'Aggregate Calcs'!F65</f>
        <v>2334612277929606.5</v>
      </c>
      <c r="C9" s="4">
        <f ca="1">'Aggregate Calcs'!G65</f>
        <v>2423305371217609</v>
      </c>
      <c r="D9" s="4">
        <f ca="1">'Aggregate Calcs'!H65</f>
        <v>2511998464505612</v>
      </c>
      <c r="E9" s="4">
        <f ca="1">'Aggregate Calcs'!I65</f>
        <v>2600691557793615.5</v>
      </c>
      <c r="F9" s="4">
        <f ca="1">'Aggregate Calcs'!J65</f>
        <v>2689384651081618.5</v>
      </c>
      <c r="G9" s="4">
        <f ca="1">'Aggregate Calcs'!K65</f>
        <v>2778077744369621.5</v>
      </c>
      <c r="H9" s="4">
        <f ca="1">'Aggregate Calcs'!L65</f>
        <v>2890577931119141</v>
      </c>
      <c r="I9" s="4">
        <f ca="1">'Aggregate Calcs'!M65</f>
        <v>3003078117868660.5</v>
      </c>
      <c r="J9" s="4">
        <f ca="1">'Aggregate Calcs'!N65</f>
        <v>3115578304618181</v>
      </c>
      <c r="K9" s="4">
        <f ca="1">'Aggregate Calcs'!O65</f>
        <v>3228078491367700</v>
      </c>
      <c r="L9" s="4">
        <f ca="1">'Aggregate Calcs'!P65</f>
        <v>3340578678117219.5</v>
      </c>
      <c r="M9" s="4">
        <f ca="1">'Aggregate Calcs'!Q65</f>
        <v>3468483454753602.5</v>
      </c>
      <c r="N9" s="4">
        <f ca="1">'Aggregate Calcs'!R65</f>
        <v>3596388231389986</v>
      </c>
      <c r="O9" s="4">
        <f ca="1">'Aggregate Calcs'!S65</f>
        <v>3724293008026369</v>
      </c>
      <c r="P9" s="4">
        <f ca="1">'Aggregate Calcs'!T65</f>
        <v>3852197784662753</v>
      </c>
      <c r="Q9" s="4">
        <f ca="1">'Aggregate Calcs'!U65</f>
        <v>3980102561299136.5</v>
      </c>
      <c r="R9" s="4">
        <f ca="1">'Aggregate Calcs'!V65</f>
        <v>4168458683097605</v>
      </c>
      <c r="S9" s="4">
        <f ca="1">'Aggregate Calcs'!W65</f>
        <v>4356814804896075</v>
      </c>
      <c r="T9" s="4">
        <f ca="1">'Aggregate Calcs'!X65</f>
        <v>4545170926694545</v>
      </c>
      <c r="U9" s="4">
        <f ca="1">'Aggregate Calcs'!Y65</f>
        <v>4733527048493014</v>
      </c>
      <c r="V9" s="4">
        <f ca="1">'Aggregate Calcs'!Z65</f>
        <v>4921883170291484</v>
      </c>
      <c r="W9" s="4">
        <f ca="1">'Aggregate Calcs'!AA65</f>
        <v>5164272058132513</v>
      </c>
      <c r="X9" s="4">
        <f ca="1">'Aggregate Calcs'!AB65</f>
        <v>5406660945973543</v>
      </c>
      <c r="Y9" s="4">
        <f ca="1">'Aggregate Calcs'!AC65</f>
        <v>5649049833814572</v>
      </c>
      <c r="Z9" s="4">
        <f ca="1">'Aggregate Calcs'!AD65</f>
        <v>5891438721655602</v>
      </c>
      <c r="AA9" s="4">
        <f ca="1">'Aggregate Calcs'!AE65</f>
        <v>6133827609496631</v>
      </c>
      <c r="AB9" s="4">
        <f ca="1">'Aggregate Calcs'!AF65</f>
        <v>6334203979464396</v>
      </c>
      <c r="AC9" s="4">
        <f ca="1">'Aggregate Calcs'!AG65</f>
        <v>6534580349432160</v>
      </c>
      <c r="AD9" s="4">
        <f ca="1">'Aggregate Calcs'!AH65</f>
        <v>6734956719399926</v>
      </c>
      <c r="AE9" s="4">
        <f ca="1">'Aggregate Calcs'!AI65</f>
        <v>6935333089367691</v>
      </c>
      <c r="AF9" s="4">
        <f ca="1">'Aggregate Calcs'!AJ65</f>
        <v>7135709459335454</v>
      </c>
      <c r="AG9" s="4">
        <f ca="1">'Aggregate Calcs'!AK65</f>
        <v>7336085829303221</v>
      </c>
      <c r="AH9" s="4">
        <f ca="1">'Aggregate Calcs'!AL65</f>
        <v>7536462199270985</v>
      </c>
      <c r="AI9" s="4">
        <f ca="1">'Aggregate Calcs'!AM65</f>
        <v>7736838569238749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topLeftCell="A13" workbookViewId="0">
      <selection activeCell="A26" sqref="A26"/>
    </sheetView>
  </sheetViews>
  <sheetFormatPr defaultRowHeight="14.25" x14ac:dyDescent="0.45"/>
  <cols>
    <col min="1" max="1" width="43.86328125" bestFit="1" customWidth="1"/>
    <col min="2" max="2" width="13.265625" customWidth="1"/>
    <col min="3" max="3" width="10.59765625" bestFit="1" customWidth="1"/>
    <col min="6" max="6" width="59.73046875" bestFit="1" customWidth="1"/>
    <col min="7" max="7" width="19.265625" bestFit="1" customWidth="1"/>
    <col min="8" max="8" width="36.86328125" customWidth="1"/>
  </cols>
  <sheetData>
    <row r="1" spans="1:8" x14ac:dyDescent="0.45">
      <c r="A1" s="487" t="s">
        <v>146</v>
      </c>
      <c r="B1" s="488"/>
      <c r="C1" s="489"/>
      <c r="F1" s="490" t="s">
        <v>171</v>
      </c>
      <c r="G1" s="491"/>
    </row>
    <row r="2" spans="1:8" x14ac:dyDescent="0.45">
      <c r="A2" s="116" t="s">
        <v>147</v>
      </c>
      <c r="B2" s="116" t="s">
        <v>148</v>
      </c>
      <c r="C2" s="116" t="s">
        <v>149</v>
      </c>
      <c r="F2" s="123" t="s">
        <v>172</v>
      </c>
      <c r="G2" s="123" t="s">
        <v>173</v>
      </c>
    </row>
    <row r="3" spans="1:8" x14ac:dyDescent="0.45">
      <c r="A3" s="117" t="s">
        <v>150</v>
      </c>
      <c r="B3" s="118">
        <v>1.1499999999999999</v>
      </c>
      <c r="C3" s="118">
        <v>8</v>
      </c>
      <c r="F3" s="117" t="s">
        <v>152</v>
      </c>
      <c r="G3" s="117">
        <v>11300</v>
      </c>
    </row>
    <row r="4" spans="1:8" x14ac:dyDescent="0.45">
      <c r="A4" s="119" t="s">
        <v>151</v>
      </c>
      <c r="B4" s="120">
        <v>1.1299999999999999</v>
      </c>
      <c r="C4" s="120">
        <v>16.850000000000001</v>
      </c>
      <c r="F4" s="119" t="s">
        <v>158</v>
      </c>
      <c r="G4" s="119">
        <v>10750</v>
      </c>
    </row>
    <row r="5" spans="1:8" x14ac:dyDescent="0.45">
      <c r="A5" s="117" t="s">
        <v>152</v>
      </c>
      <c r="B5" s="118">
        <v>1.1299999999999999</v>
      </c>
      <c r="C5" s="118">
        <v>11.6</v>
      </c>
      <c r="F5" s="117" t="s">
        <v>174</v>
      </c>
      <c r="G5" s="117">
        <v>10450</v>
      </c>
    </row>
    <row r="6" spans="1:8" x14ac:dyDescent="0.45">
      <c r="A6" s="119" t="s">
        <v>153</v>
      </c>
      <c r="B6" s="120">
        <v>1.07</v>
      </c>
      <c r="C6" s="120">
        <v>8.9</v>
      </c>
      <c r="F6" s="119" t="s">
        <v>175</v>
      </c>
      <c r="G6" s="119">
        <v>10650</v>
      </c>
    </row>
    <row r="7" spans="1:8" x14ac:dyDescent="0.45">
      <c r="A7" s="117" t="s">
        <v>154</v>
      </c>
      <c r="B7" s="118">
        <v>1.07</v>
      </c>
      <c r="C7" s="118">
        <v>8.5299999999999994</v>
      </c>
      <c r="F7" s="117" t="s">
        <v>176</v>
      </c>
      <c r="G7" s="117">
        <v>9850</v>
      </c>
    </row>
    <row r="8" spans="1:8" x14ac:dyDescent="0.45">
      <c r="A8" s="119" t="s">
        <v>155</v>
      </c>
      <c r="B8" s="120">
        <v>1.07</v>
      </c>
      <c r="C8" s="120">
        <v>7.93</v>
      </c>
      <c r="F8" s="119" t="s">
        <v>154</v>
      </c>
      <c r="G8" s="119">
        <v>10700</v>
      </c>
    </row>
    <row r="9" spans="1:8" x14ac:dyDescent="0.45">
      <c r="A9" s="117" t="s">
        <v>156</v>
      </c>
      <c r="B9" s="118">
        <v>1.07</v>
      </c>
      <c r="C9" s="118">
        <v>7.93</v>
      </c>
      <c r="F9" s="117" t="s">
        <v>177</v>
      </c>
      <c r="G9" s="117">
        <v>10350</v>
      </c>
    </row>
    <row r="10" spans="1:8" x14ac:dyDescent="0.45">
      <c r="A10" s="119" t="s">
        <v>157</v>
      </c>
      <c r="B10" s="120">
        <v>1.05</v>
      </c>
      <c r="C10" s="120">
        <v>7.74</v>
      </c>
      <c r="F10" s="115" t="s">
        <v>178</v>
      </c>
      <c r="G10" s="41"/>
    </row>
    <row r="11" spans="1:8" x14ac:dyDescent="0.45">
      <c r="A11" s="117" t="s">
        <v>158</v>
      </c>
      <c r="B11" s="118">
        <v>1.08</v>
      </c>
      <c r="C11" s="118">
        <v>8.5</v>
      </c>
      <c r="F11" s="41" t="s">
        <v>168</v>
      </c>
      <c r="G11" s="41"/>
    </row>
    <row r="12" spans="1:8" x14ac:dyDescent="0.45">
      <c r="A12" s="119" t="s">
        <v>159</v>
      </c>
      <c r="B12" s="120">
        <v>1.04</v>
      </c>
      <c r="C12" s="120">
        <v>7.46</v>
      </c>
    </row>
    <row r="13" spans="1:8" x14ac:dyDescent="0.45">
      <c r="A13" s="117" t="s">
        <v>160</v>
      </c>
      <c r="B13" s="118">
        <v>0.96</v>
      </c>
      <c r="C13" s="118">
        <v>6.66</v>
      </c>
      <c r="F13" s="487" t="s">
        <v>214</v>
      </c>
      <c r="G13" s="488"/>
      <c r="H13" s="489"/>
    </row>
    <row r="14" spans="1:8" x14ac:dyDescent="0.45">
      <c r="A14" s="119" t="s">
        <v>161</v>
      </c>
      <c r="B14" s="120">
        <v>0.74</v>
      </c>
      <c r="C14" s="120">
        <v>5.5</v>
      </c>
      <c r="F14" s="116" t="s">
        <v>215</v>
      </c>
      <c r="G14" s="492" t="s">
        <v>216</v>
      </c>
      <c r="H14" s="493"/>
    </row>
    <row r="15" spans="1:8" x14ac:dyDescent="0.45">
      <c r="A15" s="117" t="s">
        <v>162</v>
      </c>
      <c r="B15" s="118">
        <v>0.96</v>
      </c>
      <c r="C15" s="118">
        <v>7</v>
      </c>
      <c r="F15" s="141" t="s">
        <v>217</v>
      </c>
      <c r="G15" s="142" t="s">
        <v>218</v>
      </c>
      <c r="H15" s="143" t="s">
        <v>219</v>
      </c>
    </row>
    <row r="16" spans="1:8" x14ac:dyDescent="0.45">
      <c r="A16" s="119" t="s">
        <v>163</v>
      </c>
      <c r="B16" s="120">
        <v>0.96</v>
      </c>
      <c r="C16" s="120">
        <v>7.09</v>
      </c>
      <c r="F16" s="144"/>
      <c r="G16" s="145"/>
      <c r="H16" s="146" t="s">
        <v>220</v>
      </c>
    </row>
    <row r="17" spans="1:9" x14ac:dyDescent="0.45">
      <c r="A17" s="117" t="s">
        <v>164</v>
      </c>
      <c r="B17" s="118">
        <v>0.96</v>
      </c>
      <c r="C17" s="118">
        <v>6.08</v>
      </c>
      <c r="F17" s="144"/>
      <c r="G17" s="142" t="s">
        <v>221</v>
      </c>
      <c r="H17" s="143" t="s">
        <v>222</v>
      </c>
    </row>
    <row r="18" spans="1:9" x14ac:dyDescent="0.45">
      <c r="A18" s="119" t="s">
        <v>165</v>
      </c>
      <c r="B18" s="120">
        <v>0.96</v>
      </c>
      <c r="C18" s="120">
        <v>7</v>
      </c>
      <c r="F18" s="144"/>
      <c r="G18" s="145"/>
      <c r="H18" s="146" t="s">
        <v>223</v>
      </c>
    </row>
    <row r="19" spans="1:9" x14ac:dyDescent="0.45">
      <c r="A19" s="117" t="s">
        <v>166</v>
      </c>
      <c r="B19" s="118">
        <v>0.96</v>
      </c>
      <c r="C19" s="118">
        <v>7</v>
      </c>
      <c r="F19" s="144"/>
      <c r="G19" s="145" t="s">
        <v>224</v>
      </c>
      <c r="H19" s="143" t="s">
        <v>225</v>
      </c>
    </row>
    <row r="20" spans="1:9" x14ac:dyDescent="0.45">
      <c r="A20" s="115" t="s">
        <v>167</v>
      </c>
      <c r="B20" s="41"/>
      <c r="C20" s="41"/>
      <c r="F20" s="144"/>
      <c r="G20" s="145"/>
      <c r="H20" s="143" t="s">
        <v>226</v>
      </c>
    </row>
    <row r="21" spans="1:9" x14ac:dyDescent="0.45">
      <c r="A21" s="41" t="s">
        <v>168</v>
      </c>
      <c r="B21" s="41"/>
      <c r="C21" s="41"/>
      <c r="F21" s="144"/>
      <c r="G21" s="142" t="s">
        <v>227</v>
      </c>
      <c r="H21" s="143" t="s">
        <v>228</v>
      </c>
    </row>
    <row r="22" spans="1:9" x14ac:dyDescent="0.45">
      <c r="F22" s="144"/>
      <c r="G22" s="145"/>
      <c r="H22" s="143" t="s">
        <v>229</v>
      </c>
    </row>
    <row r="23" spans="1:9" x14ac:dyDescent="0.45">
      <c r="F23" s="144"/>
      <c r="G23" s="145"/>
      <c r="H23" s="143" t="s">
        <v>230</v>
      </c>
    </row>
    <row r="24" spans="1:9" x14ac:dyDescent="0.45">
      <c r="F24" s="147"/>
      <c r="G24" s="145"/>
      <c r="H24" s="143" t="s">
        <v>231</v>
      </c>
    </row>
    <row r="25" spans="1:9" x14ac:dyDescent="0.45">
      <c r="A25" s="4">
        <v>39683207.200000003</v>
      </c>
      <c r="B25" t="s">
        <v>169</v>
      </c>
      <c r="C25" t="s">
        <v>170</v>
      </c>
      <c r="F25" s="148" t="s">
        <v>232</v>
      </c>
      <c r="G25" s="149" t="s">
        <v>233</v>
      </c>
      <c r="H25" s="150" t="s">
        <v>234</v>
      </c>
    </row>
    <row r="26" spans="1:9" x14ac:dyDescent="0.45">
      <c r="A26" s="4">
        <v>3412141.63</v>
      </c>
      <c r="B26" t="s">
        <v>187</v>
      </c>
      <c r="C26" t="s">
        <v>170</v>
      </c>
      <c r="F26" s="151"/>
      <c r="G26" s="152"/>
      <c r="H26" s="150" t="s">
        <v>235</v>
      </c>
    </row>
    <row r="27" spans="1:9" x14ac:dyDescent="0.45">
      <c r="A27" s="4">
        <v>27778245</v>
      </c>
      <c r="B27" t="s">
        <v>188</v>
      </c>
      <c r="C27" t="s">
        <v>170</v>
      </c>
      <c r="F27" s="151"/>
      <c r="G27" s="152"/>
      <c r="H27" s="150" t="s">
        <v>236</v>
      </c>
    </row>
    <row r="28" spans="1:9" x14ac:dyDescent="0.45">
      <c r="A28" s="4">
        <v>947817120</v>
      </c>
      <c r="B28" t="s">
        <v>258</v>
      </c>
      <c r="C28" t="s">
        <v>170</v>
      </c>
      <c r="F28" s="151"/>
      <c r="G28" s="152"/>
      <c r="H28" s="150" t="s">
        <v>237</v>
      </c>
      <c r="I28">
        <f>36*10^12</f>
        <v>36000000000000</v>
      </c>
    </row>
    <row r="29" spans="1:9" x14ac:dyDescent="0.45">
      <c r="F29" s="153"/>
      <c r="G29" s="152"/>
      <c r="H29" s="150" t="s">
        <v>238</v>
      </c>
    </row>
    <row r="30" spans="1:9" x14ac:dyDescent="0.45">
      <c r="F30" s="141" t="s">
        <v>239</v>
      </c>
      <c r="G30" s="142" t="s">
        <v>227</v>
      </c>
      <c r="H30" s="143" t="s">
        <v>240</v>
      </c>
    </row>
    <row r="31" spans="1:9" x14ac:dyDescent="0.45">
      <c r="F31" s="144"/>
      <c r="G31" s="145"/>
      <c r="H31" s="143" t="s">
        <v>241</v>
      </c>
    </row>
    <row r="32" spans="1:9" x14ac:dyDescent="0.45">
      <c r="F32" s="144"/>
      <c r="G32" s="145"/>
      <c r="H32" s="143" t="s">
        <v>242</v>
      </c>
    </row>
    <row r="33" spans="6:8" x14ac:dyDescent="0.45">
      <c r="F33" s="144"/>
      <c r="G33" s="145"/>
      <c r="H33" s="143" t="s">
        <v>243</v>
      </c>
    </row>
    <row r="34" spans="6:8" x14ac:dyDescent="0.45">
      <c r="F34" s="147"/>
      <c r="G34" s="145"/>
      <c r="H34" s="143" t="s">
        <v>244</v>
      </c>
    </row>
    <row r="35" spans="6:8" x14ac:dyDescent="0.45">
      <c r="F35" s="148" t="s">
        <v>245</v>
      </c>
      <c r="G35" s="149" t="s">
        <v>246</v>
      </c>
      <c r="H35" s="150" t="s">
        <v>247</v>
      </c>
    </row>
    <row r="36" spans="6:8" x14ac:dyDescent="0.45">
      <c r="F36" s="151"/>
      <c r="G36" s="152"/>
      <c r="H36" s="150" t="s">
        <v>248</v>
      </c>
    </row>
    <row r="37" spans="6:8" x14ac:dyDescent="0.45">
      <c r="F37" s="153"/>
      <c r="G37" s="152"/>
      <c r="H37" s="150" t="s">
        <v>249</v>
      </c>
    </row>
    <row r="38" spans="6:8" x14ac:dyDescent="0.45">
      <c r="F38" s="115" t="s">
        <v>250</v>
      </c>
      <c r="G38" s="41"/>
      <c r="H38" s="41"/>
    </row>
    <row r="39" spans="6:8" x14ac:dyDescent="0.45">
      <c r="F39" s="115" t="s">
        <v>251</v>
      </c>
      <c r="G39" s="41"/>
      <c r="H39" s="41"/>
    </row>
    <row r="40" spans="6:8" x14ac:dyDescent="0.45">
      <c r="F40" s="41" t="s">
        <v>168</v>
      </c>
      <c r="G40" s="41"/>
      <c r="H40" s="41"/>
    </row>
    <row r="41" spans="6:8" x14ac:dyDescent="0.45">
      <c r="F41" s="41"/>
      <c r="G41" s="41"/>
      <c r="H41" s="41"/>
    </row>
  </sheetData>
  <mergeCells count="4">
    <mergeCell ref="A1:C1"/>
    <mergeCell ref="F1:G1"/>
    <mergeCell ref="F13:H13"/>
    <mergeCell ref="G14:H14"/>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B3" sqref="B3"/>
    </sheetView>
  </sheetViews>
  <sheetFormatPr defaultColWidth="9.1328125" defaultRowHeight="14.25" x14ac:dyDescent="0.45"/>
  <cols>
    <col min="1" max="1" width="39.86328125" style="4" customWidth="1"/>
    <col min="2" max="2" width="12.73046875" style="4" bestFit="1" customWidth="1"/>
    <col min="3" max="16384" width="9.1328125" style="4"/>
  </cols>
  <sheetData>
    <row r="1" spans="1:35" x14ac:dyDescent="0.45">
      <c r="A1" s="1" t="s">
        <v>674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45">
      <c r="A2" s="4" t="s">
        <v>675</v>
      </c>
      <c r="B2" s="4">
        <f ca="1">'Aggregate Calcs'!F66</f>
        <v>42028611392248.531</v>
      </c>
      <c r="C2" s="4">
        <f ca="1">'Aggregate Calcs'!G66</f>
        <v>44516705186669.633</v>
      </c>
      <c r="D2" s="4">
        <f ca="1">'Aggregate Calcs'!H66</f>
        <v>47004798981090.75</v>
      </c>
      <c r="E2" s="4">
        <f ca="1">'Aggregate Calcs'!I66</f>
        <v>49492892775511.859</v>
      </c>
      <c r="F2" s="4">
        <f ca="1">'Aggregate Calcs'!J66</f>
        <v>51980986569932.969</v>
      </c>
      <c r="G2" s="4">
        <f ca="1">'Aggregate Calcs'!K66</f>
        <v>54469080364354.086</v>
      </c>
      <c r="H2" s="4">
        <f ca="1">'Aggregate Calcs'!L66</f>
        <v>58033106610416.758</v>
      </c>
      <c r="I2" s="4">
        <f ca="1">'Aggregate Calcs'!M66</f>
        <v>61597132856479.438</v>
      </c>
      <c r="J2" s="4">
        <f ca="1">'Aggregate Calcs'!N66</f>
        <v>65161159102542.109</v>
      </c>
      <c r="K2" s="4">
        <f ca="1">'Aggregate Calcs'!O66</f>
        <v>68725185348604.781</v>
      </c>
      <c r="L2" s="4">
        <f ca="1">'Aggregate Calcs'!P66</f>
        <v>72289211594667.469</v>
      </c>
      <c r="M2" s="4">
        <f ca="1">'Aggregate Calcs'!Q66</f>
        <v>77063661848826.891</v>
      </c>
      <c r="N2" s="4">
        <f ca="1">'Aggregate Calcs'!R66</f>
        <v>81838112102986.328</v>
      </c>
      <c r="O2" s="4">
        <f ca="1">'Aggregate Calcs'!S66</f>
        <v>86612562357145.75</v>
      </c>
      <c r="P2" s="4">
        <f ca="1">'Aggregate Calcs'!T66</f>
        <v>91387012611305.188</v>
      </c>
      <c r="Q2" s="4">
        <f ca="1">'Aggregate Calcs'!U66</f>
        <v>96161462865464.625</v>
      </c>
      <c r="R2" s="4">
        <f ca="1">'Aggregate Calcs'!V66</f>
        <v>101272142010762.05</v>
      </c>
      <c r="S2" s="4">
        <f ca="1">'Aggregate Calcs'!W66</f>
        <v>106382821156059.47</v>
      </c>
      <c r="T2" s="4">
        <f ca="1">'Aggregate Calcs'!X66</f>
        <v>111493500301356.89</v>
      </c>
      <c r="U2" s="4">
        <f ca="1">'Aggregate Calcs'!Y66</f>
        <v>116604179446654.3</v>
      </c>
      <c r="V2" s="4">
        <f ca="1">'Aggregate Calcs'!Z66</f>
        <v>121714858591951.73</v>
      </c>
      <c r="W2" s="4">
        <f ca="1">'Aggregate Calcs'!AA66</f>
        <v>125413376394469.61</v>
      </c>
      <c r="X2" s="4">
        <f ca="1">'Aggregate Calcs'!AB66</f>
        <v>129111894196987.48</v>
      </c>
      <c r="Y2" s="4">
        <f ca="1">'Aggregate Calcs'!AC66</f>
        <v>132810411999505.34</v>
      </c>
      <c r="Z2" s="4">
        <f ca="1">'Aggregate Calcs'!AD66</f>
        <v>136508929802023.22</v>
      </c>
      <c r="AA2" s="4">
        <f ca="1">'Aggregate Calcs'!AE66</f>
        <v>140207447604541.08</v>
      </c>
      <c r="AB2" s="4">
        <f ca="1">'Aggregate Calcs'!AF66</f>
        <v>142628295620734.59</v>
      </c>
      <c r="AC2" s="4">
        <f ca="1">'Aggregate Calcs'!AG66</f>
        <v>145049143636928.09</v>
      </c>
      <c r="AD2" s="4">
        <f ca="1">'Aggregate Calcs'!AH66</f>
        <v>147469991653121.63</v>
      </c>
      <c r="AE2" s="4">
        <f ca="1">'Aggregate Calcs'!AI66</f>
        <v>149890839669315.13</v>
      </c>
      <c r="AF2" s="4">
        <f ca="1">'Aggregate Calcs'!AJ66</f>
        <v>152311687685508.66</v>
      </c>
      <c r="AG2" s="4">
        <f ca="1">'Aggregate Calcs'!AK66</f>
        <v>154732535701702.16</v>
      </c>
      <c r="AH2" s="4">
        <f ca="1">'Aggregate Calcs'!AL66</f>
        <v>157153383717895.66</v>
      </c>
      <c r="AI2" s="4">
        <f ca="1">'Aggregate Calcs'!AM66</f>
        <v>159574231734089.16</v>
      </c>
    </row>
    <row r="3" spans="1:35" x14ac:dyDescent="0.45">
      <c r="A3" s="4" t="s">
        <v>676</v>
      </c>
      <c r="B3" s="4">
        <f ca="1">'Aggregate Calcs'!F67</f>
        <v>0</v>
      </c>
      <c r="C3" s="4">
        <f ca="1">'Aggregate Calcs'!G67</f>
        <v>0</v>
      </c>
      <c r="D3" s="4">
        <f ca="1">'Aggregate Calcs'!H67</f>
        <v>0</v>
      </c>
      <c r="E3" s="4">
        <f ca="1">'Aggregate Calcs'!I67</f>
        <v>0</v>
      </c>
      <c r="F3" s="4">
        <f ca="1">'Aggregate Calcs'!J67</f>
        <v>0</v>
      </c>
      <c r="G3" s="4">
        <f ca="1">'Aggregate Calcs'!K67</f>
        <v>0</v>
      </c>
      <c r="H3" s="4">
        <f ca="1">'Aggregate Calcs'!L67</f>
        <v>0</v>
      </c>
      <c r="I3" s="4">
        <f ca="1">'Aggregate Calcs'!M67</f>
        <v>0</v>
      </c>
      <c r="J3" s="4">
        <f ca="1">'Aggregate Calcs'!N67</f>
        <v>0</v>
      </c>
      <c r="K3" s="4">
        <f ca="1">'Aggregate Calcs'!O67</f>
        <v>0</v>
      </c>
      <c r="L3" s="4">
        <f ca="1">'Aggregate Calcs'!P67</f>
        <v>0</v>
      </c>
      <c r="M3" s="4">
        <f ca="1">'Aggregate Calcs'!Q67</f>
        <v>0</v>
      </c>
      <c r="N3" s="4">
        <f ca="1">'Aggregate Calcs'!R67</f>
        <v>0</v>
      </c>
      <c r="O3" s="4">
        <f ca="1">'Aggregate Calcs'!S67</f>
        <v>0</v>
      </c>
      <c r="P3" s="4">
        <f ca="1">'Aggregate Calcs'!T67</f>
        <v>0</v>
      </c>
      <c r="Q3" s="4">
        <f ca="1">'Aggregate Calcs'!U67</f>
        <v>0</v>
      </c>
      <c r="R3" s="4">
        <f ca="1">'Aggregate Calcs'!V67</f>
        <v>0</v>
      </c>
      <c r="S3" s="4">
        <f ca="1">'Aggregate Calcs'!W67</f>
        <v>0</v>
      </c>
      <c r="T3" s="4">
        <f ca="1">'Aggregate Calcs'!X67</f>
        <v>0</v>
      </c>
      <c r="U3" s="4">
        <f ca="1">'Aggregate Calcs'!Y67</f>
        <v>0</v>
      </c>
      <c r="V3" s="4">
        <f ca="1">'Aggregate Calcs'!Z67</f>
        <v>0</v>
      </c>
      <c r="W3" s="4">
        <f ca="1">'Aggregate Calcs'!AA67</f>
        <v>0</v>
      </c>
      <c r="X3" s="4">
        <f ca="1">'Aggregate Calcs'!AB67</f>
        <v>0</v>
      </c>
      <c r="Y3" s="4">
        <f ca="1">'Aggregate Calcs'!AC67</f>
        <v>0</v>
      </c>
      <c r="Z3" s="4">
        <f ca="1">'Aggregate Calcs'!AD67</f>
        <v>0</v>
      </c>
      <c r="AA3" s="4">
        <f ca="1">'Aggregate Calcs'!AE67</f>
        <v>0</v>
      </c>
      <c r="AB3" s="4">
        <f ca="1">'Aggregate Calcs'!AF67</f>
        <v>0</v>
      </c>
      <c r="AC3" s="4">
        <f ca="1">'Aggregate Calcs'!AG67</f>
        <v>0</v>
      </c>
      <c r="AD3" s="4">
        <f ca="1">'Aggregate Calcs'!AH67</f>
        <v>0</v>
      </c>
      <c r="AE3" s="4">
        <f ca="1">'Aggregate Calcs'!AI67</f>
        <v>0</v>
      </c>
      <c r="AF3" s="4">
        <f ca="1">'Aggregate Calcs'!AJ67</f>
        <v>0</v>
      </c>
      <c r="AG3" s="4">
        <f ca="1">'Aggregate Calcs'!AK67</f>
        <v>0</v>
      </c>
      <c r="AH3" s="4">
        <f ca="1">'Aggregate Calcs'!AL67</f>
        <v>0</v>
      </c>
      <c r="AI3" s="4">
        <f ca="1">'Aggregate Calcs'!AM67</f>
        <v>0</v>
      </c>
    </row>
    <row r="4" spans="1:35" x14ac:dyDescent="0.45">
      <c r="A4" s="4" t="s">
        <v>27</v>
      </c>
      <c r="B4" s="4">
        <f ca="1">'Aggregate Calcs'!F68</f>
        <v>174836174371519.78</v>
      </c>
      <c r="C4" s="4">
        <f ca="1">'Aggregate Calcs'!G68</f>
        <v>192844921977845.19</v>
      </c>
      <c r="D4" s="4">
        <f ca="1">'Aggregate Calcs'!H68</f>
        <v>210853669584170.66</v>
      </c>
      <c r="E4" s="4">
        <f ca="1">'Aggregate Calcs'!I68</f>
        <v>228862417190496.03</v>
      </c>
      <c r="F4" s="4">
        <f ca="1">'Aggregate Calcs'!J68</f>
        <v>246871164796821.47</v>
      </c>
      <c r="G4" s="4">
        <f ca="1">'Aggregate Calcs'!K68</f>
        <v>264879912403146.91</v>
      </c>
      <c r="H4" s="4">
        <f ca="1">'Aggregate Calcs'!L68</f>
        <v>286326058376803.19</v>
      </c>
      <c r="I4" s="4">
        <f ca="1">'Aggregate Calcs'!M68</f>
        <v>307772204350459.44</v>
      </c>
      <c r="J4" s="4">
        <f ca="1">'Aggregate Calcs'!N68</f>
        <v>329218350324115.69</v>
      </c>
      <c r="K4" s="4">
        <f ca="1">'Aggregate Calcs'!O68</f>
        <v>350664496297771.94</v>
      </c>
      <c r="L4" s="4">
        <f ca="1">'Aggregate Calcs'!P68</f>
        <v>372110642271428.25</v>
      </c>
      <c r="M4" s="4">
        <f ca="1">'Aggregate Calcs'!Q68</f>
        <v>397121925215421</v>
      </c>
      <c r="N4" s="4">
        <f ca="1">'Aggregate Calcs'!R68</f>
        <v>422133208159413.75</v>
      </c>
      <c r="O4" s="4">
        <f ca="1">'Aggregate Calcs'!S68</f>
        <v>447144491103406.44</v>
      </c>
      <c r="P4" s="4">
        <f ca="1">'Aggregate Calcs'!T68</f>
        <v>472155774047399.31</v>
      </c>
      <c r="Q4" s="4">
        <f ca="1">'Aggregate Calcs'!U68</f>
        <v>497167056991392.13</v>
      </c>
      <c r="R4" s="4">
        <f ca="1">'Aggregate Calcs'!V68</f>
        <v>521141660971503.13</v>
      </c>
      <c r="S4" s="4">
        <f ca="1">'Aggregate Calcs'!W68</f>
        <v>545116264951614.13</v>
      </c>
      <c r="T4" s="4">
        <f ca="1">'Aggregate Calcs'!X68</f>
        <v>569090868931725.13</v>
      </c>
      <c r="U4" s="4">
        <f ca="1">'Aggregate Calcs'!Y68</f>
        <v>593065472911836</v>
      </c>
      <c r="V4" s="4">
        <f ca="1">'Aggregate Calcs'!Z68</f>
        <v>617040076891947</v>
      </c>
      <c r="W4" s="4">
        <f ca="1">'Aggregate Calcs'!AA68</f>
        <v>636920656623277.5</v>
      </c>
      <c r="X4" s="4">
        <f ca="1">'Aggregate Calcs'!AB68</f>
        <v>656801236354608.13</v>
      </c>
      <c r="Y4" s="4">
        <f ca="1">'Aggregate Calcs'!AC68</f>
        <v>676681816085938.5</v>
      </c>
      <c r="Z4" s="4">
        <f ca="1">'Aggregate Calcs'!AD68</f>
        <v>696562395817269</v>
      </c>
      <c r="AA4" s="4">
        <f ca="1">'Aggregate Calcs'!AE68</f>
        <v>716442975548599.5</v>
      </c>
      <c r="AB4" s="4">
        <f ca="1">'Aggregate Calcs'!AF68</f>
        <v>731391149916264.38</v>
      </c>
      <c r="AC4" s="4">
        <f ca="1">'Aggregate Calcs'!AG68</f>
        <v>746339324283929.13</v>
      </c>
      <c r="AD4" s="4">
        <f ca="1">'Aggregate Calcs'!AH68</f>
        <v>761287498651593.88</v>
      </c>
      <c r="AE4" s="4">
        <f ca="1">'Aggregate Calcs'!AI68</f>
        <v>776235673019258.63</v>
      </c>
      <c r="AF4" s="4">
        <f ca="1">'Aggregate Calcs'!AJ68</f>
        <v>791183847386923.5</v>
      </c>
      <c r="AG4" s="4">
        <f ca="1">'Aggregate Calcs'!AK68</f>
        <v>806132021754588.25</v>
      </c>
      <c r="AH4" s="4">
        <f ca="1">'Aggregate Calcs'!AL68</f>
        <v>821080196122252.88</v>
      </c>
      <c r="AI4" s="4">
        <f ca="1">'Aggregate Calcs'!AM68</f>
        <v>836028370489917.88</v>
      </c>
    </row>
    <row r="5" spans="1:35" x14ac:dyDescent="0.45">
      <c r="A5" s="4" t="s">
        <v>6</v>
      </c>
      <c r="B5" s="4">
        <f ca="1">'Aggregate Calcs'!F69</f>
        <v>487796631267224</v>
      </c>
      <c r="C5" s="4">
        <f ca="1">'Aggregate Calcs'!G69</f>
        <v>493060666947938</v>
      </c>
      <c r="D5" s="4">
        <f ca="1">'Aggregate Calcs'!H69</f>
        <v>498324702628652.19</v>
      </c>
      <c r="E5" s="4">
        <f ca="1">'Aggregate Calcs'!I69</f>
        <v>503588738309366.13</v>
      </c>
      <c r="F5" s="4">
        <f ca="1">'Aggregate Calcs'!J69</f>
        <v>508852773990080.25</v>
      </c>
      <c r="G5" s="4">
        <f ca="1">'Aggregate Calcs'!K69</f>
        <v>514116809670794.31</v>
      </c>
      <c r="H5" s="4">
        <f ca="1">'Aggregate Calcs'!L69</f>
        <v>516551467651244.69</v>
      </c>
      <c r="I5" s="4">
        <f ca="1">'Aggregate Calcs'!M69</f>
        <v>518986125631695.25</v>
      </c>
      <c r="J5" s="4">
        <f ca="1">'Aggregate Calcs'!N69</f>
        <v>521420783612145.75</v>
      </c>
      <c r="K5" s="4">
        <f ca="1">'Aggregate Calcs'!O69</f>
        <v>523855441592596.25</v>
      </c>
      <c r="L5" s="4">
        <f ca="1">'Aggregate Calcs'!P69</f>
        <v>526290099573046.69</v>
      </c>
      <c r="M5" s="4">
        <f ca="1">'Aggregate Calcs'!Q69</f>
        <v>526763497644567.38</v>
      </c>
      <c r="N5" s="4">
        <f ca="1">'Aggregate Calcs'!R69</f>
        <v>527236895716088.06</v>
      </c>
      <c r="O5" s="4">
        <f ca="1">'Aggregate Calcs'!S69</f>
        <v>527710293787608.63</v>
      </c>
      <c r="P5" s="4">
        <f ca="1">'Aggregate Calcs'!T69</f>
        <v>528183691859129.38</v>
      </c>
      <c r="Q5" s="4">
        <f ca="1">'Aggregate Calcs'!U69</f>
        <v>528657089930650.06</v>
      </c>
      <c r="R5" s="4">
        <f ca="1">'Aggregate Calcs'!V69</f>
        <v>528618159254981</v>
      </c>
      <c r="S5" s="4">
        <f ca="1">'Aggregate Calcs'!W69</f>
        <v>528579228579312.06</v>
      </c>
      <c r="T5" s="4">
        <f ca="1">'Aggregate Calcs'!X69</f>
        <v>528540297903642.94</v>
      </c>
      <c r="U5" s="4">
        <f ca="1">'Aggregate Calcs'!Y69</f>
        <v>528501367227974</v>
      </c>
      <c r="V5" s="4">
        <f ca="1">'Aggregate Calcs'!Z69</f>
        <v>528462436552305</v>
      </c>
      <c r="W5" s="4">
        <f ca="1">'Aggregate Calcs'!AA69</f>
        <v>528313977557298.94</v>
      </c>
      <c r="X5" s="4">
        <f ca="1">'Aggregate Calcs'!AB69</f>
        <v>528165518562292.94</v>
      </c>
      <c r="Y5" s="4">
        <f ca="1">'Aggregate Calcs'!AC69</f>
        <v>528017059567286.88</v>
      </c>
      <c r="Z5" s="4">
        <f ca="1">'Aggregate Calcs'!AD69</f>
        <v>527868600572280.94</v>
      </c>
      <c r="AA5" s="4">
        <f ca="1">'Aggregate Calcs'!AE69</f>
        <v>527720141577274.88</v>
      </c>
      <c r="AB5" s="4">
        <f ca="1">'Aggregate Calcs'!AF69</f>
        <v>526385001950326</v>
      </c>
      <c r="AC5" s="4">
        <f ca="1">'Aggregate Calcs'!AG69</f>
        <v>525049862323377.13</v>
      </c>
      <c r="AD5" s="4">
        <f ca="1">'Aggregate Calcs'!AH69</f>
        <v>523714722696428.31</v>
      </c>
      <c r="AE5" s="4">
        <f ca="1">'Aggregate Calcs'!AI69</f>
        <v>522379583069479.44</v>
      </c>
      <c r="AF5" s="4">
        <f ca="1">'Aggregate Calcs'!AJ69</f>
        <v>521044443442530.44</v>
      </c>
      <c r="AG5" s="4">
        <f ca="1">'Aggregate Calcs'!AK69</f>
        <v>519709303815581.63</v>
      </c>
      <c r="AH5" s="4">
        <f ca="1">'Aggregate Calcs'!AL69</f>
        <v>518374164188632.63</v>
      </c>
      <c r="AI5" s="4">
        <f ca="1">'Aggregate Calcs'!AM69</f>
        <v>517039024561683.88</v>
      </c>
    </row>
    <row r="6" spans="1:35" x14ac:dyDescent="0.45">
      <c r="A6" s="4" t="s">
        <v>677</v>
      </c>
      <c r="B6" s="4">
        <f ca="1">'Aggregate Calcs'!F70</f>
        <v>55342621381588.375</v>
      </c>
      <c r="C6" s="4">
        <f ca="1">'Aggregate Calcs'!G70</f>
        <v>56637185624432.547</v>
      </c>
      <c r="D6" s="4">
        <f ca="1">'Aggregate Calcs'!H70</f>
        <v>57931749867276.719</v>
      </c>
      <c r="E6" s="4">
        <f ca="1">'Aggregate Calcs'!I70</f>
        <v>59226314110120.883</v>
      </c>
      <c r="F6" s="4">
        <f ca="1">'Aggregate Calcs'!J70</f>
        <v>60520878352965.063</v>
      </c>
      <c r="G6" s="4">
        <f ca="1">'Aggregate Calcs'!K70</f>
        <v>61815442595809.227</v>
      </c>
      <c r="H6" s="4">
        <f ca="1">'Aggregate Calcs'!L70</f>
        <v>62414178558124.656</v>
      </c>
      <c r="I6" s="4">
        <f ca="1">'Aggregate Calcs'!M70</f>
        <v>63012914520440.086</v>
      </c>
      <c r="J6" s="4">
        <f ca="1">'Aggregate Calcs'!N70</f>
        <v>63611650482755.531</v>
      </c>
      <c r="K6" s="4">
        <f ca="1">'Aggregate Calcs'!O70</f>
        <v>64210386445070.961</v>
      </c>
      <c r="L6" s="4">
        <f ca="1">'Aggregate Calcs'!P70</f>
        <v>64809122407386.383</v>
      </c>
      <c r="M6" s="4">
        <f ca="1">'Aggregate Calcs'!Q70</f>
        <v>64712030089173.063</v>
      </c>
      <c r="N6" s="4">
        <f ca="1">'Aggregate Calcs'!R70</f>
        <v>64614937770959.75</v>
      </c>
      <c r="O6" s="4">
        <f ca="1">'Aggregate Calcs'!S70</f>
        <v>64517845452746.438</v>
      </c>
      <c r="P6" s="4">
        <f ca="1">'Aggregate Calcs'!T70</f>
        <v>64420753134533.125</v>
      </c>
      <c r="Q6" s="4">
        <f ca="1">'Aggregate Calcs'!U70</f>
        <v>64323660816319.813</v>
      </c>
      <c r="R6" s="4">
        <f ca="1">'Aggregate Calcs'!V70</f>
        <v>64242750551142.055</v>
      </c>
      <c r="S6" s="4">
        <f ca="1">'Aggregate Calcs'!W70</f>
        <v>64161840285964.297</v>
      </c>
      <c r="T6" s="4">
        <f ca="1">'Aggregate Calcs'!X70</f>
        <v>64080930020786.539</v>
      </c>
      <c r="U6" s="4">
        <f ca="1">'Aggregate Calcs'!Y70</f>
        <v>64000019755608.781</v>
      </c>
      <c r="V6" s="4">
        <f ca="1">'Aggregate Calcs'!Z70</f>
        <v>63919109490431.023</v>
      </c>
      <c r="W6" s="4">
        <f ca="1">'Aggregate Calcs'!AA70</f>
        <v>61702168224560.383</v>
      </c>
      <c r="X6" s="4">
        <f ca="1">'Aggregate Calcs'!AB70</f>
        <v>59485226958689.719</v>
      </c>
      <c r="Y6" s="4">
        <f ca="1">'Aggregate Calcs'!AC70</f>
        <v>57268285692819.078</v>
      </c>
      <c r="Z6" s="4">
        <f ca="1">'Aggregate Calcs'!AD70</f>
        <v>55051344426948.438</v>
      </c>
      <c r="AA6" s="4">
        <f ca="1">'Aggregate Calcs'!AE70</f>
        <v>52834403161077.789</v>
      </c>
      <c r="AB6" s="4">
        <f ca="1">'Aggregate Calcs'!AF70</f>
        <v>51005831168060.383</v>
      </c>
      <c r="AC6" s="4">
        <f ca="1">'Aggregate Calcs'!AG70</f>
        <v>49177259175042.992</v>
      </c>
      <c r="AD6" s="4">
        <f ca="1">'Aggregate Calcs'!AH70</f>
        <v>47348687182025.609</v>
      </c>
      <c r="AE6" s="4">
        <f ca="1">'Aggregate Calcs'!AI70</f>
        <v>45520115189008.211</v>
      </c>
      <c r="AF6" s="4">
        <f ca="1">'Aggregate Calcs'!AJ70</f>
        <v>43691543195990.813</v>
      </c>
      <c r="AG6" s="4">
        <f ca="1">'Aggregate Calcs'!AK70</f>
        <v>41862971202973.414</v>
      </c>
      <c r="AH6" s="4">
        <f ca="1">'Aggregate Calcs'!AL70</f>
        <v>40034399209956.023</v>
      </c>
      <c r="AI6" s="4">
        <f ca="1">'Aggregate Calcs'!AM70</f>
        <v>38205827216938.625</v>
      </c>
    </row>
    <row r="7" spans="1:35" x14ac:dyDescent="0.45">
      <c r="A7" s="4" t="s">
        <v>678</v>
      </c>
      <c r="B7" s="4">
        <f ca="1">'Aggregate Calcs'!F71</f>
        <v>0</v>
      </c>
      <c r="C7" s="4">
        <f ca="1">'Aggregate Calcs'!G71</f>
        <v>0</v>
      </c>
      <c r="D7" s="4">
        <f ca="1">'Aggregate Calcs'!H71</f>
        <v>0</v>
      </c>
      <c r="E7" s="4">
        <f ca="1">'Aggregate Calcs'!I71</f>
        <v>0</v>
      </c>
      <c r="F7" s="4">
        <f ca="1">'Aggregate Calcs'!J71</f>
        <v>0</v>
      </c>
      <c r="G7" s="4">
        <f ca="1">'Aggregate Calcs'!K71</f>
        <v>0</v>
      </c>
      <c r="H7" s="4">
        <f ca="1">'Aggregate Calcs'!L71</f>
        <v>0</v>
      </c>
      <c r="I7" s="4">
        <f ca="1">'Aggregate Calcs'!M71</f>
        <v>0</v>
      </c>
      <c r="J7" s="4">
        <f ca="1">'Aggregate Calcs'!N71</f>
        <v>0</v>
      </c>
      <c r="K7" s="4">
        <f ca="1">'Aggregate Calcs'!O71</f>
        <v>0</v>
      </c>
      <c r="L7" s="4">
        <f ca="1">'Aggregate Calcs'!P71</f>
        <v>0</v>
      </c>
      <c r="M7" s="4">
        <f ca="1">'Aggregate Calcs'!Q71</f>
        <v>0</v>
      </c>
      <c r="N7" s="4">
        <f ca="1">'Aggregate Calcs'!R71</f>
        <v>0</v>
      </c>
      <c r="O7" s="4">
        <f ca="1">'Aggregate Calcs'!S71</f>
        <v>0</v>
      </c>
      <c r="P7" s="4">
        <f ca="1">'Aggregate Calcs'!T71</f>
        <v>0</v>
      </c>
      <c r="Q7" s="4">
        <f ca="1">'Aggregate Calcs'!U71</f>
        <v>0</v>
      </c>
      <c r="R7" s="4">
        <f ca="1">'Aggregate Calcs'!V71</f>
        <v>0</v>
      </c>
      <c r="S7" s="4">
        <f ca="1">'Aggregate Calcs'!W71</f>
        <v>0</v>
      </c>
      <c r="T7" s="4">
        <f ca="1">'Aggregate Calcs'!X71</f>
        <v>0</v>
      </c>
      <c r="U7" s="4">
        <f ca="1">'Aggregate Calcs'!Y71</f>
        <v>0</v>
      </c>
      <c r="V7" s="4">
        <f ca="1">'Aggregate Calcs'!Z71</f>
        <v>0</v>
      </c>
      <c r="W7" s="4">
        <f ca="1">'Aggregate Calcs'!AA71</f>
        <v>0</v>
      </c>
      <c r="X7" s="4">
        <f ca="1">'Aggregate Calcs'!AB71</f>
        <v>0</v>
      </c>
      <c r="Y7" s="4">
        <f ca="1">'Aggregate Calcs'!AC71</f>
        <v>0</v>
      </c>
      <c r="Z7" s="4">
        <f ca="1">'Aggregate Calcs'!AD71</f>
        <v>0</v>
      </c>
      <c r="AA7" s="4">
        <f ca="1">'Aggregate Calcs'!AE71</f>
        <v>0</v>
      </c>
      <c r="AB7" s="4">
        <f ca="1">'Aggregate Calcs'!AF71</f>
        <v>0</v>
      </c>
      <c r="AC7" s="4">
        <f ca="1">'Aggregate Calcs'!AG71</f>
        <v>0</v>
      </c>
      <c r="AD7" s="4">
        <f ca="1">'Aggregate Calcs'!AH71</f>
        <v>0</v>
      </c>
      <c r="AE7" s="4">
        <f ca="1">'Aggregate Calcs'!AI71</f>
        <v>0</v>
      </c>
      <c r="AF7" s="4">
        <f ca="1">'Aggregate Calcs'!AJ71</f>
        <v>0</v>
      </c>
      <c r="AG7" s="4">
        <f ca="1">'Aggregate Calcs'!AK71</f>
        <v>0</v>
      </c>
      <c r="AH7" s="4">
        <f ca="1">'Aggregate Calcs'!AL71</f>
        <v>0</v>
      </c>
      <c r="AI7" s="4">
        <f ca="1">'Aggregate Calcs'!AM71</f>
        <v>0</v>
      </c>
    </row>
    <row r="8" spans="1:35" x14ac:dyDescent="0.45">
      <c r="A8" s="4" t="s">
        <v>11</v>
      </c>
      <c r="B8" s="4">
        <f ca="1">'Aggregate Calcs'!F72</f>
        <v>448490100469209.94</v>
      </c>
      <c r="C8" s="4">
        <f ca="1">'Aggregate Calcs'!G72</f>
        <v>481718872848446.69</v>
      </c>
      <c r="D8" s="4">
        <f ca="1">'Aggregate Calcs'!H72</f>
        <v>514947645227683.5</v>
      </c>
      <c r="E8" s="4">
        <f ca="1">'Aggregate Calcs'!I72</f>
        <v>548176417606920.19</v>
      </c>
      <c r="F8" s="4">
        <f ca="1">'Aggregate Calcs'!J72</f>
        <v>581405189986156.88</v>
      </c>
      <c r="G8" s="4">
        <f ca="1">'Aggregate Calcs'!K72</f>
        <v>614633962365393.75</v>
      </c>
      <c r="H8" s="4">
        <f ca="1">'Aggregate Calcs'!L72</f>
        <v>656073528700786.63</v>
      </c>
      <c r="I8" s="4">
        <f ca="1">'Aggregate Calcs'!M72</f>
        <v>697513095036179.75</v>
      </c>
      <c r="J8" s="4">
        <f ca="1">'Aggregate Calcs'!N72</f>
        <v>738952661371572.75</v>
      </c>
      <c r="K8" s="4">
        <f ca="1">'Aggregate Calcs'!O72</f>
        <v>780392227706965.63</v>
      </c>
      <c r="L8" s="4">
        <f ca="1">'Aggregate Calcs'!P72</f>
        <v>821831794042358.75</v>
      </c>
      <c r="M8" s="4">
        <f ca="1">'Aggregate Calcs'!Q72</f>
        <v>864060733268700.5</v>
      </c>
      <c r="N8" s="4">
        <f ca="1">'Aggregate Calcs'!R72</f>
        <v>906289672495042.25</v>
      </c>
      <c r="O8" s="4">
        <f ca="1">'Aggregate Calcs'!S72</f>
        <v>948518611721383.88</v>
      </c>
      <c r="P8" s="4">
        <f ca="1">'Aggregate Calcs'!T72</f>
        <v>990747550947725.63</v>
      </c>
      <c r="Q8" s="4">
        <f ca="1">'Aggregate Calcs'!U72</f>
        <v>1032976490174067.5</v>
      </c>
      <c r="R8" s="4">
        <f ca="1">'Aggregate Calcs'!V72</f>
        <v>1047155741557062.5</v>
      </c>
      <c r="S8" s="4">
        <f ca="1">'Aggregate Calcs'!W72</f>
        <v>1061334992940057.5</v>
      </c>
      <c r="T8" s="4">
        <f ca="1">'Aggregate Calcs'!X72</f>
        <v>1075514244323052.6</v>
      </c>
      <c r="U8" s="4">
        <f ca="1">'Aggregate Calcs'!Y72</f>
        <v>1089693495706047.6</v>
      </c>
      <c r="V8" s="4">
        <f ca="1">'Aggregate Calcs'!Z72</f>
        <v>1103872747089042.6</v>
      </c>
      <c r="W8" s="4">
        <f ca="1">'Aggregate Calcs'!AA72</f>
        <v>1121015802555261.1</v>
      </c>
      <c r="X8" s="4">
        <f ca="1">'Aggregate Calcs'!AB72</f>
        <v>1138158858021479.5</v>
      </c>
      <c r="Y8" s="4">
        <f ca="1">'Aggregate Calcs'!AC72</f>
        <v>1155301913487697.8</v>
      </c>
      <c r="Z8" s="4">
        <f ca="1">'Aggregate Calcs'!AD72</f>
        <v>1172444968953916.3</v>
      </c>
      <c r="AA8" s="4">
        <f ca="1">'Aggregate Calcs'!AE72</f>
        <v>1189588024420134.5</v>
      </c>
      <c r="AB8" s="4">
        <f ca="1">'Aggregate Calcs'!AF72</f>
        <v>1201931029973951.3</v>
      </c>
      <c r="AC8" s="4">
        <f ca="1">'Aggregate Calcs'!AG72</f>
        <v>1214274035527767.8</v>
      </c>
      <c r="AD8" s="4">
        <f ca="1">'Aggregate Calcs'!AH72</f>
        <v>1226617041081584.3</v>
      </c>
      <c r="AE8" s="4">
        <f ca="1">'Aggregate Calcs'!AI72</f>
        <v>1238960046635401</v>
      </c>
      <c r="AF8" s="4">
        <f ca="1">'Aggregate Calcs'!AJ72</f>
        <v>1251303052189217.8</v>
      </c>
      <c r="AG8" s="4">
        <f ca="1">'Aggregate Calcs'!AK72</f>
        <v>1263646057743034.3</v>
      </c>
      <c r="AH8" s="4">
        <f ca="1">'Aggregate Calcs'!AL72</f>
        <v>1275989063296850.8</v>
      </c>
      <c r="AI8" s="4">
        <f ca="1">'Aggregate Calcs'!AM72</f>
        <v>1288332068850667.3</v>
      </c>
    </row>
    <row r="9" spans="1:35" x14ac:dyDescent="0.45">
      <c r="A9" s="4" t="s">
        <v>679</v>
      </c>
      <c r="B9" s="4">
        <f ca="1">'Aggregate Calcs'!F73</f>
        <v>1591560920686698</v>
      </c>
      <c r="C9" s="4">
        <f ca="1">'Aggregate Calcs'!G73</f>
        <v>1652025119623058.5</v>
      </c>
      <c r="D9" s="4">
        <f ca="1">'Aggregate Calcs'!H73</f>
        <v>1712489318559419</v>
      </c>
      <c r="E9" s="4">
        <f ca="1">'Aggregate Calcs'!I73</f>
        <v>1772953517495779.8</v>
      </c>
      <c r="F9" s="4">
        <f ca="1">'Aggregate Calcs'!J73</f>
        <v>1833417716432140</v>
      </c>
      <c r="G9" s="4">
        <f ca="1">'Aggregate Calcs'!K73</f>
        <v>1893881915368500.3</v>
      </c>
      <c r="H9" s="4">
        <f ca="1">'Aggregate Calcs'!L73</f>
        <v>1970575978229883.8</v>
      </c>
      <c r="I9" s="4">
        <f ca="1">'Aggregate Calcs'!M73</f>
        <v>2047270041091267</v>
      </c>
      <c r="J9" s="4">
        <f ca="1">'Aggregate Calcs'!N73</f>
        <v>2123964103952651</v>
      </c>
      <c r="K9" s="4">
        <f ca="1">'Aggregate Calcs'!O73</f>
        <v>2200658166814034.5</v>
      </c>
      <c r="L9" s="4">
        <f ca="1">'Aggregate Calcs'!P73</f>
        <v>2277352229675417.5</v>
      </c>
      <c r="M9" s="4">
        <f ca="1">'Aggregate Calcs'!Q73</f>
        <v>2364547969194169</v>
      </c>
      <c r="N9" s="4">
        <f ca="1">'Aggregate Calcs'!R73</f>
        <v>2451743708712920.5</v>
      </c>
      <c r="O9" s="4">
        <f ca="1">'Aggregate Calcs'!S73</f>
        <v>2538939448231672</v>
      </c>
      <c r="P9" s="4">
        <f ca="1">'Aggregate Calcs'!T73</f>
        <v>2626135187750423.5</v>
      </c>
      <c r="Q9" s="4">
        <f ca="1">'Aggregate Calcs'!U73</f>
        <v>2713330927269174.5</v>
      </c>
      <c r="R9" s="4">
        <f ca="1">'Aggregate Calcs'!V73</f>
        <v>2841737791852445</v>
      </c>
      <c r="S9" s="4">
        <f ca="1">'Aggregate Calcs'!W73</f>
        <v>2970144656435716</v>
      </c>
      <c r="T9" s="4">
        <f ca="1">'Aggregate Calcs'!X73</f>
        <v>3098551521018987</v>
      </c>
      <c r="U9" s="4">
        <f ca="1">'Aggregate Calcs'!Y73</f>
        <v>3226958385602257.5</v>
      </c>
      <c r="V9" s="4">
        <f ca="1">'Aggregate Calcs'!Z73</f>
        <v>3355365250185528</v>
      </c>
      <c r="W9" s="4">
        <f ca="1">'Aggregate Calcs'!AA73</f>
        <v>3520607541226081.5</v>
      </c>
      <c r="X9" s="4">
        <f ca="1">'Aggregate Calcs'!AB73</f>
        <v>3685849832266635</v>
      </c>
      <c r="Y9" s="4">
        <f ca="1">'Aggregate Calcs'!AC73</f>
        <v>3851092123307188</v>
      </c>
      <c r="Z9" s="4">
        <f ca="1">'Aggregate Calcs'!AD73</f>
        <v>4016334414347742.5</v>
      </c>
      <c r="AA9" s="4">
        <f ca="1">'Aggregate Calcs'!AE73</f>
        <v>4181576705388295</v>
      </c>
      <c r="AB9" s="4">
        <f ca="1">'Aggregate Calcs'!AF73</f>
        <v>4318178060090573</v>
      </c>
      <c r="AC9" s="4">
        <f ca="1">'Aggregate Calcs'!AG73</f>
        <v>4454779414792850.5</v>
      </c>
      <c r="AD9" s="4">
        <f ca="1">'Aggregate Calcs'!AH73</f>
        <v>4591380769495128</v>
      </c>
      <c r="AE9" s="4">
        <f ca="1">'Aggregate Calcs'!AI73</f>
        <v>4727982124197406</v>
      </c>
      <c r="AF9" s="4">
        <f ca="1">'Aggregate Calcs'!AJ73</f>
        <v>4864583478899683</v>
      </c>
      <c r="AG9" s="4">
        <f ca="1">'Aggregate Calcs'!AK73</f>
        <v>5001184833601961</v>
      </c>
      <c r="AH9" s="4">
        <f ca="1">'Aggregate Calcs'!AL73</f>
        <v>5137786188304238</v>
      </c>
      <c r="AI9" s="4">
        <f ca="1">'Aggregate Calcs'!AM73</f>
        <v>5274387543006515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B2" sqref="B2"/>
    </sheetView>
  </sheetViews>
  <sheetFormatPr defaultColWidth="9.1328125" defaultRowHeight="14.25" x14ac:dyDescent="0.45"/>
  <cols>
    <col min="1" max="1" width="39.86328125" style="4" customWidth="1"/>
    <col min="2" max="16384" width="9.1328125" style="4"/>
  </cols>
  <sheetData>
    <row r="1" spans="1:35" x14ac:dyDescent="0.45">
      <c r="A1" s="1" t="s">
        <v>674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45">
      <c r="A2" s="4" t="s">
        <v>675</v>
      </c>
      <c r="B2" s="4">
        <v>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v>0</v>
      </c>
      <c r="AH2" s="4">
        <v>0</v>
      </c>
      <c r="AI2" s="4">
        <v>0</v>
      </c>
    </row>
    <row r="3" spans="1:35" x14ac:dyDescent="0.45">
      <c r="A3" s="4" t="s">
        <v>676</v>
      </c>
      <c r="B3" s="4">
        <v>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4">
        <v>0</v>
      </c>
      <c r="AG3" s="4">
        <v>0</v>
      </c>
      <c r="AH3" s="4">
        <v>0</v>
      </c>
      <c r="AI3" s="4">
        <v>0</v>
      </c>
    </row>
    <row r="4" spans="1:35" x14ac:dyDescent="0.45">
      <c r="A4" s="4" t="s">
        <v>27</v>
      </c>
      <c r="B4" s="4">
        <v>0</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c r="AH4" s="4">
        <v>0</v>
      </c>
      <c r="AI4" s="4">
        <v>0</v>
      </c>
    </row>
    <row r="5" spans="1:35" x14ac:dyDescent="0.45">
      <c r="A5" s="4" t="s">
        <v>6</v>
      </c>
      <c r="B5" s="4">
        <v>0</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c r="AD5" s="4">
        <v>0</v>
      </c>
      <c r="AE5" s="4">
        <v>0</v>
      </c>
      <c r="AF5" s="4">
        <v>0</v>
      </c>
      <c r="AG5" s="4">
        <v>0</v>
      </c>
      <c r="AH5" s="4">
        <v>0</v>
      </c>
      <c r="AI5" s="4">
        <v>0</v>
      </c>
    </row>
    <row r="6" spans="1:35" x14ac:dyDescent="0.45">
      <c r="A6" s="4" t="s">
        <v>677</v>
      </c>
      <c r="B6" s="4">
        <v>0</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0</v>
      </c>
      <c r="AH6" s="4">
        <v>0</v>
      </c>
      <c r="AI6" s="4">
        <v>0</v>
      </c>
    </row>
    <row r="7" spans="1:35" x14ac:dyDescent="0.45">
      <c r="A7" s="4" t="s">
        <v>678</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c r="AH7" s="4">
        <v>0</v>
      </c>
      <c r="AI7" s="4">
        <v>0</v>
      </c>
    </row>
    <row r="8" spans="1:35" x14ac:dyDescent="0.45">
      <c r="A8" s="4" t="s">
        <v>11</v>
      </c>
      <c r="B8" s="4">
        <v>0</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c r="AD8" s="4">
        <v>0</v>
      </c>
      <c r="AE8" s="4">
        <v>0</v>
      </c>
      <c r="AF8" s="4">
        <v>0</v>
      </c>
      <c r="AG8" s="4">
        <v>0</v>
      </c>
      <c r="AH8" s="4">
        <v>0</v>
      </c>
      <c r="AI8" s="4">
        <v>0</v>
      </c>
    </row>
    <row r="9" spans="1:35" x14ac:dyDescent="0.45">
      <c r="A9" s="4" t="s">
        <v>679</v>
      </c>
      <c r="B9" s="4">
        <v>0</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c r="AD9" s="4">
        <v>0</v>
      </c>
      <c r="AE9" s="4">
        <v>0</v>
      </c>
      <c r="AF9" s="4">
        <v>0</v>
      </c>
      <c r="AG9" s="4">
        <v>0</v>
      </c>
      <c r="AH9" s="4">
        <v>0</v>
      </c>
      <c r="AI9" s="4">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02"/>
  <sheetViews>
    <sheetView topLeftCell="E184" zoomScaleNormal="100" workbookViewId="0">
      <selection activeCell="M195" sqref="M195"/>
    </sheetView>
  </sheetViews>
  <sheetFormatPr defaultRowHeight="14.25" x14ac:dyDescent="0.45"/>
  <cols>
    <col min="1" max="1" width="33.59765625" style="114" customWidth="1"/>
    <col min="2" max="2" width="32.59765625" style="114" bestFit="1" customWidth="1"/>
    <col min="3" max="3" width="23.59765625" style="114" customWidth="1"/>
    <col min="4" max="4" width="22" style="114" customWidth="1"/>
    <col min="5" max="5" width="22.265625" style="114" customWidth="1"/>
    <col min="6" max="6" width="16.73046875" style="114" customWidth="1"/>
    <col min="7" max="7" width="10.265625" style="114" customWidth="1"/>
    <col min="8" max="8" width="9.86328125" style="114" customWidth="1"/>
    <col min="9" max="9" width="9.1328125" style="114"/>
    <col min="12" max="12" width="34.1328125" style="114" customWidth="1"/>
    <col min="13" max="13" width="32.59765625" style="114" bestFit="1" customWidth="1"/>
    <col min="14" max="14" width="16.1328125" style="114" bestFit="1" customWidth="1"/>
    <col min="15" max="15" width="12.59765625" style="114" bestFit="1" customWidth="1"/>
    <col min="16" max="16" width="10.265625" style="114" customWidth="1"/>
    <col min="17" max="17" width="10.73046875" style="114" customWidth="1"/>
    <col min="18" max="18" width="8.73046875" style="114" customWidth="1"/>
    <col min="19" max="19" width="10" style="114" customWidth="1"/>
    <col min="20" max="20" width="9.1328125" style="114"/>
    <col min="22" max="22" width="21.3984375" customWidth="1"/>
  </cols>
  <sheetData>
    <row r="1" spans="1:22" ht="15.75" x14ac:dyDescent="0.45">
      <c r="A1" s="497" t="s">
        <v>62</v>
      </c>
      <c r="B1" s="498"/>
      <c r="C1" s="498"/>
      <c r="D1" s="498"/>
      <c r="E1" s="498"/>
      <c r="F1" s="498"/>
      <c r="G1" s="498"/>
      <c r="H1" s="498"/>
      <c r="I1" s="499"/>
      <c r="L1" s="497" t="s">
        <v>62</v>
      </c>
      <c r="M1" s="498"/>
      <c r="N1" s="498"/>
      <c r="O1" s="498"/>
      <c r="P1" s="498"/>
      <c r="Q1" s="498"/>
      <c r="R1" s="498"/>
      <c r="S1" s="498"/>
      <c r="T1" s="499"/>
      <c r="V1" s="124" t="s">
        <v>179</v>
      </c>
    </row>
    <row r="2" spans="1:22" x14ac:dyDescent="0.45">
      <c r="A2" s="494" t="s">
        <v>63</v>
      </c>
      <c r="B2" s="495"/>
      <c r="C2" s="495"/>
      <c r="D2" s="495"/>
      <c r="E2" s="495"/>
      <c r="F2" s="495"/>
      <c r="G2" s="495"/>
      <c r="H2" s="495"/>
      <c r="I2" s="496"/>
      <c r="L2" s="511" t="s">
        <v>145</v>
      </c>
      <c r="M2" s="495"/>
      <c r="N2" s="495"/>
      <c r="O2" s="495"/>
      <c r="P2" s="495"/>
      <c r="Q2" s="495"/>
      <c r="R2" s="495"/>
      <c r="S2" s="495"/>
      <c r="T2" s="496"/>
    </row>
    <row r="3" spans="1:22" x14ac:dyDescent="0.45">
      <c r="A3" s="500" t="s">
        <v>64</v>
      </c>
      <c r="B3" s="501"/>
      <c r="C3" s="91" t="s">
        <v>65</v>
      </c>
      <c r="D3" s="91" t="s">
        <v>66</v>
      </c>
      <c r="E3" s="91" t="s">
        <v>67</v>
      </c>
      <c r="F3" s="91" t="s">
        <v>68</v>
      </c>
      <c r="G3" s="91" t="s">
        <v>69</v>
      </c>
      <c r="H3" s="432" t="s">
        <v>595</v>
      </c>
      <c r="I3" s="432" t="s">
        <v>596</v>
      </c>
      <c r="L3" s="500" t="s">
        <v>64</v>
      </c>
      <c r="M3" s="501"/>
      <c r="N3" s="91" t="s">
        <v>65</v>
      </c>
      <c r="O3" s="91" t="s">
        <v>66</v>
      </c>
      <c r="P3" s="91" t="s">
        <v>67</v>
      </c>
      <c r="Q3" s="91" t="s">
        <v>68</v>
      </c>
      <c r="R3" s="91" t="s">
        <v>69</v>
      </c>
      <c r="S3" s="432" t="s">
        <v>595</v>
      </c>
      <c r="T3" s="432" t="s">
        <v>596</v>
      </c>
    </row>
    <row r="4" spans="1:22" x14ac:dyDescent="0.45">
      <c r="A4" s="502">
        <v>-1</v>
      </c>
      <c r="B4" s="503"/>
      <c r="C4" s="92">
        <v>-2</v>
      </c>
      <c r="D4" s="92">
        <v>-3</v>
      </c>
      <c r="E4" s="92">
        <v>-4</v>
      </c>
      <c r="F4" s="92">
        <v>-5</v>
      </c>
      <c r="G4" s="92">
        <v>-6</v>
      </c>
      <c r="H4" s="92">
        <v>-7</v>
      </c>
      <c r="I4" s="435">
        <v>-8</v>
      </c>
      <c r="L4" s="502">
        <v>-1</v>
      </c>
      <c r="M4" s="503"/>
      <c r="N4" s="92">
        <v>-2</v>
      </c>
      <c r="O4" s="92">
        <v>-3</v>
      </c>
      <c r="P4" s="92">
        <v>-4</v>
      </c>
      <c r="Q4" s="92">
        <v>-5</v>
      </c>
      <c r="R4" s="92">
        <v>-6</v>
      </c>
      <c r="S4" s="92">
        <v>-7</v>
      </c>
      <c r="T4" s="92">
        <v>-8</v>
      </c>
    </row>
    <row r="5" spans="1:22" x14ac:dyDescent="0.45">
      <c r="A5" s="93">
        <v>1</v>
      </c>
      <c r="B5" s="94" t="s">
        <v>70</v>
      </c>
      <c r="C5" s="438">
        <v>13295.91</v>
      </c>
      <c r="D5" s="438">
        <v>13568.03</v>
      </c>
      <c r="E5" s="438">
        <v>14411.6</v>
      </c>
      <c r="F5" s="438">
        <v>16040.39</v>
      </c>
      <c r="G5" s="438">
        <v>17181.72</v>
      </c>
      <c r="H5" s="439">
        <v>18871.36</v>
      </c>
      <c r="I5" s="440">
        <v>20351.7</v>
      </c>
      <c r="L5" s="93">
        <v>1</v>
      </c>
      <c r="M5" s="94" t="s">
        <v>70</v>
      </c>
      <c r="N5" s="121">
        <f>C5*'Unit Conversions'!$B$5*BTU_per_TOE*1000</f>
        <v>596215517130083.75</v>
      </c>
      <c r="O5" s="121">
        <f>D5*'Unit Conversions'!$B$5*BTU_per_TOE*1000</f>
        <v>608417928737972</v>
      </c>
      <c r="P5" s="121">
        <f>E5*'Unit Conversions'!$B$5*BTU_per_TOE*1000</f>
        <v>646245315038377.63</v>
      </c>
      <c r="Q5" s="121">
        <f>F5*'Unit Conversions'!$B$5*BTU_per_TOE*1000</f>
        <v>719283555530852.88</v>
      </c>
      <c r="R5" s="121">
        <f>G5*'Unit Conversions'!$B$5*BTU_per_TOE*1000</f>
        <v>770463102937994</v>
      </c>
      <c r="S5" s="121">
        <f>H5*'Unit Conversions'!$B$5*BTU_per_TOE*1000</f>
        <v>846229980599145</v>
      </c>
      <c r="T5" s="121">
        <f>I5*'Unit Conversions'!$B$5*BTU_per_TOE*1000</f>
        <v>912611422608631.25</v>
      </c>
    </row>
    <row r="6" spans="1:22" x14ac:dyDescent="0.45">
      <c r="A6" s="96">
        <v>2</v>
      </c>
      <c r="B6" s="97" t="s">
        <v>71</v>
      </c>
      <c r="C6" s="441">
        <v>1068.54</v>
      </c>
      <c r="D6" s="441">
        <v>1167.58</v>
      </c>
      <c r="E6" s="441">
        <v>1073.5999999999999</v>
      </c>
      <c r="F6" s="441">
        <v>1050.98</v>
      </c>
      <c r="G6" s="441">
        <v>1464.37</v>
      </c>
      <c r="H6" s="434">
        <v>1775.9</v>
      </c>
      <c r="I6" s="442">
        <v>2085.65</v>
      </c>
      <c r="L6" s="96">
        <v>2</v>
      </c>
      <c r="M6" s="97" t="s">
        <v>71</v>
      </c>
      <c r="N6" s="121">
        <f>C6*'Unit Conversions'!$B$5*BTU_per_TOE*1000</f>
        <v>47915496470281.43</v>
      </c>
      <c r="O6" s="121">
        <f>D6*'Unit Conversions'!$B$5*BTU_per_TOE*1000</f>
        <v>52356650540710.867</v>
      </c>
      <c r="P6" s="121">
        <f>E6*'Unit Conversions'!$B$5*BTU_per_TOE*1000</f>
        <v>48142397112409.602</v>
      </c>
      <c r="Q6" s="121">
        <f>F6*'Unit Conversions'!$B$5*BTU_per_TOE*1000</f>
        <v>47128070526453.281</v>
      </c>
      <c r="R6" s="121">
        <f>G6*'Unit Conversions'!$B$5*BTU_per_TOE*1000</f>
        <v>65665314884034.32</v>
      </c>
      <c r="S6" s="121">
        <f>H6*'Unit Conversions'!$B$5*BTU_per_TOE*1000</f>
        <v>79634950663122.406</v>
      </c>
      <c r="T6" s="121">
        <f>I6*'Unit Conversions'!$B$5*BTU_per_TOE*1000</f>
        <v>93524767639248.391</v>
      </c>
      <c r="V6" t="s">
        <v>61</v>
      </c>
    </row>
    <row r="7" spans="1:22" x14ac:dyDescent="0.45">
      <c r="A7" s="96">
        <v>3</v>
      </c>
      <c r="B7" s="97" t="s">
        <v>72</v>
      </c>
      <c r="C7" s="441">
        <v>223.68</v>
      </c>
      <c r="D7" s="441">
        <v>214.78</v>
      </c>
      <c r="E7" s="441">
        <v>194.97</v>
      </c>
      <c r="F7" s="441">
        <v>164.59</v>
      </c>
      <c r="G7" s="441">
        <v>171.83</v>
      </c>
      <c r="H7" s="434">
        <v>168.07</v>
      </c>
      <c r="I7" s="442">
        <v>184.93</v>
      </c>
      <c r="L7" s="96">
        <v>3</v>
      </c>
      <c r="M7" s="97" t="s">
        <v>72</v>
      </c>
      <c r="N7" s="121">
        <f>C7*'Unit Conversions'!$B$5*BTU_per_TOE*1000</f>
        <v>10030263958740.48</v>
      </c>
      <c r="O7" s="121">
        <f>D7*'Unit Conversions'!$B$5*BTU_per_TOE*1000</f>
        <v>9631169943930.0801</v>
      </c>
      <c r="P7" s="121">
        <f>E7*'Unit Conversions'!$B$5*BTU_per_TOE*1000</f>
        <v>8742849445795.9189</v>
      </c>
      <c r="Q7" s="121">
        <f>F7*'Unit Conversions'!$B$5*BTU_per_TOE*1000</f>
        <v>7380548752544.2402</v>
      </c>
      <c r="R7" s="121">
        <f>G7*'Unit Conversions'!$B$5*BTU_per_TOE*1000</f>
        <v>7705205007288.8799</v>
      </c>
      <c r="S7" s="121">
        <f>H7*'Unit Conversions'!$B$5*BTU_per_TOE*1000</f>
        <v>7536598996537.5205</v>
      </c>
      <c r="T7" s="121">
        <f>I7*'Unit Conversions'!$B$5*BTU_per_TOE*1000</f>
        <v>8292635523470.4805</v>
      </c>
    </row>
    <row r="8" spans="1:22" x14ac:dyDescent="0.45">
      <c r="A8" s="97" t="s">
        <v>73</v>
      </c>
      <c r="B8" s="97" t="s">
        <v>74</v>
      </c>
      <c r="C8" s="441">
        <v>222.84</v>
      </c>
      <c r="D8" s="441">
        <v>214</v>
      </c>
      <c r="E8" s="441">
        <v>194.27</v>
      </c>
      <c r="F8" s="441">
        <v>163.83000000000001</v>
      </c>
      <c r="G8" s="441">
        <v>170.91</v>
      </c>
      <c r="H8" s="434">
        <v>167.28</v>
      </c>
      <c r="I8" s="442">
        <v>184.25</v>
      </c>
      <c r="L8" s="97" t="s">
        <v>73</v>
      </c>
      <c r="M8" s="97" t="s">
        <v>74</v>
      </c>
      <c r="N8" s="121">
        <f>C8*'Unit Conversions'!$B$5*BTU_per_TOE*1000</f>
        <v>9992596658466.2402</v>
      </c>
      <c r="O8" s="121">
        <f>D8*'Unit Conversions'!$B$5*BTU_per_TOE*1000</f>
        <v>9596193165104</v>
      </c>
      <c r="P8" s="121">
        <f>E8*'Unit Conversions'!$B$5*BTU_per_TOE*1000</f>
        <v>8711460028900.7207</v>
      </c>
      <c r="Q8" s="121">
        <f>F8*'Unit Conversions'!$B$5*BTU_per_TOE*1000</f>
        <v>7346468814200.8799</v>
      </c>
      <c r="R8" s="121">
        <f>G8*'Unit Conversions'!$B$5*BTU_per_TOE*1000</f>
        <v>7663950345083.7598</v>
      </c>
      <c r="S8" s="121">
        <f>H8*'Unit Conversions'!$B$5*BTU_per_TOE*1000</f>
        <v>7501173797470.0801</v>
      </c>
      <c r="T8" s="121">
        <f>I8*'Unit Conversions'!$B$5*BTU_per_TOE*1000</f>
        <v>8262142947058</v>
      </c>
    </row>
    <row r="9" spans="1:22" x14ac:dyDescent="0.45">
      <c r="A9" s="97" t="s">
        <v>75</v>
      </c>
      <c r="B9" s="97" t="s">
        <v>76</v>
      </c>
      <c r="C9" s="441">
        <v>0.84</v>
      </c>
      <c r="D9" s="441">
        <v>0.78</v>
      </c>
      <c r="E9" s="441">
        <v>0.7</v>
      </c>
      <c r="F9" s="441">
        <v>0.76</v>
      </c>
      <c r="G9" s="441">
        <v>0.92</v>
      </c>
      <c r="H9" s="434">
        <v>0.8</v>
      </c>
      <c r="I9" s="442">
        <v>0.68</v>
      </c>
      <c r="L9" s="97" t="s">
        <v>75</v>
      </c>
      <c r="M9" s="97" t="s">
        <v>76</v>
      </c>
      <c r="N9" s="121">
        <f>C9*'Unit Conversions'!$B$5*BTU_per_TOE*1000</f>
        <v>37667300274.239998</v>
      </c>
      <c r="O9" s="121">
        <f>D9*'Unit Conversions'!$B$5*BTU_per_TOE*1000</f>
        <v>34976778826.080002</v>
      </c>
      <c r="P9" s="121">
        <f>E9*'Unit Conversions'!$B$5*BTU_per_TOE*1000</f>
        <v>31389416895.200001</v>
      </c>
      <c r="Q9" s="121">
        <f>F9*'Unit Conversions'!$B$5*BTU_per_TOE*1000</f>
        <v>34079938343.360001</v>
      </c>
      <c r="R9" s="121">
        <f>G9*'Unit Conversions'!$B$5*BTU_per_TOE*1000</f>
        <v>41254662205.119995</v>
      </c>
      <c r="S9" s="121">
        <f>H9*'Unit Conversions'!$B$5*BTU_per_TOE*1000</f>
        <v>35873619308.799995</v>
      </c>
      <c r="T9" s="121">
        <f>I9*'Unit Conversions'!$B$5*BTU_per_TOE*1000</f>
        <v>30492576412.48</v>
      </c>
    </row>
    <row r="10" spans="1:22" x14ac:dyDescent="0.45">
      <c r="A10" s="96">
        <v>4</v>
      </c>
      <c r="B10" s="97" t="s">
        <v>77</v>
      </c>
      <c r="C10" s="441">
        <v>0</v>
      </c>
      <c r="D10" s="441">
        <v>0</v>
      </c>
      <c r="E10" s="441">
        <v>2.57</v>
      </c>
      <c r="F10" s="441">
        <v>3.08</v>
      </c>
      <c r="G10" s="441">
        <v>2.68</v>
      </c>
      <c r="H10" s="434">
        <v>2.2000000000000002</v>
      </c>
      <c r="I10" s="442">
        <v>1.25</v>
      </c>
      <c r="L10" s="96">
        <v>4</v>
      </c>
      <c r="M10" s="97" t="s">
        <v>77</v>
      </c>
      <c r="N10" s="121">
        <f>C10*'Unit Conversions'!$B$5*BTU_per_TOE*1000</f>
        <v>0</v>
      </c>
      <c r="O10" s="121">
        <f>D10*'Unit Conversions'!$B$5*BTU_per_TOE*1000</f>
        <v>0</v>
      </c>
      <c r="P10" s="121">
        <f>E10*'Unit Conversions'!$B$5*BTU_per_TOE*1000</f>
        <v>115244002029.51999</v>
      </c>
      <c r="Q10" s="121">
        <f>F10*'Unit Conversions'!$B$5*BTU_per_TOE*1000</f>
        <v>138113434338.88</v>
      </c>
      <c r="R10" s="121">
        <f>G10*'Unit Conversions'!$B$5*BTU_per_TOE*1000</f>
        <v>120176624684.48001</v>
      </c>
      <c r="S10" s="121">
        <f>H10*'Unit Conversions'!$B$5*BTU_per_TOE*1000</f>
        <v>98652453099.199997</v>
      </c>
      <c r="T10" s="121">
        <f>I10*'Unit Conversions'!$B$5*BTU_per_TOE*1000</f>
        <v>56052530170</v>
      </c>
    </row>
    <row r="11" spans="1:22" x14ac:dyDescent="0.45">
      <c r="A11" s="96">
        <v>5</v>
      </c>
      <c r="B11" s="97" t="s">
        <v>78</v>
      </c>
      <c r="C11" s="441">
        <v>4.76</v>
      </c>
      <c r="D11" s="441">
        <v>3.73</v>
      </c>
      <c r="E11" s="441">
        <v>3.95</v>
      </c>
      <c r="F11" s="441">
        <v>6.09</v>
      </c>
      <c r="G11" s="441">
        <v>7.13</v>
      </c>
      <c r="H11" s="434">
        <v>7.8</v>
      </c>
      <c r="I11" s="442">
        <v>7.46</v>
      </c>
      <c r="L11" s="96">
        <v>5</v>
      </c>
      <c r="M11" s="97" t="s">
        <v>78</v>
      </c>
      <c r="N11" s="121">
        <f>C11*'Unit Conversions'!$B$5*BTU_per_TOE*1000</f>
        <v>213448034887.35999</v>
      </c>
      <c r="O11" s="121">
        <f>D11*'Unit Conversions'!$B$5*BTU_per_TOE*1000</f>
        <v>167260750027.27997</v>
      </c>
      <c r="P11" s="121">
        <f>E11*'Unit Conversions'!$B$5*BTU_per_TOE*1000</f>
        <v>177125995337.20001</v>
      </c>
      <c r="Q11" s="121">
        <f>F11*'Unit Conversions'!$B$5*BTU_per_TOE*1000</f>
        <v>273087926988.23999</v>
      </c>
      <c r="R11" s="121">
        <f>G11*'Unit Conversions'!$B$5*BTU_per_TOE*1000</f>
        <v>319723632089.67993</v>
      </c>
      <c r="S11" s="121">
        <f>H11*'Unit Conversions'!$B$5*BTU_per_TOE*1000</f>
        <v>349767788260.79993</v>
      </c>
      <c r="T11" s="121">
        <f>I11*'Unit Conversions'!$B$5*BTU_per_TOE*1000</f>
        <v>334521500054.55994</v>
      </c>
      <c r="V11" t="s">
        <v>11</v>
      </c>
    </row>
    <row r="12" spans="1:22" x14ac:dyDescent="0.45">
      <c r="A12" s="96">
        <v>6</v>
      </c>
      <c r="B12" s="97" t="s">
        <v>79</v>
      </c>
      <c r="C12" s="441">
        <v>0</v>
      </c>
      <c r="D12" s="441">
        <v>0</v>
      </c>
      <c r="E12" s="441">
        <v>0</v>
      </c>
      <c r="F12" s="441">
        <v>0</v>
      </c>
      <c r="G12" s="441">
        <v>0</v>
      </c>
      <c r="H12" s="434">
        <v>0</v>
      </c>
      <c r="I12" s="442">
        <v>0</v>
      </c>
      <c r="L12" s="96">
        <v>6</v>
      </c>
      <c r="M12" s="97" t="s">
        <v>79</v>
      </c>
      <c r="N12" s="121">
        <f>C12*'Unit Conversions'!$B$5*BTU_per_TOE*1000</f>
        <v>0</v>
      </c>
      <c r="O12" s="121">
        <f>D12*'Unit Conversions'!$B$5*BTU_per_TOE*1000</f>
        <v>0</v>
      </c>
      <c r="P12" s="121">
        <f>E12*'Unit Conversions'!$B$5*BTU_per_TOE*1000</f>
        <v>0</v>
      </c>
      <c r="Q12" s="121">
        <f>F12*'Unit Conversions'!$B$5*BTU_per_TOE*1000</f>
        <v>0</v>
      </c>
      <c r="R12" s="121">
        <f>G12*'Unit Conversions'!$B$5*BTU_per_TOE*1000</f>
        <v>0</v>
      </c>
      <c r="S12" s="121">
        <f>H12*'Unit Conversions'!$B$5*BTU_per_TOE*1000</f>
        <v>0</v>
      </c>
      <c r="T12" s="121">
        <f>I12*'Unit Conversions'!$B$5*BTU_per_TOE*1000</f>
        <v>0</v>
      </c>
      <c r="V12" t="s">
        <v>45</v>
      </c>
    </row>
    <row r="13" spans="1:22" x14ac:dyDescent="0.45">
      <c r="A13" s="96">
        <v>7</v>
      </c>
      <c r="B13" s="97" t="s">
        <v>80</v>
      </c>
      <c r="C13" s="441">
        <v>186.3</v>
      </c>
      <c r="D13" s="441">
        <v>144.78</v>
      </c>
      <c r="E13" s="441">
        <v>134.75</v>
      </c>
      <c r="F13" s="441">
        <v>207.92</v>
      </c>
      <c r="G13" s="441">
        <v>201.66</v>
      </c>
      <c r="H13" s="434">
        <v>220</v>
      </c>
      <c r="I13" s="442">
        <v>204.34</v>
      </c>
      <c r="L13" s="96">
        <v>7</v>
      </c>
      <c r="M13" s="97" t="s">
        <v>80</v>
      </c>
      <c r="N13" s="121">
        <f>C13*'Unit Conversions'!$B$5*BTU_per_TOE*1000</f>
        <v>8354069096536.8008</v>
      </c>
      <c r="O13" s="121">
        <f>D13*'Unit Conversions'!$B$5*BTU_per_TOE*1000</f>
        <v>6492228254410.0801</v>
      </c>
      <c r="P13" s="121">
        <f>E13*'Unit Conversions'!$B$5*BTU_per_TOE*1000</f>
        <v>6042462752326</v>
      </c>
      <c r="Q13" s="121">
        <f>F13*'Unit Conversions'!$B$5*BTU_per_TOE*1000</f>
        <v>9323553658357.1211</v>
      </c>
      <c r="R13" s="121">
        <f>G13*'Unit Conversions'!$B$5*BTU_per_TOE*1000</f>
        <v>9042842587265.7598</v>
      </c>
      <c r="S13" s="121">
        <f>H13*'Unit Conversions'!$B$5*BTU_per_TOE*1000</f>
        <v>9865245309920</v>
      </c>
      <c r="T13" s="121">
        <f>I13*'Unit Conversions'!$B$5*BTU_per_TOE*1000</f>
        <v>9163019211950.2383</v>
      </c>
    </row>
    <row r="14" spans="1:22" x14ac:dyDescent="0.45">
      <c r="A14" s="97" t="s">
        <v>73</v>
      </c>
      <c r="B14" s="97" t="s">
        <v>81</v>
      </c>
      <c r="C14" s="441">
        <v>19.739999999999998</v>
      </c>
      <c r="D14" s="441">
        <v>11.32</v>
      </c>
      <c r="E14" s="441">
        <v>5.42</v>
      </c>
      <c r="F14" s="441">
        <v>35.03</v>
      </c>
      <c r="G14" s="441">
        <v>5.21</v>
      </c>
      <c r="H14" s="434">
        <v>12.4</v>
      </c>
      <c r="I14" s="442">
        <v>6.05</v>
      </c>
      <c r="L14" s="97" t="s">
        <v>73</v>
      </c>
      <c r="M14" s="97" t="s">
        <v>81</v>
      </c>
      <c r="N14" s="121">
        <f>C14*'Unit Conversions'!$B$5*BTU_per_TOE*1000</f>
        <v>885181556444.63989</v>
      </c>
      <c r="O14" s="121">
        <f>D14*'Unit Conversions'!$B$5*BTU_per_TOE*1000</f>
        <v>507611713219.51996</v>
      </c>
      <c r="P14" s="121">
        <f>E14*'Unit Conversions'!$B$5*BTU_per_TOE*1000</f>
        <v>243043770817.12</v>
      </c>
      <c r="Q14" s="121">
        <f>F14*'Unit Conversions'!$B$5*BTU_per_TOE*1000</f>
        <v>1570816105484.0801</v>
      </c>
      <c r="R14" s="121">
        <f>G14*'Unit Conversions'!$B$5*BTU_per_TOE*1000</f>
        <v>233626945748.56</v>
      </c>
      <c r="S14" s="121">
        <f>H14*'Unit Conversions'!$B$5*BTU_per_TOE*1000</f>
        <v>556041099286.3999</v>
      </c>
      <c r="T14" s="121">
        <f>I14*'Unit Conversions'!$B$5*BTU_per_TOE*1000</f>
        <v>271294246022.79996</v>
      </c>
      <c r="V14" t="s">
        <v>180</v>
      </c>
    </row>
    <row r="15" spans="1:22" x14ac:dyDescent="0.45">
      <c r="A15" s="97" t="s">
        <v>75</v>
      </c>
      <c r="B15" s="97" t="s">
        <v>82</v>
      </c>
      <c r="C15" s="441">
        <v>1.19</v>
      </c>
      <c r="D15" s="441">
        <v>1.95</v>
      </c>
      <c r="E15" s="441">
        <v>1.52</v>
      </c>
      <c r="F15" s="441">
        <v>1.8</v>
      </c>
      <c r="G15" s="441">
        <v>2.13</v>
      </c>
      <c r="H15" s="434">
        <v>2.5</v>
      </c>
      <c r="I15" s="442">
        <v>2.5499999999999998</v>
      </c>
      <c r="L15" s="97" t="s">
        <v>75</v>
      </c>
      <c r="M15" s="97" t="s">
        <v>82</v>
      </c>
      <c r="N15" s="121">
        <f>C15*'Unit Conversions'!$B$5*BTU_per_TOE*1000</f>
        <v>53362008721.839996</v>
      </c>
      <c r="O15" s="121">
        <f>D15*'Unit Conversions'!$B$5*BTU_per_TOE*1000</f>
        <v>87441947065.199982</v>
      </c>
      <c r="P15" s="121">
        <f>E15*'Unit Conversions'!$B$5*BTU_per_TOE*1000</f>
        <v>68159876686.720001</v>
      </c>
      <c r="Q15" s="121">
        <f>F15*'Unit Conversions'!$B$5*BTU_per_TOE*1000</f>
        <v>80715643444.800003</v>
      </c>
      <c r="R15" s="121">
        <f>G15*'Unit Conversions'!$B$5*BTU_per_TOE*1000</f>
        <v>95513511409.679993</v>
      </c>
      <c r="S15" s="121">
        <f>H15*'Unit Conversions'!$B$5*BTU_per_TOE*1000</f>
        <v>112105060340</v>
      </c>
      <c r="T15" s="121">
        <f>I15*'Unit Conversions'!$B$5*BTU_per_TOE*1000</f>
        <v>114347161546.79999</v>
      </c>
      <c r="V15" t="s">
        <v>61</v>
      </c>
    </row>
    <row r="16" spans="1:22" x14ac:dyDescent="0.45">
      <c r="A16" s="97" t="s">
        <v>83</v>
      </c>
      <c r="B16" s="97" t="s">
        <v>84</v>
      </c>
      <c r="C16" s="441">
        <v>11.44</v>
      </c>
      <c r="D16" s="441">
        <v>10.36</v>
      </c>
      <c r="E16" s="441">
        <v>7.09</v>
      </c>
      <c r="F16" s="441">
        <v>4.8499999999999996</v>
      </c>
      <c r="G16" s="441">
        <v>3.86</v>
      </c>
      <c r="H16" s="434">
        <v>4.5</v>
      </c>
      <c r="I16" s="442">
        <v>3.9</v>
      </c>
      <c r="L16" s="97" t="s">
        <v>83</v>
      </c>
      <c r="M16" s="97" t="s">
        <v>84</v>
      </c>
      <c r="N16" s="121">
        <f>C16*'Unit Conversions'!$B$5*BTU_per_TOE*1000</f>
        <v>512992756115.83997</v>
      </c>
      <c r="O16" s="121">
        <f>D16*'Unit Conversions'!$B$5*BTU_per_TOE*1000</f>
        <v>464563370048.95996</v>
      </c>
      <c r="P16" s="121">
        <f>E16*'Unit Conversions'!$B$5*BTU_per_TOE*1000</f>
        <v>317929951124.23999</v>
      </c>
      <c r="Q16" s="121">
        <f>F16*'Unit Conversions'!$B$5*BTU_per_TOE*1000</f>
        <v>217483817059.60001</v>
      </c>
      <c r="R16" s="121">
        <f>G16*'Unit Conversions'!$B$5*BTU_per_TOE*1000</f>
        <v>173090213164.95999</v>
      </c>
      <c r="S16" s="121">
        <f>H16*'Unit Conversions'!$B$5*BTU_per_TOE*1000</f>
        <v>201789108612</v>
      </c>
      <c r="T16" s="121">
        <f>I16*'Unit Conversions'!$B$5*BTU_per_TOE*1000</f>
        <v>174883894130.39996</v>
      </c>
      <c r="V16" t="s">
        <v>61</v>
      </c>
    </row>
    <row r="17" spans="1:22" x14ac:dyDescent="0.45">
      <c r="A17" s="97" t="s">
        <v>85</v>
      </c>
      <c r="B17" s="97" t="s">
        <v>86</v>
      </c>
      <c r="C17" s="441">
        <v>23.34</v>
      </c>
      <c r="D17" s="441">
        <v>18.57</v>
      </c>
      <c r="E17" s="441">
        <v>14.86</v>
      </c>
      <c r="F17" s="441">
        <v>13.9</v>
      </c>
      <c r="G17" s="441">
        <v>12.38</v>
      </c>
      <c r="H17" s="434">
        <v>13.2</v>
      </c>
      <c r="I17" s="442">
        <v>13.92</v>
      </c>
      <c r="L17" s="97" t="s">
        <v>85</v>
      </c>
      <c r="M17" s="97" t="s">
        <v>86</v>
      </c>
      <c r="N17" s="121">
        <f>C17*'Unit Conversions'!$B$5*BTU_per_TOE*1000</f>
        <v>1046612843334.24</v>
      </c>
      <c r="O17" s="121">
        <f>D17*'Unit Conversions'!$B$5*BTU_per_TOE*1000</f>
        <v>832716388205.52002</v>
      </c>
      <c r="P17" s="121">
        <f>E17*'Unit Conversions'!$B$5*BTU_per_TOE*1000</f>
        <v>666352478660.95996</v>
      </c>
      <c r="Q17" s="121">
        <f>F17*'Unit Conversions'!$B$5*BTU_per_TOE*1000</f>
        <v>623304135490.3999</v>
      </c>
      <c r="R17" s="121">
        <f>G17*'Unit Conversions'!$B$5*BTU_per_TOE*1000</f>
        <v>555144258803.68005</v>
      </c>
      <c r="S17" s="121">
        <f>H17*'Unit Conversions'!$B$5*BTU_per_TOE*1000</f>
        <v>591914718595.19995</v>
      </c>
      <c r="T17" s="121">
        <f>I17*'Unit Conversions'!$B$5*BTU_per_TOE*1000</f>
        <v>624200975973.12</v>
      </c>
      <c r="V17" t="s">
        <v>61</v>
      </c>
    </row>
    <row r="18" spans="1:22" x14ac:dyDescent="0.45">
      <c r="A18" s="97" t="s">
        <v>87</v>
      </c>
      <c r="B18" s="97" t="s">
        <v>88</v>
      </c>
      <c r="C18" s="441">
        <v>97.02</v>
      </c>
      <c r="D18" s="441">
        <v>77.95</v>
      </c>
      <c r="E18" s="441">
        <v>84.5</v>
      </c>
      <c r="F18" s="441">
        <v>125.29</v>
      </c>
      <c r="G18" s="441">
        <v>134.09</v>
      </c>
      <c r="H18" s="434">
        <v>138.9</v>
      </c>
      <c r="I18" s="442">
        <v>131.44999999999999</v>
      </c>
      <c r="L18" s="97" t="s">
        <v>87</v>
      </c>
      <c r="M18" s="97" t="s">
        <v>88</v>
      </c>
      <c r="N18" s="121">
        <f>C18*'Unit Conversions'!$B$5*BTU_per_TOE*1000</f>
        <v>4350573181674.7197</v>
      </c>
      <c r="O18" s="121">
        <f>D18*'Unit Conversions'!$B$5*BTU_per_TOE*1000</f>
        <v>3495435781401.2002</v>
      </c>
      <c r="P18" s="121">
        <f>E18*'Unit Conversions'!$B$5*BTU_per_TOE*1000</f>
        <v>3789151039491.9995</v>
      </c>
      <c r="Q18" s="121">
        <f>F18*'Unit Conversions'!$B$5*BTU_per_TOE*1000</f>
        <v>5618257203999.4404</v>
      </c>
      <c r="R18" s="121">
        <f>G18*'Unit Conversions'!$B$5*BTU_per_TOE*1000</f>
        <v>6012867016396.2393</v>
      </c>
      <c r="S18" s="121">
        <f>H18*'Unit Conversions'!$B$5*BTU_per_TOE*1000</f>
        <v>6228557152490.4004</v>
      </c>
      <c r="T18" s="121">
        <f>I18*'Unit Conversions'!$B$5*BTU_per_TOE*1000</f>
        <v>5894484072677.1992</v>
      </c>
      <c r="V18" t="s">
        <v>61</v>
      </c>
    </row>
    <row r="19" spans="1:22" x14ac:dyDescent="0.45">
      <c r="A19" s="97" t="s">
        <v>89</v>
      </c>
      <c r="B19" s="97" t="s">
        <v>90</v>
      </c>
      <c r="C19" s="441">
        <v>2.39</v>
      </c>
      <c r="D19" s="441">
        <v>2.12</v>
      </c>
      <c r="E19" s="441">
        <v>2.87</v>
      </c>
      <c r="F19" s="441">
        <v>2.21</v>
      </c>
      <c r="G19" s="441">
        <v>2.4700000000000002</v>
      </c>
      <c r="H19" s="434">
        <v>2.2999999999999998</v>
      </c>
      <c r="I19" s="442">
        <v>2.08</v>
      </c>
      <c r="L19" s="97" t="s">
        <v>89</v>
      </c>
      <c r="M19" s="97" t="s">
        <v>90</v>
      </c>
      <c r="N19" s="121">
        <f>C19*'Unit Conversions'!$B$5*BTU_per_TOE*1000</f>
        <v>107172437685.03999</v>
      </c>
      <c r="O19" s="121">
        <f>D19*'Unit Conversions'!$B$5*BTU_per_TOE*1000</f>
        <v>95065091168.320007</v>
      </c>
      <c r="P19" s="121">
        <f>E19*'Unit Conversions'!$B$5*BTU_per_TOE*1000</f>
        <v>128696609270.31999</v>
      </c>
      <c r="Q19" s="121">
        <f>F19*'Unit Conversions'!$B$5*BTU_per_TOE*1000</f>
        <v>99100873340.559982</v>
      </c>
      <c r="R19" s="121">
        <f>G19*'Unit Conversions'!$B$5*BTU_per_TOE*1000</f>
        <v>110759799615.92001</v>
      </c>
      <c r="S19" s="121">
        <f>H19*'Unit Conversions'!$B$5*BTU_per_TOE*1000</f>
        <v>103136655512.79999</v>
      </c>
      <c r="T19" s="121">
        <f>I19*'Unit Conversions'!$B$5*BTU_per_TOE*1000</f>
        <v>93271410202.880005</v>
      </c>
      <c r="V19" t="s">
        <v>61</v>
      </c>
    </row>
    <row r="20" spans="1:22" x14ac:dyDescent="0.45">
      <c r="A20" s="97" t="s">
        <v>91</v>
      </c>
      <c r="B20" s="97" t="s">
        <v>92</v>
      </c>
      <c r="C20" s="441">
        <v>31.18</v>
      </c>
      <c r="D20" s="441">
        <v>22.51</v>
      </c>
      <c r="E20" s="441">
        <v>18.489999999999998</v>
      </c>
      <c r="F20" s="441">
        <v>24.84</v>
      </c>
      <c r="G20" s="441">
        <v>41.51</v>
      </c>
      <c r="H20" s="434">
        <v>46.3</v>
      </c>
      <c r="I20" s="442">
        <v>44.4</v>
      </c>
      <c r="L20" s="97" t="s">
        <v>91</v>
      </c>
      <c r="M20" s="97" t="s">
        <v>92</v>
      </c>
      <c r="N20" s="121">
        <f>C20*'Unit Conversions'!$B$5*BTU_per_TOE*1000</f>
        <v>1398174312560.48</v>
      </c>
      <c r="O20" s="121">
        <f>D20*'Unit Conversions'!$B$5*BTU_per_TOE*1000</f>
        <v>1009393963301.36</v>
      </c>
      <c r="P20" s="121">
        <f>E20*'Unit Conversions'!$B$5*BTU_per_TOE*1000</f>
        <v>829129026274.63989</v>
      </c>
      <c r="Q20" s="121">
        <f>F20*'Unit Conversions'!$B$5*BTU_per_TOE*1000</f>
        <v>1113875879538.24</v>
      </c>
      <c r="R20" s="121">
        <f>G20*'Unit Conversions'!$B$5*BTU_per_TOE*1000</f>
        <v>1861392421885.3601</v>
      </c>
      <c r="S20" s="121">
        <f>H20*'Unit Conversions'!$B$5*BTU_per_TOE*1000</f>
        <v>2076185717496.7998</v>
      </c>
      <c r="T20" s="121">
        <f>I20*'Unit Conversions'!$B$5*BTU_per_TOE*1000</f>
        <v>1990985871638.4001</v>
      </c>
      <c r="V20" t="s">
        <v>61</v>
      </c>
    </row>
    <row r="21" spans="1:22" x14ac:dyDescent="0.45">
      <c r="A21" s="96">
        <v>8</v>
      </c>
      <c r="B21" s="97" t="s">
        <v>93</v>
      </c>
      <c r="C21" s="99" t="s">
        <v>94</v>
      </c>
      <c r="D21" s="441">
        <v>58.58</v>
      </c>
      <c r="E21" s="441">
        <v>57.77</v>
      </c>
      <c r="F21" s="441">
        <v>45.19</v>
      </c>
      <c r="G21" s="441">
        <v>44.92</v>
      </c>
      <c r="H21" s="434">
        <v>67</v>
      </c>
      <c r="I21" s="442">
        <v>73.3</v>
      </c>
      <c r="L21" s="96">
        <v>8</v>
      </c>
      <c r="M21" s="97" t="s">
        <v>93</v>
      </c>
      <c r="N21" s="121">
        <v>0</v>
      </c>
      <c r="O21" s="121">
        <f>D21*'Unit Conversions'!$B$5*BTU_per_TOE*1000</f>
        <v>2626845773886.8799</v>
      </c>
      <c r="P21" s="121">
        <f>E21*'Unit Conversions'!$B$5*BTU_per_TOE*1000</f>
        <v>2590523734336.7207</v>
      </c>
      <c r="Q21" s="121">
        <f>F21*'Unit Conversions'!$B$5*BTU_per_TOE*1000</f>
        <v>2026411070705.8398</v>
      </c>
      <c r="R21" s="121">
        <f>G21*'Unit Conversions'!$B$5*BTU_per_TOE*1000</f>
        <v>2014303724189.1201</v>
      </c>
      <c r="S21" s="121">
        <f>H21*'Unit Conversions'!$B$5*BTU_per_TOE*1000</f>
        <v>3004415617112</v>
      </c>
      <c r="T21" s="121">
        <f>I21*'Unit Conversions'!$B$5*BTU_per_TOE*1000</f>
        <v>3286920369168.7998</v>
      </c>
      <c r="V21" t="s">
        <v>61</v>
      </c>
    </row>
    <row r="22" spans="1:22" x14ac:dyDescent="0.45">
      <c r="A22" s="96">
        <v>9</v>
      </c>
      <c r="B22" s="97" t="s">
        <v>95</v>
      </c>
      <c r="C22" s="441">
        <v>149.66999999999999</v>
      </c>
      <c r="D22" s="441">
        <v>44.75</v>
      </c>
      <c r="E22" s="441">
        <v>45.95</v>
      </c>
      <c r="F22" s="441">
        <v>52.68</v>
      </c>
      <c r="G22" s="441">
        <v>59.87</v>
      </c>
      <c r="H22" s="434">
        <v>66.599999999999994</v>
      </c>
      <c r="I22" s="442">
        <v>67.23</v>
      </c>
      <c r="L22" s="96">
        <v>9</v>
      </c>
      <c r="M22" s="97" t="s">
        <v>95</v>
      </c>
      <c r="N22" s="121">
        <f>C22*'Unit Conversions'!$B$5*BTU_per_TOE*1000</f>
        <v>6711505752435.1191</v>
      </c>
      <c r="O22" s="121">
        <f>D22*'Unit Conversions'!$B$5*BTU_per_TOE*1000</f>
        <v>2006680580086</v>
      </c>
      <c r="P22" s="121">
        <f>E22*'Unit Conversions'!$B$5*BTU_per_TOE*1000</f>
        <v>2060491009049.2</v>
      </c>
      <c r="Q22" s="121">
        <f>F22*'Unit Conversions'!$B$5*BTU_per_TOE*1000</f>
        <v>2362277831484.48</v>
      </c>
      <c r="R22" s="121">
        <f>G22*'Unit Conversions'!$B$5*BTU_per_TOE*1000</f>
        <v>2684691985022.3198</v>
      </c>
      <c r="S22" s="121">
        <f>H22*'Unit Conversions'!$B$5*BTU_per_TOE*1000</f>
        <v>2986478807457.5996</v>
      </c>
      <c r="T22" s="121">
        <f>I22*'Unit Conversions'!$B$5*BTU_per_TOE*1000</f>
        <v>3014729282663.2798</v>
      </c>
      <c r="V22" t="s">
        <v>61</v>
      </c>
    </row>
    <row r="23" spans="1:22" x14ac:dyDescent="0.45">
      <c r="A23" s="100"/>
      <c r="B23" s="101" t="s">
        <v>96</v>
      </c>
      <c r="C23" s="443">
        <v>14928.86</v>
      </c>
      <c r="D23" s="443">
        <v>15143.65</v>
      </c>
      <c r="E23" s="443">
        <v>15867.38</v>
      </c>
      <c r="F23" s="443">
        <v>17525.740000000002</v>
      </c>
      <c r="G23" s="443">
        <v>19089.259999999998</v>
      </c>
      <c r="H23" s="444">
        <v>21179</v>
      </c>
      <c r="I23" s="445">
        <v>22976.54</v>
      </c>
      <c r="J23" s="433"/>
      <c r="L23" s="100"/>
      <c r="M23" s="101" t="s">
        <v>96</v>
      </c>
      <c r="N23" s="121">
        <f>C23*'Unit Conversions'!$B$5*BTU_per_TOE*1000</f>
        <v>669440300442965</v>
      </c>
      <c r="O23" s="121">
        <f>D23*'Unit Conversions'!$B$5*BTU_per_TOE*1000</f>
        <v>679071918807136.38</v>
      </c>
      <c r="P23" s="121">
        <f>E23*'Unit Conversions'!$B$5*BTU_per_TOE*1000</f>
        <v>711525436935083.63</v>
      </c>
      <c r="Q23" s="121">
        <f>F23*'Unit Conversions'!$B$5*BTU_per_TOE*1000</f>
        <v>785889656081260.75</v>
      </c>
      <c r="R23" s="121">
        <f>G23*'Unit Conversions'!$B$5*BTU_per_TOE*1000</f>
        <v>856001057658379.25</v>
      </c>
      <c r="S23" s="121">
        <f>H23*'Unit Conversions'!$B$5*BTU_per_TOE*1000</f>
        <v>949709229176344</v>
      </c>
      <c r="T23" s="121">
        <f>I23*'Unit Conversions'!$B$5*BTU_per_TOE*1000</f>
        <v>1030314561241769.5</v>
      </c>
    </row>
    <row r="24" spans="1:22" x14ac:dyDescent="0.45">
      <c r="A24" s="103">
        <v>10</v>
      </c>
      <c r="B24" s="104" t="s">
        <v>97</v>
      </c>
      <c r="C24" s="446">
        <v>420.84</v>
      </c>
      <c r="D24" s="446">
        <v>398.47</v>
      </c>
      <c r="E24" s="446">
        <v>368.5</v>
      </c>
      <c r="F24" s="446">
        <v>429.17</v>
      </c>
      <c r="G24" s="446">
        <v>489.05</v>
      </c>
      <c r="H24" s="447">
        <v>429.31</v>
      </c>
      <c r="I24" s="442">
        <v>366.9</v>
      </c>
      <c r="L24" s="103">
        <v>10</v>
      </c>
      <c r="M24" s="104" t="s">
        <v>97</v>
      </c>
      <c r="N24" s="121">
        <f>C24*'Unit Conversions'!$B$5*BTU_per_TOE*1000</f>
        <v>18871317437394.238</v>
      </c>
      <c r="O24" s="121">
        <f>D24*'Unit Conversions'!$B$5*BTU_per_TOE*1000</f>
        <v>17868201357471.922</v>
      </c>
      <c r="P24" s="121">
        <f>E24*'Unit Conversions'!$B$5*BTU_per_TOE*1000</f>
        <v>16524285894116</v>
      </c>
      <c r="Q24" s="121">
        <f>F24*'Unit Conversions'!$B$5*BTU_per_TOE*1000</f>
        <v>19244851498447.121</v>
      </c>
      <c r="R24" s="121">
        <f>G24*'Unit Conversions'!$B$5*BTU_per_TOE*1000</f>
        <v>21929991903710.801</v>
      </c>
      <c r="S24" s="121">
        <f>H24*'Unit Conversions'!$B$5*BTU_per_TOE*1000</f>
        <v>19251129381826.16</v>
      </c>
      <c r="T24" s="121">
        <f>I24*'Unit Conversions'!$B$5*BTU_per_TOE*1000</f>
        <v>16452538655498.398</v>
      </c>
    </row>
    <row r="25" spans="1:22" x14ac:dyDescent="0.45">
      <c r="A25" s="504" t="s">
        <v>98</v>
      </c>
      <c r="B25" s="505"/>
      <c r="C25" s="448">
        <v>15349.7</v>
      </c>
      <c r="D25" s="448">
        <v>15600.7</v>
      </c>
      <c r="E25" s="448">
        <v>16293.65</v>
      </c>
      <c r="F25" s="448">
        <v>18000.099999999999</v>
      </c>
      <c r="G25" s="448">
        <v>19623.21</v>
      </c>
      <c r="H25" s="449">
        <v>21608.21</v>
      </c>
      <c r="I25" s="450">
        <v>23343.439999999999</v>
      </c>
      <c r="L25" s="504" t="s">
        <v>98</v>
      </c>
      <c r="M25" s="505"/>
      <c r="N25" s="122">
        <f>C25*'Unit Conversions'!$B$5*BTU_per_TOE*1000</f>
        <v>688311617880359.25</v>
      </c>
      <c r="O25" s="122">
        <f>D25*'Unit Conversions'!$B$5*BTU_per_TOE*1000</f>
        <v>699566965938495.13</v>
      </c>
      <c r="P25" s="122">
        <f>E25*'Unit Conversions'!$B$5*BTU_per_TOE*1000</f>
        <v>730640246563536.38</v>
      </c>
      <c r="Q25" s="122">
        <f>F25*'Unit Conversions'!$B$5*BTU_per_TOE*1000</f>
        <v>807160918650413.63</v>
      </c>
      <c r="R25" s="122">
        <f>G25*'Unit Conversions'!$B$5*BTU_per_TOE*1000</f>
        <v>879944456445796.63</v>
      </c>
      <c r="S25" s="122">
        <f>H25*'Unit Conversions'!$B$5*BTU_per_TOE*1000</f>
        <v>968955874355756.63</v>
      </c>
      <c r="T25" s="122">
        <f>I25*'Unit Conversions'!$B$5*BTU_per_TOE*1000</f>
        <v>1046767099897267.8</v>
      </c>
    </row>
    <row r="26" spans="1:22" x14ac:dyDescent="0.45">
      <c r="A26" s="90" t="s">
        <v>99</v>
      </c>
      <c r="B26" s="41"/>
      <c r="C26" s="41"/>
      <c r="D26" s="41"/>
      <c r="E26" s="41"/>
      <c r="F26" s="41"/>
      <c r="G26" s="41"/>
      <c r="H26" s="41"/>
      <c r="I26" s="41"/>
      <c r="L26" s="90" t="s">
        <v>99</v>
      </c>
      <c r="M26" s="41"/>
      <c r="N26" s="41"/>
      <c r="O26" s="41"/>
      <c r="P26" s="41"/>
      <c r="Q26" s="41"/>
      <c r="R26" s="41"/>
      <c r="S26" s="41"/>
      <c r="T26" s="41"/>
    </row>
    <row r="27" spans="1:22" x14ac:dyDescent="0.45">
      <c r="A27" s="90" t="s">
        <v>100</v>
      </c>
      <c r="B27" s="41"/>
      <c r="C27" s="436"/>
      <c r="D27" s="436"/>
      <c r="E27" s="436"/>
      <c r="F27" s="436"/>
      <c r="G27" s="436"/>
      <c r="H27" s="436"/>
      <c r="I27" s="436"/>
      <c r="L27" s="90" t="s">
        <v>100</v>
      </c>
      <c r="M27" s="41"/>
      <c r="N27" s="41"/>
      <c r="O27" s="41"/>
      <c r="P27" s="41"/>
      <c r="Q27" s="41"/>
      <c r="R27" s="41"/>
      <c r="S27" s="41"/>
      <c r="T27" s="41"/>
    </row>
    <row r="28" spans="1:22" x14ac:dyDescent="0.45">
      <c r="C28" s="437"/>
      <c r="D28" s="437"/>
      <c r="E28" s="437"/>
      <c r="F28" s="437"/>
      <c r="G28" s="437"/>
      <c r="H28" s="437"/>
      <c r="I28" s="437"/>
    </row>
    <row r="29" spans="1:22" ht="15.75" x14ac:dyDescent="0.45">
      <c r="A29" s="497" t="s">
        <v>101</v>
      </c>
      <c r="B29" s="498"/>
      <c r="C29" s="498"/>
      <c r="D29" s="498"/>
      <c r="E29" s="498"/>
      <c r="F29" s="498"/>
      <c r="G29" s="498"/>
      <c r="H29" s="498"/>
      <c r="I29" s="499"/>
      <c r="L29" s="497" t="s">
        <v>101</v>
      </c>
      <c r="M29" s="498"/>
      <c r="N29" s="498"/>
      <c r="O29" s="498"/>
      <c r="P29" s="498"/>
      <c r="Q29" s="498"/>
      <c r="R29" s="498"/>
      <c r="S29" s="498"/>
      <c r="T29" s="499"/>
    </row>
    <row r="30" spans="1:22" x14ac:dyDescent="0.45">
      <c r="A30" s="494" t="s">
        <v>63</v>
      </c>
      <c r="B30" s="495"/>
      <c r="C30" s="495"/>
      <c r="D30" s="495"/>
      <c r="E30" s="495"/>
      <c r="F30" s="495"/>
      <c r="G30" s="495"/>
      <c r="H30" s="495"/>
      <c r="I30" s="496"/>
      <c r="L30" s="511" t="s">
        <v>145</v>
      </c>
      <c r="M30" s="495"/>
      <c r="N30" s="495"/>
      <c r="O30" s="495"/>
      <c r="P30" s="495"/>
      <c r="Q30" s="495"/>
      <c r="R30" s="495"/>
      <c r="S30" s="495"/>
      <c r="T30" s="496"/>
    </row>
    <row r="31" spans="1:22" x14ac:dyDescent="0.45">
      <c r="A31" s="500" t="s">
        <v>64</v>
      </c>
      <c r="B31" s="501"/>
      <c r="C31" s="91" t="s">
        <v>65</v>
      </c>
      <c r="D31" s="91" t="s">
        <v>66</v>
      </c>
      <c r="E31" s="91" t="s">
        <v>67</v>
      </c>
      <c r="F31" s="91" t="s">
        <v>68</v>
      </c>
      <c r="G31" s="91" t="s">
        <v>69</v>
      </c>
      <c r="H31" s="432" t="s">
        <v>595</v>
      </c>
      <c r="I31" s="432" t="s">
        <v>596</v>
      </c>
      <c r="L31" s="500" t="s">
        <v>64</v>
      </c>
      <c r="M31" s="501"/>
      <c r="N31" s="91" t="s">
        <v>65</v>
      </c>
      <c r="O31" s="91" t="s">
        <v>66</v>
      </c>
      <c r="P31" s="91" t="s">
        <v>67</v>
      </c>
      <c r="Q31" s="91" t="s">
        <v>68</v>
      </c>
      <c r="R31" s="91" t="s">
        <v>69</v>
      </c>
      <c r="S31" s="432" t="s">
        <v>595</v>
      </c>
      <c r="T31" s="432" t="s">
        <v>596</v>
      </c>
    </row>
    <row r="32" spans="1:22" x14ac:dyDescent="0.45">
      <c r="A32" s="502">
        <v>-1</v>
      </c>
      <c r="B32" s="503"/>
      <c r="C32" s="92">
        <v>-2</v>
      </c>
      <c r="D32" s="92">
        <v>-3</v>
      </c>
      <c r="E32" s="92">
        <v>-4</v>
      </c>
      <c r="F32" s="92">
        <v>-5</v>
      </c>
      <c r="G32" s="92">
        <v>-6</v>
      </c>
      <c r="H32" s="92">
        <v>-7</v>
      </c>
      <c r="I32" s="92">
        <v>-8</v>
      </c>
      <c r="L32" s="502">
        <v>-1</v>
      </c>
      <c r="M32" s="503"/>
      <c r="N32" s="92">
        <v>-2</v>
      </c>
      <c r="O32" s="92">
        <v>-3</v>
      </c>
      <c r="P32" s="92">
        <v>-4</v>
      </c>
      <c r="Q32" s="92">
        <v>-5</v>
      </c>
      <c r="R32" s="92">
        <v>-6</v>
      </c>
      <c r="S32" s="92">
        <v>-7</v>
      </c>
      <c r="T32" s="92">
        <v>-8</v>
      </c>
    </row>
    <row r="33" spans="1:22" x14ac:dyDescent="0.45">
      <c r="A33" s="107">
        <v>1</v>
      </c>
      <c r="B33" s="94" t="s">
        <v>102</v>
      </c>
      <c r="C33" s="438">
        <v>962.25</v>
      </c>
      <c r="D33" s="438">
        <v>897.96</v>
      </c>
      <c r="E33" s="438">
        <v>515.9</v>
      </c>
      <c r="F33" s="438">
        <v>301.49</v>
      </c>
      <c r="G33" s="438">
        <v>315.89</v>
      </c>
      <c r="H33" s="438">
        <v>349.35</v>
      </c>
      <c r="I33" s="441">
        <v>363.81</v>
      </c>
      <c r="L33" s="107">
        <v>1</v>
      </c>
      <c r="M33" s="94" t="s">
        <v>102</v>
      </c>
      <c r="N33" s="121">
        <f>C33*'Unit Conversions'!$B$11*BTU_per_TOE*10^3</f>
        <v>41239979418456</v>
      </c>
      <c r="O33" s="121">
        <f>D33*'Unit Conversions'!$B$11*BTU_per_TOE*10^3</f>
        <v>38484647356296.969</v>
      </c>
      <c r="P33" s="121">
        <f>E33*'Unit Conversions'!$B$11*BTU_per_TOE*10^3</f>
        <v>22110371922038.402</v>
      </c>
      <c r="Q33" s="121">
        <f>F33*'Unit Conversions'!$B$11*BTU_per_TOE*10^3</f>
        <v>12921217349826.242</v>
      </c>
      <c r="R33" s="121">
        <f>G33*'Unit Conversions'!$B$11*BTU_per_TOE*10^3</f>
        <v>13538370588200.643</v>
      </c>
      <c r="S33" s="121">
        <f>H33*'Unit Conversions'!$B$11*BTU_per_TOE*10^3</f>
        <v>14972394710145.604</v>
      </c>
      <c r="T33" s="121">
        <f>I33*'Unit Conversions'!$B$11*BTU_per_TOE*10^3</f>
        <v>15592119420346.561</v>
      </c>
      <c r="V33" t="s">
        <v>61</v>
      </c>
    </row>
    <row r="34" spans="1:22" x14ac:dyDescent="0.45">
      <c r="A34" s="108">
        <v>2</v>
      </c>
      <c r="B34" s="97" t="s">
        <v>103</v>
      </c>
      <c r="C34" s="441">
        <v>8140.82</v>
      </c>
      <c r="D34" s="441">
        <v>9412.2099999999991</v>
      </c>
      <c r="E34" s="441">
        <v>9463.94</v>
      </c>
      <c r="F34" s="441">
        <v>9530.06</v>
      </c>
      <c r="G34" s="441">
        <v>10350.23</v>
      </c>
      <c r="H34" s="441">
        <v>10350.89</v>
      </c>
      <c r="I34" s="441">
        <v>10362.17</v>
      </c>
      <c r="L34" s="108">
        <v>2</v>
      </c>
      <c r="M34" s="97" t="s">
        <v>103</v>
      </c>
      <c r="N34" s="121">
        <f>C34*'Unit Conversions'!$B$11*BTU_per_TOE*10^3</f>
        <v>348898154584936.31</v>
      </c>
      <c r="O34" s="121">
        <f>D34*'Unit Conversions'!$B$11*BTU_per_TOE*10^3</f>
        <v>403387214011105</v>
      </c>
      <c r="P34" s="121">
        <f>E34*'Unit Conversions'!$B$11*BTU_per_TOE*10^3</f>
        <v>405604251304237.5</v>
      </c>
      <c r="Q34" s="121">
        <f>F34*'Unit Conversions'!$B$11*BTU_per_TOE*10^3</f>
        <v>408438013257106.56</v>
      </c>
      <c r="R34" s="121">
        <f>G34*'Unit Conversions'!$B$11*BTU_per_TOE*10^3</f>
        <v>443588747390268.56</v>
      </c>
      <c r="S34" s="121">
        <f>H34*'Unit Conversions'!$B$11*BTU_per_TOE*10^3</f>
        <v>443617033580360.69</v>
      </c>
      <c r="T34" s="121">
        <f>I34*'Unit Conversions'!$B$11*BTU_per_TOE*10^3</f>
        <v>444100470283754</v>
      </c>
      <c r="V34" t="s">
        <v>6</v>
      </c>
    </row>
    <row r="35" spans="1:22" x14ac:dyDescent="0.45">
      <c r="A35" s="108">
        <v>3</v>
      </c>
      <c r="B35" s="97" t="s">
        <v>104</v>
      </c>
      <c r="C35" s="441">
        <v>187.36</v>
      </c>
      <c r="D35" s="441">
        <v>342.01</v>
      </c>
      <c r="E35" s="441">
        <v>215.11</v>
      </c>
      <c r="F35" s="441">
        <v>199.24</v>
      </c>
      <c r="G35" s="441">
        <v>50.3</v>
      </c>
      <c r="H35" s="441">
        <v>60.2</v>
      </c>
      <c r="I35" s="441">
        <v>66.540000000000006</v>
      </c>
      <c r="L35" s="108">
        <v>3</v>
      </c>
      <c r="M35" s="97" t="s">
        <v>104</v>
      </c>
      <c r="N35" s="121">
        <f>C35*'Unit Conversions'!$B$11*BTU_per_TOE*10^3</f>
        <v>8029849357071.3623</v>
      </c>
      <c r="O35" s="121">
        <f>D35*'Unit Conversions'!$B$11*BTU_per_TOE*10^3</f>
        <v>14657817990029.762</v>
      </c>
      <c r="P35" s="121">
        <f>E35*'Unit Conversions'!$B$11*BTU_per_TOE*10^3</f>
        <v>9219155076855.3613</v>
      </c>
      <c r="Q35" s="121">
        <f>F35*'Unit Conversions'!$B$11*BTU_per_TOE*10^3</f>
        <v>8539000778730.2422</v>
      </c>
      <c r="R35" s="121">
        <f>G35*'Unit Conversions'!$B$11*BTU_per_TOE*10^3</f>
        <v>2155750547932.8003</v>
      </c>
      <c r="S35" s="121">
        <f>H35*'Unit Conversions'!$B$11*BTU_per_TOE*10^3</f>
        <v>2580043399315.2002</v>
      </c>
      <c r="T35" s="121">
        <f>I35*'Unit Conversions'!$B$11*BTU_per_TOE*10^3</f>
        <v>2851762255655.04</v>
      </c>
    </row>
    <row r="36" spans="1:22" x14ac:dyDescent="0.45">
      <c r="A36" s="108">
        <v>4</v>
      </c>
      <c r="B36" s="97" t="s">
        <v>105</v>
      </c>
      <c r="C36" s="441">
        <v>0.19</v>
      </c>
      <c r="D36" s="441">
        <v>0</v>
      </c>
      <c r="E36" s="441">
        <v>0</v>
      </c>
      <c r="F36" s="441">
        <v>0</v>
      </c>
      <c r="G36" s="441">
        <v>0</v>
      </c>
      <c r="H36" s="441">
        <v>0</v>
      </c>
      <c r="I36" s="441">
        <v>0</v>
      </c>
      <c r="L36" s="108">
        <v>4</v>
      </c>
      <c r="M36" s="97" t="s">
        <v>105</v>
      </c>
      <c r="N36" s="121">
        <f>C36*'Unit Conversions'!$B$11*BTU_per_TOE*10^3</f>
        <v>8142994117.4400015</v>
      </c>
      <c r="O36" s="121">
        <f>D36*'Unit Conversions'!$B$11*BTU_per_TOE*10^3</f>
        <v>0</v>
      </c>
      <c r="P36" s="121">
        <f>E36*'Unit Conversions'!$B$11*BTU_per_TOE*10^3</f>
        <v>0</v>
      </c>
      <c r="Q36" s="121">
        <f>F36*'Unit Conversions'!$B$11*BTU_per_TOE*10^3</f>
        <v>0</v>
      </c>
      <c r="R36" s="121">
        <f>G36*'Unit Conversions'!$B$11*BTU_per_TOE*10^3</f>
        <v>0</v>
      </c>
      <c r="S36" s="121">
        <f>H36*'Unit Conversions'!$B$11*BTU_per_TOE*10^3</f>
        <v>0</v>
      </c>
      <c r="T36" s="121">
        <f>I36*'Unit Conversions'!$B$11*BTU_per_TOE*10^3</f>
        <v>0</v>
      </c>
      <c r="V36" t="s">
        <v>18</v>
      </c>
    </row>
    <row r="37" spans="1:22" x14ac:dyDescent="0.45">
      <c r="A37" s="108">
        <v>5</v>
      </c>
      <c r="B37" s="97" t="s">
        <v>106</v>
      </c>
      <c r="C37" s="441">
        <v>163.22</v>
      </c>
      <c r="D37" s="441">
        <v>203.07</v>
      </c>
      <c r="E37" s="441">
        <v>240.27</v>
      </c>
      <c r="F37" s="441">
        <v>207.53</v>
      </c>
      <c r="G37" s="441">
        <v>37.07</v>
      </c>
      <c r="H37" s="441">
        <v>57.59</v>
      </c>
      <c r="I37" s="441">
        <v>49.05</v>
      </c>
      <c r="L37" s="108">
        <v>5</v>
      </c>
      <c r="M37" s="97" t="s">
        <v>106</v>
      </c>
      <c r="N37" s="121">
        <f>C37*'Unit Conversions'!$B$11*BTU_per_TOE*10^3</f>
        <v>6995260525518.7207</v>
      </c>
      <c r="O37" s="121">
        <f>D37*'Unit Conversions'!$B$11*BTU_per_TOE*10^3</f>
        <v>8703146396992.3213</v>
      </c>
      <c r="P37" s="121">
        <f>E37*'Unit Conversions'!$B$11*BTU_per_TOE*10^3</f>
        <v>10297458929459.52</v>
      </c>
      <c r="Q37" s="121">
        <f>F37*'Unit Conversions'!$B$11*BTU_per_TOE*10^3</f>
        <v>8894292469433.2813</v>
      </c>
      <c r="R37" s="121">
        <f>G37*'Unit Conversions'!$B$11*BTU_per_TOE*10^3</f>
        <v>1588741010176.3203</v>
      </c>
      <c r="S37" s="121">
        <f>H37*'Unit Conversions'!$B$11*BTU_per_TOE*10^3</f>
        <v>2468184374859.8403</v>
      </c>
      <c r="T37" s="121">
        <f>I37*'Unit Conversions'!$B$11*BTU_per_TOE*10^3</f>
        <v>2102178218212.8003</v>
      </c>
      <c r="V37" t="s">
        <v>61</v>
      </c>
    </row>
    <row r="38" spans="1:22" x14ac:dyDescent="0.45">
      <c r="A38" s="100"/>
      <c r="B38" s="101" t="s">
        <v>96</v>
      </c>
      <c r="C38" s="443">
        <v>9453.84</v>
      </c>
      <c r="D38" s="443">
        <v>10855.24</v>
      </c>
      <c r="E38" s="443">
        <v>10435.219999999999</v>
      </c>
      <c r="F38" s="443">
        <v>10238.32</v>
      </c>
      <c r="G38" s="443">
        <v>10753.48</v>
      </c>
      <c r="H38" s="443">
        <v>10818.03</v>
      </c>
      <c r="I38" s="443">
        <v>10841.56</v>
      </c>
      <c r="L38" s="100"/>
      <c r="M38" s="101" t="s">
        <v>96</v>
      </c>
      <c r="N38" s="121">
        <f>C38*'Unit Conversions'!$B$11*BTU_per_TOE*10^3</f>
        <v>405171386880099.94</v>
      </c>
      <c r="O38" s="121">
        <f>D38*'Unit Conversions'!$B$11*BTU_per_TOE*10^3</f>
        <v>465232397175786.25</v>
      </c>
      <c r="P38" s="121">
        <f>E38*'Unit Conversions'!$B$11*BTU_per_TOE*10^3</f>
        <v>447231237232590.75</v>
      </c>
      <c r="Q38" s="121">
        <f>F38*'Unit Conversions'!$B$11*BTU_per_TOE*10^3</f>
        <v>438792523855096.31</v>
      </c>
      <c r="R38" s="121">
        <f>G38*'Unit Conversions'!$B$11*BTU_per_TOE*10^3</f>
        <v>460871180957940.56</v>
      </c>
      <c r="S38" s="121">
        <f>H38*'Unit Conversions'!$B$11*BTU_per_TOE*10^3</f>
        <v>463637656064681.38</v>
      </c>
      <c r="T38" s="121">
        <f>I38*'Unit Conversions'!$B$11*BTU_per_TOE*10^3</f>
        <v>464646101599330.56</v>
      </c>
    </row>
    <row r="39" spans="1:22" x14ac:dyDescent="0.45">
      <c r="A39" s="103">
        <v>6</v>
      </c>
      <c r="B39" s="104" t="s">
        <v>97</v>
      </c>
      <c r="C39" s="446">
        <v>1767.66</v>
      </c>
      <c r="D39" s="446">
        <v>1434.16</v>
      </c>
      <c r="E39" s="446">
        <v>869.98</v>
      </c>
      <c r="F39" s="446">
        <v>843.71</v>
      </c>
      <c r="G39" s="446">
        <v>2517.36</v>
      </c>
      <c r="H39" s="446">
        <v>2422.75</v>
      </c>
      <c r="I39" s="441">
        <v>1707.39</v>
      </c>
      <c r="L39" s="103">
        <v>6</v>
      </c>
      <c r="M39" s="104" t="s">
        <v>97</v>
      </c>
      <c r="N39" s="121">
        <f>C39*'Unit Conversions'!$B$11*BTU_per_TOE*10^3</f>
        <v>75758131482284.172</v>
      </c>
      <c r="O39" s="121">
        <f>D39*'Unit Conversions'!$B$11*BTU_per_TOE*10^3</f>
        <v>61465033912988.164</v>
      </c>
      <c r="P39" s="121">
        <f>E39*'Unit Conversions'!$B$11*BTU_per_TOE*10^3</f>
        <v>37285484327844.492</v>
      </c>
      <c r="Q39" s="121">
        <f>F39*'Unit Conversions'!$B$11*BTU_per_TOE*10^3</f>
        <v>36159608246448.969</v>
      </c>
      <c r="R39" s="121">
        <f>G39*'Unit Conversions'!$B$11*BTU_per_TOE*10^3</f>
        <v>107888671955151.38</v>
      </c>
      <c r="S39" s="121">
        <f>H39*'Unit Conversions'!$B$11*BTU_per_TOE*10^3</f>
        <v>103833889463304.02</v>
      </c>
      <c r="T39" s="121">
        <f>I39*'Unit Conversions'!$B$11*BTU_per_TOE*10^3</f>
        <v>73175088032504.656</v>
      </c>
    </row>
    <row r="40" spans="1:22" x14ac:dyDescent="0.45">
      <c r="A40" s="504" t="s">
        <v>98</v>
      </c>
      <c r="B40" s="505"/>
      <c r="C40" s="448">
        <v>11221.5</v>
      </c>
      <c r="D40" s="448">
        <v>12289.4</v>
      </c>
      <c r="E40" s="448">
        <v>11305.2</v>
      </c>
      <c r="F40" s="448">
        <v>11082.03</v>
      </c>
      <c r="G40" s="448">
        <v>13270.84</v>
      </c>
      <c r="H40" s="448">
        <v>13240.78</v>
      </c>
      <c r="I40" s="448">
        <v>12548.95</v>
      </c>
      <c r="L40" s="504" t="s">
        <v>98</v>
      </c>
      <c r="M40" s="505"/>
      <c r="N40" s="122">
        <f>C40*'Unit Conversions'!$B$11*BTU_per_TOE*10^3</f>
        <v>480929518362384.13</v>
      </c>
      <c r="O40" s="122">
        <f>D40*'Unit Conversions'!$B$11*BTU_per_TOE*10^3</f>
        <v>526697431088774.44</v>
      </c>
      <c r="P40" s="122">
        <f>E40*'Unit Conversions'!$B$11*BTU_per_TOE*10^3</f>
        <v>484516721560435.31</v>
      </c>
      <c r="Q40" s="122">
        <f>F40*'Unit Conversions'!$B$11*BTU_per_TOE*10^3</f>
        <v>474952132101545.38</v>
      </c>
      <c r="R40" s="122">
        <f>G40*'Unit Conversions'!$B$11*BTU_per_TOE*10^3</f>
        <v>568759852913091.88</v>
      </c>
      <c r="S40" s="122">
        <f>H40*'Unit Conversions'!$B$11*BTU_per_TOE*10^3</f>
        <v>567471545527985.38</v>
      </c>
      <c r="T40" s="122">
        <f>I40*'Unit Conversions'!$B$11*BTU_per_TOE*10^3</f>
        <v>537821189631835.31</v>
      </c>
    </row>
    <row r="41" spans="1:22" x14ac:dyDescent="0.45">
      <c r="A41" s="90" t="s">
        <v>107</v>
      </c>
      <c r="B41" s="41"/>
      <c r="C41" s="41"/>
      <c r="D41" s="41"/>
      <c r="E41" s="41"/>
      <c r="F41" s="41"/>
      <c r="G41" s="41"/>
      <c r="H41" s="41"/>
      <c r="I41" s="41"/>
      <c r="L41" s="90" t="s">
        <v>107</v>
      </c>
      <c r="M41" s="41"/>
      <c r="N41" s="41"/>
      <c r="O41" s="41"/>
      <c r="P41" s="41"/>
      <c r="Q41" s="41"/>
      <c r="R41" s="41"/>
      <c r="S41" s="41"/>
      <c r="T41" s="41"/>
    </row>
    <row r="42" spans="1:22" x14ac:dyDescent="0.45">
      <c r="A42" s="90" t="s">
        <v>100</v>
      </c>
      <c r="B42" s="41"/>
      <c r="C42" s="41"/>
      <c r="D42" s="41"/>
      <c r="E42" s="41"/>
      <c r="F42" s="41"/>
      <c r="G42" s="41"/>
      <c r="H42" s="41"/>
      <c r="I42" s="41"/>
      <c r="L42" s="90" t="s">
        <v>100</v>
      </c>
      <c r="M42" s="41"/>
      <c r="N42" s="41"/>
      <c r="O42" s="41"/>
      <c r="P42" s="41"/>
      <c r="Q42" s="41"/>
      <c r="R42" s="41"/>
      <c r="S42" s="41"/>
      <c r="T42" s="41"/>
    </row>
    <row r="44" spans="1:22" ht="15.75" x14ac:dyDescent="0.45">
      <c r="A44" s="497" t="s">
        <v>108</v>
      </c>
      <c r="B44" s="498"/>
      <c r="C44" s="498"/>
      <c r="D44" s="498"/>
      <c r="E44" s="498"/>
      <c r="F44" s="498"/>
      <c r="G44" s="498"/>
      <c r="H44" s="498"/>
      <c r="I44" s="499"/>
      <c r="L44" s="497" t="s">
        <v>108</v>
      </c>
      <c r="M44" s="498"/>
      <c r="N44" s="498"/>
      <c r="O44" s="498"/>
      <c r="P44" s="498"/>
      <c r="Q44" s="498"/>
      <c r="R44" s="498"/>
      <c r="S44" s="498"/>
      <c r="T44" s="499"/>
    </row>
    <row r="45" spans="1:22" x14ac:dyDescent="0.45">
      <c r="A45" s="494" t="s">
        <v>63</v>
      </c>
      <c r="B45" s="495"/>
      <c r="C45" s="495"/>
      <c r="D45" s="495"/>
      <c r="E45" s="495"/>
      <c r="F45" s="495"/>
      <c r="G45" s="495"/>
      <c r="H45" s="495"/>
      <c r="I45" s="496"/>
      <c r="L45" s="511" t="s">
        <v>145</v>
      </c>
      <c r="M45" s="495"/>
      <c r="N45" s="495"/>
      <c r="O45" s="495"/>
      <c r="P45" s="495"/>
      <c r="Q45" s="495"/>
      <c r="R45" s="495"/>
      <c r="S45" s="495"/>
      <c r="T45" s="496"/>
    </row>
    <row r="46" spans="1:22" x14ac:dyDescent="0.45">
      <c r="A46" s="500" t="s">
        <v>64</v>
      </c>
      <c r="B46" s="501"/>
      <c r="C46" s="91" t="s">
        <v>65</v>
      </c>
      <c r="D46" s="91" t="s">
        <v>66</v>
      </c>
      <c r="E46" s="91" t="s">
        <v>67</v>
      </c>
      <c r="F46" s="91" t="s">
        <v>68</v>
      </c>
      <c r="G46" s="91" t="s">
        <v>69</v>
      </c>
      <c r="H46" s="432" t="s">
        <v>595</v>
      </c>
      <c r="I46" s="432" t="s">
        <v>596</v>
      </c>
      <c r="L46" s="500" t="s">
        <v>64</v>
      </c>
      <c r="M46" s="501"/>
      <c r="N46" s="91" t="s">
        <v>65</v>
      </c>
      <c r="O46" s="91" t="s">
        <v>66</v>
      </c>
      <c r="P46" s="91" t="s">
        <v>67</v>
      </c>
      <c r="Q46" s="91" t="s">
        <v>68</v>
      </c>
      <c r="R46" s="91" t="s">
        <v>69</v>
      </c>
      <c r="S46" s="432" t="s">
        <v>595</v>
      </c>
      <c r="T46" s="432" t="s">
        <v>596</v>
      </c>
    </row>
    <row r="47" spans="1:22" x14ac:dyDescent="0.45">
      <c r="A47" s="502">
        <v>-1</v>
      </c>
      <c r="B47" s="503"/>
      <c r="C47" s="92">
        <v>-2</v>
      </c>
      <c r="D47" s="92">
        <v>-3</v>
      </c>
      <c r="E47" s="92">
        <v>-4</v>
      </c>
      <c r="F47" s="92">
        <v>-5</v>
      </c>
      <c r="G47" s="92">
        <v>-6</v>
      </c>
      <c r="H47" s="92">
        <v>-7</v>
      </c>
      <c r="I47" s="92">
        <v>-8</v>
      </c>
      <c r="L47" s="502">
        <v>-1</v>
      </c>
      <c r="M47" s="503"/>
      <c r="N47" s="92">
        <v>-2</v>
      </c>
      <c r="O47" s="92">
        <v>-3</v>
      </c>
      <c r="P47" s="92">
        <v>-4</v>
      </c>
      <c r="Q47" s="92">
        <v>-5</v>
      </c>
      <c r="R47" s="92">
        <v>-6</v>
      </c>
      <c r="S47" s="92">
        <v>-7</v>
      </c>
      <c r="T47" s="92">
        <v>-8</v>
      </c>
    </row>
    <row r="48" spans="1:22" x14ac:dyDescent="0.45">
      <c r="A48" s="93">
        <v>1</v>
      </c>
      <c r="B48" s="94" t="s">
        <v>72</v>
      </c>
      <c r="C48" s="95">
        <v>5528.77</v>
      </c>
      <c r="D48" s="95">
        <v>5159.93</v>
      </c>
      <c r="E48" s="95">
        <v>3203.1</v>
      </c>
      <c r="F48" s="95">
        <v>4617.3900000000003</v>
      </c>
      <c r="G48" s="95">
        <v>5764.59</v>
      </c>
      <c r="H48" s="95">
        <v>5657.64</v>
      </c>
      <c r="I48" s="98">
        <v>6015.17</v>
      </c>
      <c r="L48" s="93">
        <v>1</v>
      </c>
      <c r="M48" s="94" t="s">
        <v>72</v>
      </c>
      <c r="N48" s="121">
        <f>C48*'Unit Conversions'!$B$7*'Unit Conversions'!$G$9/'Unit Conversions'!$G$8*BTU_per_TOE*10^3</f>
        <v>227078301862634.06</v>
      </c>
      <c r="O48" s="121">
        <f>D48*'Unit Conversions'!$B$7*'Unit Conversions'!$G$9/'Unit Conversions'!$G$8*BTU_per_TOE*10^3</f>
        <v>211929261323958.41</v>
      </c>
      <c r="P48" s="121">
        <f>E48*'Unit Conversions'!$B$7*'Unit Conversions'!$G$9/'Unit Conversions'!$G$8*BTU_per_TOE*10^3</f>
        <v>131558105816701.22</v>
      </c>
      <c r="Q48" s="121">
        <f>F48*'Unit Conversions'!$B$7*'Unit Conversions'!$G$9/'Unit Conversions'!$G$8*BTU_per_TOE*10^3</f>
        <v>189645993636470.31</v>
      </c>
      <c r="R48" s="121">
        <f>G48*'Unit Conversions'!$B$7*'Unit Conversions'!$G$9/'Unit Conversions'!$G$8*BTU_per_TOE*10^3</f>
        <v>236763929071804.72</v>
      </c>
      <c r="S48" s="121">
        <f>H48*'Unit Conversions'!$B$7*'Unit Conversions'!$G$9/'Unit Conversions'!$G$8*BTU_per_TOE*10^3</f>
        <v>232371265896413.34</v>
      </c>
      <c r="T48" s="121">
        <f>I48*'Unit Conversions'!$B$7*'Unit Conversions'!$G$9/'Unit Conversions'!$G$8*BTU_per_TOE*10^3</f>
        <v>247055780764086.88</v>
      </c>
    </row>
    <row r="49" spans="1:22" x14ac:dyDescent="0.45">
      <c r="A49" s="109" t="s">
        <v>73</v>
      </c>
      <c r="B49" s="97" t="s">
        <v>109</v>
      </c>
      <c r="C49" s="98">
        <v>2558.39</v>
      </c>
      <c r="D49" s="98">
        <v>2207.17</v>
      </c>
      <c r="E49" s="98">
        <v>205.85</v>
      </c>
      <c r="F49" s="98">
        <v>1579.96</v>
      </c>
      <c r="G49" s="98">
        <v>2671.28</v>
      </c>
      <c r="H49" s="98">
        <v>2708.98</v>
      </c>
      <c r="I49" s="98">
        <v>2727.46</v>
      </c>
      <c r="L49" s="109" t="s">
        <v>73</v>
      </c>
      <c r="M49" s="97" t="s">
        <v>109</v>
      </c>
      <c r="N49" s="121">
        <f>C49*'Unit Conversions'!$B$7*'Unit Conversions'!$G$9/'Unit Conversions'!$G$8*BTU_per_TOE*10^3</f>
        <v>105078499684802.3</v>
      </c>
      <c r="O49" s="121">
        <f>D49*'Unit Conversions'!$B$7*'Unit Conversions'!$G$9/'Unit Conversions'!$G$8*BTU_per_TOE*10^3</f>
        <v>90653149890870.844</v>
      </c>
      <c r="P49" s="121">
        <f>E49*'Unit Conversions'!$B$7*'Unit Conversions'!$G$9/'Unit Conversions'!$G$8*BTU_per_TOE*10^3</f>
        <v>8454695789194.2012</v>
      </c>
      <c r="Q49" s="121">
        <f>F49*'Unit Conversions'!$B$7*'Unit Conversions'!$G$9/'Unit Conversions'!$G$8*BTU_per_TOE*10^3</f>
        <v>64892305849381.938</v>
      </c>
      <c r="R49" s="121">
        <f>G49*'Unit Conversions'!$B$7*'Unit Conversions'!$G$9/'Unit Conversions'!$G$8*BTU_per_TOE*10^3</f>
        <v>109715131249738.59</v>
      </c>
      <c r="S49" s="121">
        <f>H49*'Unit Conversions'!$B$7*'Unit Conversions'!$G$9/'Unit Conversions'!$G$8*BTU_per_TOE*10^3</f>
        <v>111263550153078.97</v>
      </c>
      <c r="T49" s="121">
        <f>I49*'Unit Conversions'!$B$7*'Unit Conversions'!$G$9/'Unit Conversions'!$G$8*BTU_per_TOE*10^3</f>
        <v>112022562920551.92</v>
      </c>
    </row>
    <row r="50" spans="1:22" x14ac:dyDescent="0.45">
      <c r="A50" s="97" t="s">
        <v>75</v>
      </c>
      <c r="B50" s="97" t="s">
        <v>110</v>
      </c>
      <c r="C50" s="98">
        <v>1.37</v>
      </c>
      <c r="D50" s="98">
        <v>1.36</v>
      </c>
      <c r="E50" s="98">
        <v>1.23</v>
      </c>
      <c r="F50" s="98">
        <v>1.23</v>
      </c>
      <c r="G50" s="98">
        <v>1.26</v>
      </c>
      <c r="H50" s="98">
        <v>2.2000000000000002</v>
      </c>
      <c r="I50" s="98">
        <v>2.77</v>
      </c>
      <c r="L50" s="97" t="s">
        <v>75</v>
      </c>
      <c r="M50" s="97" t="s">
        <v>110</v>
      </c>
      <c r="N50" s="121">
        <f>C50*'Unit Conversions'!$B$7*'Unit Conversions'!$G$9/'Unit Conversions'!$G$8*BTU_per_TOE*10^3</f>
        <v>56268803649.240021</v>
      </c>
      <c r="O50" s="121">
        <f>D50*'Unit Conversions'!$B$7*'Unit Conversions'!$G$9/'Unit Conversions'!$G$8*BTU_per_TOE*10^3</f>
        <v>55858082454.720016</v>
      </c>
      <c r="P50" s="121">
        <f>E50*'Unit Conversions'!$B$7*'Unit Conversions'!$G$9/'Unit Conversions'!$G$8*BTU_per_TOE*10^3</f>
        <v>50518706925.960007</v>
      </c>
      <c r="Q50" s="121">
        <f>F50*'Unit Conversions'!$B$7*'Unit Conversions'!$G$9/'Unit Conversions'!$G$8*BTU_per_TOE*10^3</f>
        <v>50518706925.960007</v>
      </c>
      <c r="R50" s="121">
        <f>G50*'Unit Conversions'!$B$7*'Unit Conversions'!$G$9/'Unit Conversions'!$G$8*BTU_per_TOE*10^3</f>
        <v>51750870509.520004</v>
      </c>
      <c r="S50" s="121">
        <f>H50*'Unit Conversions'!$B$7*'Unit Conversions'!$G$9/'Unit Conversions'!$G$8*BTU_per_TOE*10^3</f>
        <v>90358662794.40004</v>
      </c>
      <c r="T50" s="121">
        <f>I50*'Unit Conversions'!$B$7*'Unit Conversions'!$G$9/'Unit Conversions'!$G$8*BTU_per_TOE*10^3</f>
        <v>113769770882.04001</v>
      </c>
    </row>
    <row r="51" spans="1:22" x14ac:dyDescent="0.45">
      <c r="A51" s="97" t="s">
        <v>83</v>
      </c>
      <c r="B51" s="97" t="s">
        <v>111</v>
      </c>
      <c r="C51" s="98">
        <v>539.75</v>
      </c>
      <c r="D51" s="98">
        <v>413.09</v>
      </c>
      <c r="E51" s="98">
        <v>365.21</v>
      </c>
      <c r="F51" s="98">
        <v>343.5</v>
      </c>
      <c r="G51" s="98">
        <v>366.19</v>
      </c>
      <c r="H51" s="98">
        <v>295.82</v>
      </c>
      <c r="I51" s="98">
        <v>647.22</v>
      </c>
      <c r="L51" s="97" t="s">
        <v>83</v>
      </c>
      <c r="M51" s="97" t="s">
        <v>111</v>
      </c>
      <c r="N51" s="121">
        <f>C51*'Unit Conversions'!$B$7*'Unit Conversions'!$G$9/'Unit Conversions'!$G$8*BTU_per_TOE*10^3</f>
        <v>22168676474217.004</v>
      </c>
      <c r="O51" s="121">
        <f>D51*'Unit Conversions'!$B$7*'Unit Conversions'!$G$9/'Unit Conversions'!$G$8*BTU_per_TOE*10^3</f>
        <v>16966481824426.682</v>
      </c>
      <c r="P51" s="121">
        <f>E51*'Unit Conversions'!$B$7*'Unit Conversions'!$G$9/'Unit Conversions'!$G$8*BTU_per_TOE*10^3</f>
        <v>14999948745064.92</v>
      </c>
      <c r="Q51" s="121">
        <f>F51*'Unit Conversions'!$B$7*'Unit Conversions'!$G$9/'Unit Conversions'!$G$8*BTU_per_TOE*10^3</f>
        <v>14108273031762.002</v>
      </c>
      <c r="R51" s="121">
        <f>G51*'Unit Conversions'!$B$7*'Unit Conversions'!$G$9/'Unit Conversions'!$G$8*BTU_per_TOE*10^3</f>
        <v>15040199422127.883</v>
      </c>
      <c r="S51" s="121">
        <f>H51*'Unit Conversions'!$B$7*'Unit Conversions'!$G$9/'Unit Conversions'!$G$8*BTU_per_TOE*10^3</f>
        <v>12149954376290.641</v>
      </c>
      <c r="T51" s="121">
        <f>I51*'Unit Conversions'!$B$7*'Unit Conversions'!$G$9/'Unit Conversions'!$G$8*BTU_per_TOE*10^3</f>
        <v>26582697151723.445</v>
      </c>
    </row>
    <row r="52" spans="1:22" x14ac:dyDescent="0.45">
      <c r="A52" s="97" t="s">
        <v>85</v>
      </c>
      <c r="B52" s="97" t="s">
        <v>76</v>
      </c>
      <c r="C52" s="98">
        <v>2429.2600000000002</v>
      </c>
      <c r="D52" s="98">
        <v>2538.31</v>
      </c>
      <c r="E52" s="98">
        <v>2630.8</v>
      </c>
      <c r="F52" s="98">
        <v>2692.69</v>
      </c>
      <c r="G52" s="98">
        <v>2725.85</v>
      </c>
      <c r="H52" s="98">
        <v>2650.65</v>
      </c>
      <c r="I52" s="98">
        <v>2637.73</v>
      </c>
      <c r="L52" s="97" t="s">
        <v>85</v>
      </c>
      <c r="M52" s="97" t="s">
        <v>76</v>
      </c>
      <c r="N52" s="121">
        <f>C52*'Unit Conversions'!$B$7*'Unit Conversions'!$G$9/'Unit Conversions'!$G$8*BTU_per_TOE*10^3</f>
        <v>99774856899965.547</v>
      </c>
      <c r="O52" s="121">
        <f>D52*'Unit Conversions'!$B$7*'Unit Conversions'!$G$9/'Unit Conversions'!$G$8*BTU_per_TOE*10^3</f>
        <v>104253771526206.13</v>
      </c>
      <c r="P52" s="121">
        <f>E52*'Unit Conversions'!$B$7*'Unit Conversions'!$G$9/'Unit Conversions'!$G$8*BTU_per_TOE*10^3</f>
        <v>108052531854321.61</v>
      </c>
      <c r="Q52" s="121">
        <f>F52*'Unit Conversions'!$B$7*'Unit Conversions'!$G$9/'Unit Conversions'!$G$8*BTU_per_TOE*10^3</f>
        <v>110594485327205.89</v>
      </c>
      <c r="R52" s="121">
        <f>G52*'Unit Conversions'!$B$7*'Unit Conversions'!$G$9/'Unit Conversions'!$G$8*BTU_per_TOE*10^3</f>
        <v>111956436808234.2</v>
      </c>
      <c r="S52" s="121">
        <f>H52*'Unit Conversions'!$B$7*'Unit Conversions'!$G$9/'Unit Conversions'!$G$8*BTU_per_TOE*10^3</f>
        <v>108867813425443.83</v>
      </c>
      <c r="T52" s="121">
        <f>I52*'Unit Conversions'!$B$7*'Unit Conversions'!$G$9/'Unit Conversions'!$G$8*BTU_per_TOE*10^3</f>
        <v>108337161642123.97</v>
      </c>
    </row>
    <row r="53" spans="1:22" x14ac:dyDescent="0.45">
      <c r="A53" s="96">
        <v>2</v>
      </c>
      <c r="B53" s="97" t="s">
        <v>112</v>
      </c>
      <c r="C53" s="98">
        <v>683.59</v>
      </c>
      <c r="D53" s="98">
        <v>617.30999999999995</v>
      </c>
      <c r="E53" s="98">
        <v>429.24</v>
      </c>
      <c r="F53" s="98">
        <v>574.92999999999995</v>
      </c>
      <c r="G53" s="98">
        <v>629.84</v>
      </c>
      <c r="H53" s="98">
        <v>607.09</v>
      </c>
      <c r="I53" s="98">
        <v>609.35</v>
      </c>
      <c r="L53" s="96">
        <v>2</v>
      </c>
      <c r="M53" s="97" t="s">
        <v>112</v>
      </c>
      <c r="N53" s="121">
        <f>C53*'Unit Conversions'!$B$7*'Unit Conversions'!$G$9/'Unit Conversions'!$G$8*BTU_per_TOE*10^3</f>
        <v>28076490136192.684</v>
      </c>
      <c r="O53" s="121">
        <f>D53*'Unit Conversions'!$B$7*'Unit Conversions'!$G$9/'Unit Conversions'!$G$8*BTU_per_TOE*10^3</f>
        <v>25354230058914.121</v>
      </c>
      <c r="P53" s="121">
        <f>E53*'Unit Conversions'!$B$7*'Unit Conversions'!$G$9/'Unit Conversions'!$G$8*BTU_per_TOE*10^3</f>
        <v>17629796553576.48</v>
      </c>
      <c r="Q53" s="121">
        <f>F53*'Unit Conversions'!$B$7*'Unit Conversions'!$G$9/'Unit Conversions'!$G$8*BTU_per_TOE*10^3</f>
        <v>23613593636538.355</v>
      </c>
      <c r="R53" s="121">
        <f>G53*'Unit Conversions'!$B$7*'Unit Conversions'!$G$9/'Unit Conversions'!$G$8*BTU_per_TOE*10^3</f>
        <v>25868863715647.684</v>
      </c>
      <c r="S53" s="121">
        <f>H53*'Unit Conversions'!$B$7*'Unit Conversions'!$G$9/'Unit Conversions'!$G$8*BTU_per_TOE*10^3</f>
        <v>24934472998114.684</v>
      </c>
      <c r="T53" s="121">
        <f>I53*'Unit Conversions'!$B$7*'Unit Conversions'!$G$9/'Unit Conversions'!$G$8*BTU_per_TOE*10^3</f>
        <v>25027295988076.207</v>
      </c>
      <c r="V53" t="s">
        <v>11</v>
      </c>
    </row>
    <row r="54" spans="1:22" x14ac:dyDescent="0.45">
      <c r="A54" s="96">
        <v>3</v>
      </c>
      <c r="B54" s="97" t="s">
        <v>77</v>
      </c>
      <c r="C54" s="98">
        <v>168.2</v>
      </c>
      <c r="D54" s="98">
        <v>214.34</v>
      </c>
      <c r="E54" s="98">
        <v>204.42</v>
      </c>
      <c r="F54" s="98">
        <v>197.23</v>
      </c>
      <c r="G54" s="98">
        <v>223.94</v>
      </c>
      <c r="H54" s="98">
        <v>208.25</v>
      </c>
      <c r="I54" s="98">
        <v>210.71</v>
      </c>
      <c r="L54" s="96">
        <v>3</v>
      </c>
      <c r="M54" s="97" t="s">
        <v>77</v>
      </c>
      <c r="N54" s="121">
        <f>C54*'Unit Conversions'!$B$7*'Unit Conversions'!$G$9/'Unit Conversions'!$G$8*BTU_per_TOE*10^3</f>
        <v>6908330491826.3994</v>
      </c>
      <c r="O54" s="121">
        <f>D54*'Unit Conversions'!$B$7*'Unit Conversions'!$G$9/'Unit Conversions'!$G$8*BTU_per_TOE*10^3</f>
        <v>8803398083341.6797</v>
      </c>
      <c r="P54" s="121">
        <f>E54*'Unit Conversions'!$B$7*'Unit Conversions'!$G$9/'Unit Conversions'!$G$8*BTU_per_TOE*10^3</f>
        <v>8395962658377.8408</v>
      </c>
      <c r="Q54" s="121">
        <f>F54*'Unit Conversions'!$B$7*'Unit Conversions'!$G$9/'Unit Conversions'!$G$8*BTU_per_TOE*10^3</f>
        <v>8100654119517.9619</v>
      </c>
      <c r="R54" s="121">
        <f>G54*'Unit Conversions'!$B$7*'Unit Conversions'!$G$9/'Unit Conversions'!$G$8*BTU_per_TOE*10^3</f>
        <v>9197690430080.8809</v>
      </c>
      <c r="S54" s="121">
        <f>H54*'Unit Conversions'!$B$7*'Unit Conversions'!$G$9/'Unit Conversions'!$G$8*BTU_per_TOE*10^3</f>
        <v>8553268875879.001</v>
      </c>
      <c r="T54" s="121">
        <f>I54*'Unit Conversions'!$B$7*'Unit Conversions'!$G$9/'Unit Conversions'!$G$8*BTU_per_TOE*10^3</f>
        <v>8654306289730.9229</v>
      </c>
    </row>
    <row r="55" spans="1:22" x14ac:dyDescent="0.45">
      <c r="A55" s="96">
        <v>4</v>
      </c>
      <c r="B55" s="97" t="s">
        <v>113</v>
      </c>
      <c r="C55" s="98">
        <v>1180.72</v>
      </c>
      <c r="D55" s="98">
        <v>1073.28</v>
      </c>
      <c r="E55" s="98">
        <v>873.12</v>
      </c>
      <c r="F55" s="98">
        <v>998.18</v>
      </c>
      <c r="G55" s="98">
        <v>1183.75</v>
      </c>
      <c r="H55" s="98">
        <v>1223.98</v>
      </c>
      <c r="I55" s="98">
        <v>1242.53</v>
      </c>
      <c r="L55" s="96">
        <v>4</v>
      </c>
      <c r="M55" s="97" t="s">
        <v>113</v>
      </c>
      <c r="N55" s="121">
        <f>C55*'Unit Conversions'!$B$7*'Unit Conversions'!$G$9/'Unit Conversions'!$G$8*BTU_per_TOE*10^3</f>
        <v>48494672879365.445</v>
      </c>
      <c r="O55" s="121">
        <f>D55*'Unit Conversions'!$B$7*'Unit Conversions'!$G$9/'Unit Conversions'!$G$8*BTU_per_TOE*10^3</f>
        <v>44081884365442.555</v>
      </c>
      <c r="P55" s="121">
        <f>E55*'Unit Conversions'!$B$7*'Unit Conversions'!$G$9/'Unit Conversions'!$G$8*BTU_per_TOE*10^3</f>
        <v>35860888935930.25</v>
      </c>
      <c r="Q55" s="121">
        <f>F55*'Unit Conversions'!$B$7*'Unit Conversions'!$G$9/'Unit Conversions'!$G$8*BTU_per_TOE*10^3</f>
        <v>40997368194597.359</v>
      </c>
      <c r="R55" s="121">
        <f>G55*'Unit Conversions'!$B$7*'Unit Conversions'!$G$9/'Unit Conversions'!$G$8*BTU_per_TOE*10^3</f>
        <v>48619121401305.008</v>
      </c>
      <c r="S55" s="121">
        <f>H55*'Unit Conversions'!$B$7*'Unit Conversions'!$G$9/'Unit Conversions'!$G$8*BTU_per_TOE*10^3</f>
        <v>50271452766858.969</v>
      </c>
      <c r="T55" s="121">
        <f>I55*'Unit Conversions'!$B$7*'Unit Conversions'!$G$9/'Unit Conversions'!$G$8*BTU_per_TOE*10^3</f>
        <v>51033340582693.57</v>
      </c>
      <c r="V55" t="s">
        <v>45</v>
      </c>
    </row>
    <row r="56" spans="1:22" x14ac:dyDescent="0.45">
      <c r="A56" s="96">
        <v>5</v>
      </c>
      <c r="B56" s="97" t="s">
        <v>114</v>
      </c>
      <c r="C56" s="98">
        <v>1649.15</v>
      </c>
      <c r="D56" s="98">
        <v>1627.59</v>
      </c>
      <c r="E56" s="98">
        <v>686.93</v>
      </c>
      <c r="F56" s="98">
        <v>793.77</v>
      </c>
      <c r="G56" s="98">
        <v>1095.58</v>
      </c>
      <c r="H56" s="98">
        <v>1032.69</v>
      </c>
      <c r="I56" s="98">
        <v>1120.05</v>
      </c>
      <c r="L56" s="96">
        <v>5</v>
      </c>
      <c r="M56" s="97" t="s">
        <v>114</v>
      </c>
      <c r="N56" s="121">
        <f>C56*'Unit Conversions'!$B$7*'Unit Conversions'!$G$9/'Unit Conversions'!$G$8*BTU_per_TOE*10^3</f>
        <v>67734085794265.805</v>
      </c>
      <c r="O56" s="121">
        <f>D56*'Unit Conversions'!$B$7*'Unit Conversions'!$G$9/'Unit Conversions'!$G$8*BTU_per_TOE*10^3</f>
        <v>66848570898880.695</v>
      </c>
      <c r="P56" s="121">
        <f>E56*'Unit Conversions'!$B$7*'Unit Conversions'!$G$9/'Unit Conversions'!$G$8*BTU_per_TOE*10^3</f>
        <v>28213671015162.359</v>
      </c>
      <c r="Q56" s="121">
        <f>F56*'Unit Conversions'!$B$7*'Unit Conversions'!$G$9/'Unit Conversions'!$G$8*BTU_per_TOE*10^3</f>
        <v>32601816257414.043</v>
      </c>
      <c r="R56" s="121">
        <f>G56*'Unit Conversions'!$B$7*'Unit Conversions'!$G$9/'Unit Conversions'!$G$8*BTU_per_TOE*10^3</f>
        <v>44997792629222.172</v>
      </c>
      <c r="S56" s="121">
        <f>H56*'Unit Conversions'!$B$7*'Unit Conversions'!$G$9/'Unit Conversions'!$G$8*BTU_per_TOE*10^3</f>
        <v>42414767036885.898</v>
      </c>
      <c r="T56" s="121">
        <f>I56*'Unit Conversions'!$B$7*'Unit Conversions'!$G$9/'Unit Conversions'!$G$8*BTU_per_TOE*10^3</f>
        <v>46002827392212.609</v>
      </c>
    </row>
    <row r="57" spans="1:22" x14ac:dyDescent="0.45">
      <c r="A57" s="109" t="s">
        <v>73</v>
      </c>
      <c r="B57" s="97" t="s">
        <v>115</v>
      </c>
      <c r="C57" s="98">
        <v>290.38</v>
      </c>
      <c r="D57" s="98">
        <v>263.02999999999997</v>
      </c>
      <c r="E57" s="98">
        <v>153.83000000000001</v>
      </c>
      <c r="F57" s="98">
        <v>162.06</v>
      </c>
      <c r="G57" s="98">
        <v>170.44</v>
      </c>
      <c r="H57" s="98">
        <v>159.03</v>
      </c>
      <c r="I57" s="98">
        <v>148.22</v>
      </c>
      <c r="L57" s="109" t="s">
        <v>73</v>
      </c>
      <c r="M57" s="97" t="s">
        <v>115</v>
      </c>
      <c r="N57" s="121">
        <f>C57*'Unit Conversions'!$B$7*'Unit Conversions'!$G$9/'Unit Conversions'!$G$8*BTU_per_TOE*10^3</f>
        <v>11926522046471.764</v>
      </c>
      <c r="O57" s="121">
        <f>D57*'Unit Conversions'!$B$7*'Unit Conversions'!$G$9/'Unit Conversions'!$G$8*BTU_per_TOE*10^3</f>
        <v>10803199579459.561</v>
      </c>
      <c r="P57" s="121">
        <f>E57*'Unit Conversions'!$B$7*'Unit Conversions'!$G$9/'Unit Conversions'!$G$8*BTU_per_TOE*10^3</f>
        <v>6318124135301.1611</v>
      </c>
      <c r="Q57" s="121">
        <f>F57*'Unit Conversions'!$B$7*'Unit Conversions'!$G$9/'Unit Conversions'!$G$8*BTU_per_TOE*10^3</f>
        <v>6656147678391.1211</v>
      </c>
      <c r="R57" s="121">
        <f>G57*'Unit Conversions'!$B$7*'Unit Conversions'!$G$9/'Unit Conversions'!$G$8*BTU_per_TOE*10^3</f>
        <v>7000332039398.8809</v>
      </c>
      <c r="S57" s="121">
        <f>H57*'Unit Conversions'!$B$7*'Unit Conversions'!$G$9/'Unit Conversions'!$G$8*BTU_per_TOE*10^3</f>
        <v>6531699156451.5605</v>
      </c>
      <c r="T57" s="121">
        <f>I57*'Unit Conversions'!$B$7*'Unit Conversions'!$G$9/'Unit Conversions'!$G$8*BTU_per_TOE*10^3</f>
        <v>6087709545175.4404</v>
      </c>
      <c r="V57" t="s">
        <v>18</v>
      </c>
    </row>
    <row r="58" spans="1:22" x14ac:dyDescent="0.45">
      <c r="A58" s="97" t="s">
        <v>75</v>
      </c>
      <c r="B58" s="97" t="s">
        <v>116</v>
      </c>
      <c r="C58" s="98">
        <v>156.22999999999999</v>
      </c>
      <c r="D58" s="98">
        <v>241.77</v>
      </c>
      <c r="E58" s="98">
        <v>46.33</v>
      </c>
      <c r="F58" s="98">
        <v>58.78</v>
      </c>
      <c r="G58" s="98">
        <v>46.02</v>
      </c>
      <c r="H58" s="98">
        <v>35.31</v>
      </c>
      <c r="I58" s="98">
        <v>30.99</v>
      </c>
      <c r="L58" s="97" t="s">
        <v>75</v>
      </c>
      <c r="M58" s="97" t="s">
        <v>116</v>
      </c>
      <c r="N58" s="121">
        <f>C58*'Unit Conversions'!$B$7*'Unit Conversions'!$G$9/'Unit Conversions'!$G$8*BTU_per_TOE*10^3</f>
        <v>6416697221985.96</v>
      </c>
      <c r="O58" s="121">
        <f>D58*'Unit Conversions'!$B$7*'Unit Conversions'!$G$9/'Unit Conversions'!$G$8*BTU_per_TOE*10^3</f>
        <v>9930006319910.041</v>
      </c>
      <c r="P58" s="121">
        <f>E58*'Unit Conversions'!$B$7*'Unit Conversions'!$G$9/'Unit Conversions'!$G$8*BTU_per_TOE*10^3</f>
        <v>1902871294211.1604</v>
      </c>
      <c r="Q58" s="121">
        <f>F58*'Unit Conversions'!$B$7*'Unit Conversions'!$G$9/'Unit Conversions'!$G$8*BTU_per_TOE*10^3</f>
        <v>2414219181388.5601</v>
      </c>
      <c r="R58" s="121">
        <f>G58*'Unit Conversions'!$B$7*'Unit Conversions'!$G$9/'Unit Conversions'!$G$8*BTU_per_TOE*10^3</f>
        <v>1890138937181.0403</v>
      </c>
      <c r="S58" s="121">
        <f>H58*'Unit Conversions'!$B$7*'Unit Conversions'!$G$9/'Unit Conversions'!$G$8*BTU_per_TOE*10^3</f>
        <v>1450256537850.1206</v>
      </c>
      <c r="T58" s="121">
        <f>I58*'Unit Conversions'!$B$7*'Unit Conversions'!$G$9/'Unit Conversions'!$G$8*BTU_per_TOE*10^3</f>
        <v>1272824981817.48</v>
      </c>
      <c r="V58" t="s">
        <v>61</v>
      </c>
    </row>
    <row r="59" spans="1:22" x14ac:dyDescent="0.45">
      <c r="A59" s="97" t="s">
        <v>83</v>
      </c>
      <c r="B59" s="97" t="s">
        <v>117</v>
      </c>
      <c r="C59" s="98">
        <v>226.18</v>
      </c>
      <c r="D59" s="98">
        <v>213.02</v>
      </c>
      <c r="E59" s="98">
        <v>124.68</v>
      </c>
      <c r="F59" s="98">
        <v>148.69</v>
      </c>
      <c r="G59" s="98">
        <v>203.58</v>
      </c>
      <c r="H59" s="98">
        <v>158.74</v>
      </c>
      <c r="I59" s="98">
        <v>177.17</v>
      </c>
      <c r="L59" s="97" t="s">
        <v>83</v>
      </c>
      <c r="M59" s="97" t="s">
        <v>117</v>
      </c>
      <c r="N59" s="121">
        <f>C59*'Unit Conversions'!$B$7*'Unit Conversions'!$G$9/'Unit Conversions'!$G$8*BTU_per_TOE*10^3</f>
        <v>9289691977653.3613</v>
      </c>
      <c r="O59" s="121">
        <f>D59*'Unit Conversions'!$B$7*'Unit Conversions'!$G$9/'Unit Conversions'!$G$8*BTU_per_TOE*10^3</f>
        <v>8749182885665.041</v>
      </c>
      <c r="P59" s="121">
        <f>E59*'Unit Conversions'!$B$7*'Unit Conversions'!$G$9/'Unit Conversions'!$G$8*BTU_per_TOE*10^3</f>
        <v>5120871853275.3604</v>
      </c>
      <c r="Q59" s="121">
        <f>F59*'Unit Conversions'!$B$7*'Unit Conversions'!$G$9/'Unit Conversions'!$G$8*BTU_per_TOE*10^3</f>
        <v>6107013441317.8809</v>
      </c>
      <c r="R59" s="121">
        <f>G59*'Unit Conversions'!$B$7*'Unit Conversions'!$G$9/'Unit Conversions'!$G$8*BTU_per_TOE*10^3</f>
        <v>8361462078038.1621</v>
      </c>
      <c r="S59" s="121">
        <f>H59*'Unit Conversions'!$B$7*'Unit Conversions'!$G$9/'Unit Conversions'!$G$8*BTU_per_TOE*10^3</f>
        <v>6519788241810.4824</v>
      </c>
      <c r="T59" s="121">
        <f>I59*'Unit Conversions'!$B$7*'Unit Conversions'!$G$9/'Unit Conversions'!$G$8*BTU_per_TOE*10^3</f>
        <v>7276747403310.8408</v>
      </c>
      <c r="V59" t="s">
        <v>5</v>
      </c>
    </row>
    <row r="60" spans="1:22" x14ac:dyDescent="0.45">
      <c r="A60" s="97" t="s">
        <v>85</v>
      </c>
      <c r="B60" s="97" t="s">
        <v>118</v>
      </c>
      <c r="C60" s="98">
        <v>20.58</v>
      </c>
      <c r="D60" s="98">
        <v>62.09</v>
      </c>
      <c r="E60" s="98">
        <v>5.5</v>
      </c>
      <c r="F60" s="98">
        <v>8.1199999999999992</v>
      </c>
      <c r="G60" s="98">
        <v>8.48</v>
      </c>
      <c r="H60" s="98">
        <v>7.67</v>
      </c>
      <c r="I60" s="98">
        <v>7.56</v>
      </c>
      <c r="L60" s="97" t="s">
        <v>85</v>
      </c>
      <c r="M60" s="97" t="s">
        <v>118</v>
      </c>
      <c r="N60" s="121">
        <f>C60*'Unit Conversions'!$B$7*'Unit Conversions'!$G$9/'Unit Conversions'!$G$8*BTU_per_TOE*10^3</f>
        <v>845264218322.16003</v>
      </c>
      <c r="O60" s="121">
        <f>D60*'Unit Conversions'!$B$7*'Unit Conversions'!$G$9/'Unit Conversions'!$G$8*BTU_per_TOE*10^3</f>
        <v>2550167896774.6807</v>
      </c>
      <c r="P60" s="121">
        <f>E60*'Unit Conversions'!$B$7*'Unit Conversions'!$G$9/'Unit Conversions'!$G$8*BTU_per_TOE*10^3</f>
        <v>225896656986.00006</v>
      </c>
      <c r="Q60" s="121">
        <f>F60*'Unit Conversions'!$B$7*'Unit Conversions'!$G$9/'Unit Conversions'!$G$8*BTU_per_TOE*10^3</f>
        <v>333505609950.23999</v>
      </c>
      <c r="R60" s="121">
        <f>G60*'Unit Conversions'!$B$7*'Unit Conversions'!$G$9/'Unit Conversions'!$G$8*BTU_per_TOE*10^3</f>
        <v>348291572952.96008</v>
      </c>
      <c r="S60" s="121">
        <f>H60*'Unit Conversions'!$B$7*'Unit Conversions'!$G$9/'Unit Conversions'!$G$8*BTU_per_TOE*10^3</f>
        <v>315023156196.84003</v>
      </c>
      <c r="T60" s="121">
        <f>I60*'Unit Conversions'!$B$7*'Unit Conversions'!$G$9/'Unit Conversions'!$G$8*BTU_per_TOE*10^3</f>
        <v>310505223057.12</v>
      </c>
      <c r="V60" t="s">
        <v>61</v>
      </c>
    </row>
    <row r="61" spans="1:22" x14ac:dyDescent="0.45">
      <c r="A61" s="97" t="s">
        <v>87</v>
      </c>
      <c r="B61" s="97" t="s">
        <v>119</v>
      </c>
      <c r="C61" s="98">
        <v>153.11000000000001</v>
      </c>
      <c r="D61" s="98">
        <v>183.2</v>
      </c>
      <c r="E61" s="98">
        <v>103.38</v>
      </c>
      <c r="F61" s="98">
        <v>103.27</v>
      </c>
      <c r="G61" s="98">
        <v>109.5</v>
      </c>
      <c r="H61" s="98">
        <v>110.17</v>
      </c>
      <c r="I61" s="98">
        <v>119</v>
      </c>
      <c r="L61" s="97" t="s">
        <v>87</v>
      </c>
      <c r="M61" s="97" t="s">
        <v>119</v>
      </c>
      <c r="N61" s="121">
        <f>C61*'Unit Conversions'!$B$7*'Unit Conversions'!$G$9/'Unit Conversions'!$G$8*BTU_per_TOE*10^3</f>
        <v>6288552209295.7217</v>
      </c>
      <c r="O61" s="121">
        <f>D61*'Unit Conversions'!$B$7*'Unit Conversions'!$G$9/'Unit Conversions'!$G$8*BTU_per_TOE*10^3</f>
        <v>7524412283606.4004</v>
      </c>
      <c r="P61" s="121">
        <f>E61*'Unit Conversions'!$B$7*'Unit Conversions'!$G$9/'Unit Conversions'!$G$8*BTU_per_TOE*10^3</f>
        <v>4246035708947.7603</v>
      </c>
      <c r="Q61" s="121">
        <f>F61*'Unit Conversions'!$B$7*'Unit Conversions'!$G$9/'Unit Conversions'!$G$8*BTU_per_TOE*10^3</f>
        <v>4241517775808.04</v>
      </c>
      <c r="R61" s="121">
        <f>G61*'Unit Conversions'!$B$7*'Unit Conversions'!$G$9/'Unit Conversions'!$G$8*BTU_per_TOE*10^3</f>
        <v>4497397079994</v>
      </c>
      <c r="S61" s="121">
        <f>H61*'Unit Conversions'!$B$7*'Unit Conversions'!$G$9/'Unit Conversions'!$G$8*BTU_per_TOE*10^3</f>
        <v>4524915400026.8408</v>
      </c>
      <c r="T61" s="121">
        <f>I61*'Unit Conversions'!$B$7*'Unit Conversions'!$G$9/'Unit Conversions'!$G$8*BTU_per_TOE*10^3</f>
        <v>4887582214788.001</v>
      </c>
      <c r="V61" t="s">
        <v>6</v>
      </c>
    </row>
    <row r="62" spans="1:22" x14ac:dyDescent="0.45">
      <c r="A62" s="97" t="s">
        <v>89</v>
      </c>
      <c r="B62" s="97" t="s">
        <v>120</v>
      </c>
      <c r="C62" s="98">
        <v>20.83</v>
      </c>
      <c r="D62" s="98">
        <v>26.37</v>
      </c>
      <c r="E62" s="98">
        <v>28.19</v>
      </c>
      <c r="F62" s="98">
        <v>19.190000000000001</v>
      </c>
      <c r="G62" s="98">
        <v>17.760000000000002</v>
      </c>
      <c r="H62" s="98">
        <v>24.33</v>
      </c>
      <c r="I62" s="98">
        <v>16.45</v>
      </c>
      <c r="L62" s="97" t="s">
        <v>89</v>
      </c>
      <c r="M62" s="97" t="s">
        <v>120</v>
      </c>
      <c r="N62" s="121">
        <f>C62*'Unit Conversions'!$B$7*'Unit Conversions'!$G$9/'Unit Conversions'!$G$8*BTU_per_TOE*10^3</f>
        <v>855532248185.16003</v>
      </c>
      <c r="O62" s="121">
        <f>D62*'Unit Conversions'!$B$7*'Unit Conversions'!$G$9/'Unit Conversions'!$G$8*BTU_per_TOE*10^3</f>
        <v>1083071789949.2402</v>
      </c>
      <c r="P62" s="121">
        <f>E62*'Unit Conversions'!$B$7*'Unit Conversions'!$G$9/'Unit Conversions'!$G$8*BTU_per_TOE*10^3</f>
        <v>1157823047351.8801</v>
      </c>
      <c r="Q62" s="121">
        <f>F62*'Unit Conversions'!$B$7*'Unit Conversions'!$G$9/'Unit Conversions'!$G$8*BTU_per_TOE*10^3</f>
        <v>788173972283.88013</v>
      </c>
      <c r="R62" s="121">
        <f>G62*'Unit Conversions'!$B$7*'Unit Conversions'!$G$9/'Unit Conversions'!$G$8*BTU_per_TOE*10^3</f>
        <v>729440841467.52014</v>
      </c>
      <c r="S62" s="121">
        <f>H62*'Unit Conversions'!$B$7*'Unit Conversions'!$G$9/'Unit Conversions'!$G$8*BTU_per_TOE*10^3</f>
        <v>999284666267.16016</v>
      </c>
      <c r="T62" s="121">
        <f>I62*'Unit Conversions'!$B$7*'Unit Conversions'!$G$9/'Unit Conversions'!$G$8*BTU_per_TOE*10^3</f>
        <v>675636364985.40002</v>
      </c>
      <c r="V62" t="s">
        <v>61</v>
      </c>
    </row>
    <row r="63" spans="1:22" x14ac:dyDescent="0.45">
      <c r="A63" s="97" t="s">
        <v>91</v>
      </c>
      <c r="B63" s="97" t="s">
        <v>121</v>
      </c>
      <c r="C63" s="98">
        <v>418.62</v>
      </c>
      <c r="D63" s="98">
        <v>316.08</v>
      </c>
      <c r="E63" s="98">
        <v>68.319999999999993</v>
      </c>
      <c r="F63" s="98">
        <v>135.63</v>
      </c>
      <c r="G63" s="98">
        <v>298.62</v>
      </c>
      <c r="H63" s="98">
        <v>317.14999999999998</v>
      </c>
      <c r="I63" s="98">
        <v>406.51</v>
      </c>
      <c r="L63" s="97" t="s">
        <v>91</v>
      </c>
      <c r="M63" s="97" t="s">
        <v>121</v>
      </c>
      <c r="N63" s="121">
        <f>C63*'Unit Conversions'!$B$7*'Unit Conversions'!$G$9/'Unit Conversions'!$G$8*BTU_per_TOE*10^3</f>
        <v>17193610644996.242</v>
      </c>
      <c r="O63" s="121">
        <f>D63*'Unit Conversions'!$B$7*'Unit Conversions'!$G$9/'Unit Conversions'!$G$8*BTU_per_TOE*10^3</f>
        <v>12982075516388.162</v>
      </c>
      <c r="P63" s="121">
        <f>E63*'Unit Conversions'!$B$7*'Unit Conversions'!$G$9/'Unit Conversions'!$G$8*BTU_per_TOE*10^3</f>
        <v>2806047200960.6406</v>
      </c>
      <c r="Q63" s="121">
        <f>F63*'Unit Conversions'!$B$7*'Unit Conversions'!$G$9/'Unit Conversions'!$G$8*BTU_per_TOE*10^3</f>
        <v>5570611561274.7598</v>
      </c>
      <c r="R63" s="121">
        <f>G63*'Unit Conversions'!$B$7*'Unit Conversions'!$G$9/'Unit Conversions'!$G$8*BTU_per_TOE*10^3</f>
        <v>12264956310756.24</v>
      </c>
      <c r="S63" s="121">
        <f>H63*'Unit Conversions'!$B$7*'Unit Conversions'!$G$9/'Unit Conversions'!$G$8*BTU_per_TOE*10^3</f>
        <v>13026022684201.803</v>
      </c>
      <c r="T63" s="121">
        <f>I63*'Unit Conversions'!$B$7*'Unit Conversions'!$G$9/'Unit Conversions'!$G$8*BTU_per_TOE*10^3</f>
        <v>16696227278432.521</v>
      </c>
      <c r="V63" t="s">
        <v>61</v>
      </c>
    </row>
    <row r="64" spans="1:22" x14ac:dyDescent="0.45">
      <c r="A64" s="97" t="s">
        <v>122</v>
      </c>
      <c r="B64" s="97" t="s">
        <v>123</v>
      </c>
      <c r="C64" s="98">
        <v>38.619999999999997</v>
      </c>
      <c r="D64" s="98">
        <v>54.17</v>
      </c>
      <c r="E64" s="98">
        <v>26.48</v>
      </c>
      <c r="F64" s="98">
        <v>18.38</v>
      </c>
      <c r="G64" s="98">
        <v>24.08</v>
      </c>
      <c r="H64" s="98">
        <v>14.9</v>
      </c>
      <c r="I64" s="98">
        <v>12.9</v>
      </c>
      <c r="L64" s="97" t="s">
        <v>122</v>
      </c>
      <c r="M64" s="97" t="s">
        <v>123</v>
      </c>
      <c r="N64" s="121">
        <f>C64*'Unit Conversions'!$B$7*'Unit Conversions'!$G$9/'Unit Conversions'!$G$8*BTU_per_TOE*10^3</f>
        <v>1586205253236.2402</v>
      </c>
      <c r="O64" s="121">
        <f>D64*'Unit Conversions'!$B$7*'Unit Conversions'!$G$9/'Unit Conversions'!$G$8*BTU_per_TOE*10^3</f>
        <v>2224876710714.8403</v>
      </c>
      <c r="P64" s="121">
        <f>E64*'Unit Conversions'!$B$7*'Unit Conversions'!$G$9/'Unit Conversions'!$G$8*BTU_per_TOE*10^3</f>
        <v>1087589723088.9602</v>
      </c>
      <c r="Q64" s="121">
        <f>F64*'Unit Conversions'!$B$7*'Unit Conversions'!$G$9/'Unit Conversions'!$G$8*BTU_per_TOE*10^3</f>
        <v>754905555527.76001</v>
      </c>
      <c r="R64" s="121">
        <f>G64*'Unit Conversions'!$B$7*'Unit Conversions'!$G$9/'Unit Conversions'!$G$8*BTU_per_TOE*10^3</f>
        <v>989016636404.15991</v>
      </c>
      <c r="S64" s="121">
        <f>H64*'Unit Conversions'!$B$7*'Unit Conversions'!$G$9/'Unit Conversions'!$G$8*BTU_per_TOE*10^3</f>
        <v>611974579834.80017</v>
      </c>
      <c r="T64" s="121">
        <f>I64*'Unit Conversions'!$B$7*'Unit Conversions'!$G$9/'Unit Conversions'!$G$8*BTU_per_TOE*10^3</f>
        <v>529830340930.80011</v>
      </c>
      <c r="V64" t="s">
        <v>61</v>
      </c>
    </row>
    <row r="65" spans="1:22" x14ac:dyDescent="0.45">
      <c r="A65" s="97" t="s">
        <v>124</v>
      </c>
      <c r="B65" s="97" t="s">
        <v>86</v>
      </c>
      <c r="C65" s="98">
        <v>200.29</v>
      </c>
      <c r="D65" s="98">
        <v>137.56</v>
      </c>
      <c r="E65" s="98">
        <v>70.08</v>
      </c>
      <c r="F65" s="98">
        <v>77.91</v>
      </c>
      <c r="G65" s="98">
        <v>137.44999999999999</v>
      </c>
      <c r="H65" s="98">
        <v>143.68</v>
      </c>
      <c r="I65" s="98">
        <v>131.28</v>
      </c>
      <c r="L65" s="97" t="s">
        <v>124</v>
      </c>
      <c r="M65" s="97" t="s">
        <v>86</v>
      </c>
      <c r="N65" s="121">
        <f>C65*'Unit Conversions'!$B$7*'Unit Conversions'!$G$9/'Unit Conversions'!$G$8*BTU_per_TOE*10^3</f>
        <v>8226334805041.0801</v>
      </c>
      <c r="O65" s="121">
        <f>D65*'Unit Conversions'!$B$7*'Unit Conversions'!$G$9/'Unit Conversions'!$G$8*BTU_per_TOE*10^3</f>
        <v>5649880751817.1191</v>
      </c>
      <c r="P65" s="121">
        <f>E65*'Unit Conversions'!$B$7*'Unit Conversions'!$G$9/'Unit Conversions'!$G$8*BTU_per_TOE*10^3</f>
        <v>2878334131196.1606</v>
      </c>
      <c r="Q65" s="121">
        <f>F65*'Unit Conversions'!$B$7*'Unit Conversions'!$G$9/'Unit Conversions'!$G$8*BTU_per_TOE*10^3</f>
        <v>3199928826505.3203</v>
      </c>
      <c r="R65" s="121">
        <f>G65*'Unit Conversions'!$B$7*'Unit Conversions'!$G$9/'Unit Conversions'!$G$8*BTU_per_TOE*10^3</f>
        <v>5645362818677.4004</v>
      </c>
      <c r="S65" s="121">
        <f>H65*'Unit Conversions'!$B$7*'Unit Conversions'!$G$9/'Unit Conversions'!$G$8*BTU_per_TOE*10^3</f>
        <v>5901242122863.3613</v>
      </c>
      <c r="T65" s="121">
        <f>I65*'Unit Conversions'!$B$7*'Unit Conversions'!$G$9/'Unit Conversions'!$G$8*BTU_per_TOE*10^3</f>
        <v>5391947841658.5615</v>
      </c>
      <c r="V65" t="s">
        <v>61</v>
      </c>
    </row>
    <row r="66" spans="1:22" x14ac:dyDescent="0.45">
      <c r="A66" s="97" t="s">
        <v>125</v>
      </c>
      <c r="B66" s="97" t="s">
        <v>126</v>
      </c>
      <c r="C66" s="98">
        <v>10.06</v>
      </c>
      <c r="D66" s="98">
        <v>8.6199999999999992</v>
      </c>
      <c r="E66" s="98">
        <v>14.83</v>
      </c>
      <c r="F66" s="98">
        <v>5.95</v>
      </c>
      <c r="G66" s="98">
        <v>6.62</v>
      </c>
      <c r="H66" s="98">
        <v>5.61</v>
      </c>
      <c r="I66" s="98">
        <v>5.03</v>
      </c>
      <c r="L66" s="97" t="s">
        <v>125</v>
      </c>
      <c r="M66" s="97" t="s">
        <v>126</v>
      </c>
      <c r="N66" s="121">
        <f>C66*'Unit Conversions'!$B$7*'Unit Conversions'!$G$9/'Unit Conversions'!$G$8*BTU_per_TOE*10^3</f>
        <v>413185521687.12006</v>
      </c>
      <c r="O66" s="121">
        <f>D66*'Unit Conversions'!$B$7*'Unit Conversions'!$G$9/'Unit Conversions'!$G$8*BTU_per_TOE*10^3</f>
        <v>354041669676.24005</v>
      </c>
      <c r="P66" s="121">
        <f>E66*'Unit Conversions'!$B$7*'Unit Conversions'!$G$9/'Unit Conversions'!$G$8*BTU_per_TOE*10^3</f>
        <v>609099531473.16016</v>
      </c>
      <c r="Q66" s="121">
        <f>F66*'Unit Conversions'!$B$7*'Unit Conversions'!$G$9/'Unit Conversions'!$G$8*BTU_per_TOE*10^3</f>
        <v>244379110739.40005</v>
      </c>
      <c r="R66" s="121">
        <f>G66*'Unit Conversions'!$B$7*'Unit Conversions'!$G$9/'Unit Conversions'!$G$8*BTU_per_TOE*10^3</f>
        <v>271897430772.24005</v>
      </c>
      <c r="S66" s="121">
        <f>H66*'Unit Conversions'!$B$7*'Unit Conversions'!$G$9/'Unit Conversions'!$G$8*BTU_per_TOE*10^3</f>
        <v>230414590125.72006</v>
      </c>
      <c r="T66" s="121">
        <f>I66*'Unit Conversions'!$B$7*'Unit Conversions'!$G$9/'Unit Conversions'!$G$8*BTU_per_TOE*10^3</f>
        <v>206592760843.56003</v>
      </c>
      <c r="V66" t="s">
        <v>6</v>
      </c>
    </row>
    <row r="67" spans="1:22" x14ac:dyDescent="0.45">
      <c r="A67" s="97" t="s">
        <v>127</v>
      </c>
      <c r="B67" s="97" t="s">
        <v>92</v>
      </c>
      <c r="C67" s="98">
        <v>114.24</v>
      </c>
      <c r="D67" s="98">
        <v>121.67</v>
      </c>
      <c r="E67" s="98">
        <v>45.3</v>
      </c>
      <c r="F67" s="98">
        <v>55.81</v>
      </c>
      <c r="G67" s="98">
        <v>73.02</v>
      </c>
      <c r="H67" s="98">
        <v>56.1</v>
      </c>
      <c r="I67" s="98">
        <v>64.95</v>
      </c>
      <c r="L67" s="97" t="s">
        <v>127</v>
      </c>
      <c r="M67" s="97" t="s">
        <v>92</v>
      </c>
      <c r="N67" s="121">
        <f>C67*'Unit Conversions'!$B$7*'Unit Conversions'!$G$9/'Unit Conversions'!$G$8*BTU_per_TOE*10^3</f>
        <v>4692078926196.4805</v>
      </c>
      <c r="O67" s="121">
        <f>D67*'Unit Conversions'!$B$7*'Unit Conversions'!$G$9/'Unit Conversions'!$G$8*BTU_per_TOE*10^3</f>
        <v>4997244773724.8398</v>
      </c>
      <c r="P67" s="121">
        <f>E67*'Unit Conversions'!$B$7*'Unit Conversions'!$G$9/'Unit Conversions'!$G$8*BTU_per_TOE*10^3</f>
        <v>1860567011175.6001</v>
      </c>
      <c r="Q67" s="121">
        <f>F67*'Unit Conversions'!$B$7*'Unit Conversions'!$G$9/'Unit Conversions'!$G$8*BTU_per_TOE*10^3</f>
        <v>2292234986616.1201</v>
      </c>
      <c r="R67" s="121">
        <f>G67*'Unit Conversions'!$B$7*'Unit Conversions'!$G$9/'Unit Conversions'!$G$8*BTU_per_TOE*10^3</f>
        <v>2999086162385.04</v>
      </c>
      <c r="S67" s="121">
        <f>H67*'Unit Conversions'!$B$7*'Unit Conversions'!$G$9/'Unit Conversions'!$G$8*BTU_per_TOE*10^3</f>
        <v>2304145901257.2002</v>
      </c>
      <c r="T67" s="121">
        <f>I67*'Unit Conversions'!$B$7*'Unit Conversions'!$G$9/'Unit Conversions'!$G$8*BTU_per_TOE*10^3</f>
        <v>2667634158407.4004</v>
      </c>
      <c r="V67" t="s">
        <v>61</v>
      </c>
    </row>
    <row r="68" spans="1:22" x14ac:dyDescent="0.45">
      <c r="A68" s="96">
        <v>6</v>
      </c>
      <c r="B68" s="97" t="s">
        <v>93</v>
      </c>
      <c r="C68" s="98">
        <v>53207.8</v>
      </c>
      <c r="D68" s="98">
        <v>58021.31</v>
      </c>
      <c r="E68" s="98">
        <v>61464.81</v>
      </c>
      <c r="F68" s="98">
        <v>60402.94</v>
      </c>
      <c r="G68" s="98">
        <v>63771.88</v>
      </c>
      <c r="H68" s="98">
        <v>65089.36</v>
      </c>
      <c r="I68" s="98">
        <v>69865.570000000007</v>
      </c>
      <c r="L68" s="96">
        <v>6</v>
      </c>
      <c r="M68" s="97" t="s">
        <v>93</v>
      </c>
      <c r="N68" s="121">
        <f>C68*'Unit Conversions'!$B$7*'Unit Conversions'!$G$9/'Unit Conversions'!$G$8*BTU_per_TOE*10^3</f>
        <v>2185357117378126</v>
      </c>
      <c r="O68" s="121">
        <f>D68*'Unit Conversions'!$B$7*'Unit Conversions'!$G$9/'Unit Conversions'!$G$8*BTU_per_TOE*10^3</f>
        <v>2383058175081522.5</v>
      </c>
      <c r="P68" s="121">
        <f>E68*'Unit Conversions'!$B$7*'Unit Conversions'!$G$9/'Unit Conversions'!$G$8*BTU_per_TOE*10^3</f>
        <v>2524490018414484</v>
      </c>
      <c r="Q68" s="121">
        <f>F68*'Unit Conversions'!$B$7*'Unit Conversions'!$G$9/'Unit Conversions'!$G$8*BTU_per_TOE*10^3</f>
        <v>2480876766931989.5</v>
      </c>
      <c r="R68" s="121">
        <f>G68*'Unit Conversions'!$B$7*'Unit Conversions'!$G$9/'Unit Conversions'!$G$8*BTU_per_TOE*10^3</f>
        <v>2619246273038610.5</v>
      </c>
      <c r="S68" s="121">
        <f>H68*'Unit Conversions'!$B$7*'Unit Conversions'!$G$9/'Unit Conversions'!$G$8*BTU_per_TOE*10^3</f>
        <v>2673357968974231.5</v>
      </c>
      <c r="T68" s="121">
        <f>I68*'Unit Conversions'!$B$7*'Unit Conversions'!$G$9/'Unit Conversions'!$G$8*BTU_per_TOE*10^3</f>
        <v>2869527036622068.5</v>
      </c>
      <c r="V68" t="s">
        <v>61</v>
      </c>
    </row>
    <row r="69" spans="1:22" x14ac:dyDescent="0.45">
      <c r="A69" s="96">
        <v>7</v>
      </c>
      <c r="B69" s="97" t="s">
        <v>128</v>
      </c>
      <c r="C69" s="98">
        <v>2262</v>
      </c>
      <c r="D69" s="98">
        <v>2319.63</v>
      </c>
      <c r="E69" s="98">
        <v>1425.67</v>
      </c>
      <c r="F69" s="98">
        <v>1748.39</v>
      </c>
      <c r="G69" s="98">
        <v>1922.1</v>
      </c>
      <c r="H69" s="98">
        <v>2161.29</v>
      </c>
      <c r="I69" s="98">
        <v>1927.39</v>
      </c>
      <c r="L69" s="96">
        <v>7</v>
      </c>
      <c r="M69" s="97" t="s">
        <v>128</v>
      </c>
      <c r="N69" s="121">
        <f>C69*'Unit Conversions'!$B$7*'Unit Conversions'!$G$9/'Unit Conversions'!$G$8*BTU_per_TOE*10^3</f>
        <v>92905134200424.016</v>
      </c>
      <c r="O69" s="121">
        <f>D69*'Unit Conversions'!$B$7*'Unit Conversions'!$G$9/'Unit Conversions'!$G$8*BTU_per_TOE*10^3</f>
        <v>95272120444442.766</v>
      </c>
      <c r="P69" s="121">
        <f>E69*'Unit Conversions'!$B$7*'Unit Conversions'!$G$9/'Unit Conversions'!$G$8*BTU_per_TOE*10^3</f>
        <v>58555288539132.844</v>
      </c>
      <c r="Q69" s="121">
        <f>F69*'Unit Conversions'!$B$7*'Unit Conversions'!$G$9/'Unit Conversions'!$G$8*BTU_per_TOE*10^3</f>
        <v>71810082928682.297</v>
      </c>
      <c r="R69" s="121">
        <f>G69*'Unit Conversions'!$B$7*'Unit Conversions'!$G$9/'Unit Conversions'!$G$8*BTU_per_TOE*10^3</f>
        <v>78944720798689.203</v>
      </c>
      <c r="S69" s="121">
        <f>H69*'Unit Conversions'!$B$7*'Unit Conversions'!$G$9/'Unit Conversions'!$G$8*BTU_per_TOE*10^3</f>
        <v>88768761050413.094</v>
      </c>
      <c r="T69" s="121">
        <f>I69*'Unit Conversions'!$B$7*'Unit Conversions'!$G$9/'Unit Conversions'!$G$8*BTU_per_TOE*10^3</f>
        <v>79161992310590.297</v>
      </c>
      <c r="V69" t="s">
        <v>61</v>
      </c>
    </row>
    <row r="70" spans="1:22" x14ac:dyDescent="0.45">
      <c r="A70" s="100"/>
      <c r="B70" s="101" t="s">
        <v>129</v>
      </c>
      <c r="C70" s="102">
        <v>64680.24</v>
      </c>
      <c r="D70" s="102">
        <v>69033.39</v>
      </c>
      <c r="E70" s="102">
        <v>68287.28</v>
      </c>
      <c r="F70" s="102">
        <v>69332.820000000007</v>
      </c>
      <c r="G70" s="102">
        <v>74591.679999999993</v>
      </c>
      <c r="H70" s="102">
        <v>75980.31</v>
      </c>
      <c r="I70" s="102">
        <v>80990.77</v>
      </c>
      <c r="L70" s="100"/>
      <c r="M70" s="101" t="s">
        <v>129</v>
      </c>
      <c r="N70" s="121">
        <f>C70*'Unit Conversions'!$B$7*'Unit Conversions'!$G$9/'Unit Conversions'!$G$8*BTU_per_TOE*10^3</f>
        <v>2656554543464029.5</v>
      </c>
      <c r="O70" s="121">
        <f>D70*'Unit Conversions'!$B$7*'Unit Conversions'!$G$9/'Unit Conversions'!$G$8*BTU_per_TOE*10^3</f>
        <v>2835347640256502</v>
      </c>
      <c r="P70" s="121">
        <f>E70*'Unit Conversions'!$B$7*'Unit Conversions'!$G$9/'Unit Conversions'!$G$8*BTU_per_TOE*10^3</f>
        <v>2804703321212171.5</v>
      </c>
      <c r="Q70" s="121">
        <f>F70*'Unit Conversions'!$B$7*'Unit Conversions'!$G$9/'Unit Conversions'!$G$8*BTU_per_TOE*10^3</f>
        <v>2847645864984015</v>
      </c>
      <c r="R70" s="121">
        <f>G70*'Unit Conversions'!$B$7*'Unit Conversions'!$G$9/'Unit Conversions'!$G$8*BTU_per_TOE*10^3</f>
        <v>3063638391085359.5</v>
      </c>
      <c r="S70" s="121">
        <f>H70*'Unit Conversions'!$B$7*'Unit Conversions'!$G$9/'Unit Conversions'!$G$8*BTU_per_TOE*10^3</f>
        <v>3120672368319990.5</v>
      </c>
      <c r="T70" s="121">
        <f>I70*'Unit Conversions'!$B$7*'Unit Conversions'!$G$9/'Unit Conversions'!$G$8*BTU_per_TOE*10^3</f>
        <v>3326462579949458</v>
      </c>
    </row>
    <row r="71" spans="1:22" x14ac:dyDescent="0.45">
      <c r="A71" s="506">
        <v>8</v>
      </c>
      <c r="B71" s="104" t="s">
        <v>97</v>
      </c>
      <c r="C71" s="105">
        <v>69.739999999999995</v>
      </c>
      <c r="D71" s="105">
        <v>46.66</v>
      </c>
      <c r="E71" s="105">
        <v>76.650000000000006</v>
      </c>
      <c r="F71" s="105">
        <v>83.4</v>
      </c>
      <c r="G71" s="105">
        <v>55.4</v>
      </c>
      <c r="H71" s="105">
        <v>46.26</v>
      </c>
      <c r="I71" s="98">
        <v>82.44</v>
      </c>
      <c r="L71" s="506">
        <v>8</v>
      </c>
      <c r="M71" s="104" t="s">
        <v>97</v>
      </c>
      <c r="N71" s="121">
        <f>C71*'Unit Conversions'!$B$7*'Unit Conversions'!$G$9/'Unit Conversions'!$G$8*BTU_per_TOE*10^3</f>
        <v>2864369610582.48</v>
      </c>
      <c r="O71" s="121">
        <f>D71*'Unit Conversions'!$B$7*'Unit Conversions'!$G$9/'Unit Conversions'!$G$8*BTU_per_TOE*10^3</f>
        <v>1916425093630.3203</v>
      </c>
      <c r="P71" s="121">
        <f>E71*'Unit Conversions'!$B$7*'Unit Conversions'!$G$9/'Unit Conversions'!$G$8*BTU_per_TOE*10^3</f>
        <v>3148177955995.8008</v>
      </c>
      <c r="Q71" s="121">
        <f>F71*'Unit Conversions'!$B$7*'Unit Conversions'!$G$9/'Unit Conversions'!$G$8*BTU_per_TOE*10^3</f>
        <v>3425414762296.8013</v>
      </c>
      <c r="R71" s="121">
        <f>G71*'Unit Conversions'!$B$7*'Unit Conversions'!$G$9/'Unit Conversions'!$G$8*BTU_per_TOE*10^3</f>
        <v>2275395417640.7998</v>
      </c>
      <c r="S71" s="121">
        <f>H71*'Unit Conversions'!$B$7*'Unit Conversions'!$G$9/'Unit Conversions'!$G$8*BTU_per_TOE*10^3</f>
        <v>1899996245849.5205</v>
      </c>
      <c r="T71" s="121">
        <f>I71*'Unit Conversions'!$B$7*'Unit Conversions'!$G$9/'Unit Conversions'!$G$8*BTU_per_TOE*10^3</f>
        <v>3385985527622.8804</v>
      </c>
    </row>
    <row r="72" spans="1:22" x14ac:dyDescent="0.45">
      <c r="A72" s="507"/>
      <c r="B72" s="110" t="s">
        <v>98</v>
      </c>
      <c r="C72" s="106">
        <v>64749.98</v>
      </c>
      <c r="D72" s="106">
        <v>69080.05</v>
      </c>
      <c r="E72" s="106">
        <v>68363.92</v>
      </c>
      <c r="F72" s="106">
        <v>69416.22</v>
      </c>
      <c r="G72" s="106">
        <v>74647.070000000007</v>
      </c>
      <c r="H72" s="106">
        <v>76026.570000000007</v>
      </c>
      <c r="I72" s="106">
        <v>81073.210000000006</v>
      </c>
      <c r="L72" s="507"/>
      <c r="M72" s="110" t="s">
        <v>98</v>
      </c>
      <c r="N72" s="122">
        <f>C72*'Unit Conversions'!$B$7*'Unit Conversions'!$G$9/'Unit Conversions'!$G$8*BTU_per_TOE*10^3</f>
        <v>2659418913074611.5</v>
      </c>
      <c r="O72" s="122">
        <f>D72*'Unit Conversions'!$B$7*'Unit Conversions'!$G$9/'Unit Conversions'!$G$8*BTU_per_TOE*10^3</f>
        <v>2837264065350133</v>
      </c>
      <c r="P72" s="122">
        <f>E72*'Unit Conversions'!$B$7*'Unit Conversions'!$G$9/'Unit Conversions'!$G$8*BTU_per_TOE*10^3</f>
        <v>2807851088446972</v>
      </c>
      <c r="Q72" s="122">
        <f>F72*'Unit Conversions'!$B$7*'Unit Conversions'!$G$9/'Unit Conversions'!$G$8*BTU_per_TOE*10^3</f>
        <v>2851071279746311.5</v>
      </c>
      <c r="R72" s="122">
        <f>G72*'Unit Conversions'!$B$7*'Unit Conversions'!$G$9/'Unit Conversions'!$G$8*BTU_per_TOE*10^3</f>
        <v>3065913375781806</v>
      </c>
      <c r="S72" s="122">
        <f>H72*'Unit Conversions'!$B$7*'Unit Conversions'!$G$9/'Unit Conversions'!$G$8*BTU_per_TOE*10^3</f>
        <v>3122572364565840.5</v>
      </c>
      <c r="T72" s="122">
        <f>I72*'Unit Conversions'!$B$7*'Unit Conversions'!$G$9/'Unit Conversions'!$G$8*BTU_per_TOE*10^3</f>
        <v>3329848565477081.5</v>
      </c>
    </row>
    <row r="73" spans="1:22" x14ac:dyDescent="0.45">
      <c r="A73" s="90" t="s">
        <v>107</v>
      </c>
      <c r="B73" s="41"/>
      <c r="C73" s="41"/>
      <c r="D73" s="41"/>
      <c r="E73" s="41"/>
      <c r="F73" s="41"/>
      <c r="G73" s="41"/>
      <c r="H73" s="41"/>
      <c r="I73" s="41"/>
      <c r="L73" s="90" t="s">
        <v>107</v>
      </c>
      <c r="M73" s="41"/>
      <c r="N73" s="41"/>
      <c r="O73" s="41"/>
      <c r="P73" s="41"/>
      <c r="Q73" s="41"/>
      <c r="R73" s="41"/>
      <c r="S73" s="41"/>
      <c r="T73" s="41"/>
    </row>
    <row r="74" spans="1:22" x14ac:dyDescent="0.45">
      <c r="A74" s="90" t="s">
        <v>100</v>
      </c>
      <c r="B74" s="41"/>
      <c r="C74" s="41"/>
      <c r="D74" s="41"/>
      <c r="E74" s="41"/>
      <c r="F74" s="41"/>
      <c r="G74" s="41"/>
      <c r="H74" s="41"/>
      <c r="I74" s="41"/>
      <c r="L74" s="90" t="s">
        <v>100</v>
      </c>
      <c r="M74" s="41"/>
      <c r="N74" s="41"/>
      <c r="O74" s="41"/>
      <c r="P74" s="41"/>
      <c r="Q74" s="41"/>
      <c r="R74" s="41"/>
      <c r="S74" s="41"/>
      <c r="T74" s="41"/>
    </row>
    <row r="76" spans="1:22" ht="15.75" x14ac:dyDescent="0.45">
      <c r="A76" s="497" t="s">
        <v>130</v>
      </c>
      <c r="B76" s="498"/>
      <c r="C76" s="498"/>
      <c r="D76" s="498"/>
      <c r="E76" s="498"/>
      <c r="F76" s="498"/>
      <c r="G76" s="498"/>
      <c r="H76" s="498"/>
      <c r="I76" s="499"/>
      <c r="L76" s="497" t="s">
        <v>130</v>
      </c>
      <c r="M76" s="498"/>
      <c r="N76" s="498"/>
      <c r="O76" s="498"/>
      <c r="P76" s="498"/>
      <c r="Q76" s="498"/>
      <c r="R76" s="498"/>
      <c r="S76" s="498"/>
      <c r="T76" s="499"/>
    </row>
    <row r="77" spans="1:22" x14ac:dyDescent="0.45">
      <c r="A77" s="494" t="s">
        <v>63</v>
      </c>
      <c r="B77" s="495"/>
      <c r="C77" s="495"/>
      <c r="D77" s="495"/>
      <c r="E77" s="495"/>
      <c r="F77" s="495"/>
      <c r="G77" s="495"/>
      <c r="H77" s="495"/>
      <c r="I77" s="496"/>
      <c r="L77" s="511" t="s">
        <v>145</v>
      </c>
      <c r="M77" s="495"/>
      <c r="N77" s="495"/>
      <c r="O77" s="495"/>
      <c r="P77" s="495"/>
      <c r="Q77" s="495"/>
      <c r="R77" s="495"/>
      <c r="S77" s="495"/>
      <c r="T77" s="496"/>
    </row>
    <row r="78" spans="1:22" x14ac:dyDescent="0.45">
      <c r="A78" s="500" t="s">
        <v>64</v>
      </c>
      <c r="B78" s="501"/>
      <c r="C78" s="91" t="s">
        <v>65</v>
      </c>
      <c r="D78" s="91" t="s">
        <v>66</v>
      </c>
      <c r="E78" s="91" t="s">
        <v>67</v>
      </c>
      <c r="F78" s="91" t="s">
        <v>68</v>
      </c>
      <c r="G78" s="91" t="s">
        <v>69</v>
      </c>
      <c r="H78" s="432" t="s">
        <v>595</v>
      </c>
      <c r="I78" s="432" t="s">
        <v>596</v>
      </c>
      <c r="L78" s="500" t="s">
        <v>64</v>
      </c>
      <c r="M78" s="501"/>
      <c r="N78" s="91" t="s">
        <v>65</v>
      </c>
      <c r="O78" s="91" t="s">
        <v>66</v>
      </c>
      <c r="P78" s="91" t="s">
        <v>67</v>
      </c>
      <c r="Q78" s="91" t="s">
        <v>68</v>
      </c>
      <c r="R78" s="91" t="s">
        <v>69</v>
      </c>
      <c r="S78" s="432" t="s">
        <v>595</v>
      </c>
      <c r="T78" s="432" t="s">
        <v>596</v>
      </c>
    </row>
    <row r="79" spans="1:22" x14ac:dyDescent="0.45">
      <c r="A79" s="502">
        <v>-1</v>
      </c>
      <c r="B79" s="503"/>
      <c r="C79" s="92">
        <v>-2</v>
      </c>
      <c r="D79" s="92">
        <v>-3</v>
      </c>
      <c r="E79" s="92">
        <v>-4</v>
      </c>
      <c r="F79" s="92">
        <v>-5</v>
      </c>
      <c r="G79" s="92">
        <v>-6</v>
      </c>
      <c r="H79" s="92">
        <v>-7</v>
      </c>
      <c r="I79" s="92">
        <v>-8</v>
      </c>
      <c r="L79" s="502">
        <v>-1</v>
      </c>
      <c r="M79" s="503"/>
      <c r="N79" s="92">
        <v>-2</v>
      </c>
      <c r="O79" s="92">
        <v>-3</v>
      </c>
      <c r="P79" s="92">
        <v>-4</v>
      </c>
      <c r="Q79" s="92">
        <v>-5</v>
      </c>
      <c r="R79" s="92">
        <v>-6</v>
      </c>
      <c r="S79" s="92">
        <v>-7</v>
      </c>
      <c r="T79" s="92">
        <v>-8</v>
      </c>
    </row>
    <row r="80" spans="1:22" x14ac:dyDescent="0.45">
      <c r="A80" s="508" t="s">
        <v>131</v>
      </c>
      <c r="B80" s="509"/>
      <c r="C80" s="509"/>
      <c r="D80" s="509"/>
      <c r="E80" s="509"/>
      <c r="F80" s="509"/>
      <c r="G80" s="509"/>
      <c r="H80" s="509"/>
      <c r="I80" s="510"/>
      <c r="L80" s="512" t="s">
        <v>131</v>
      </c>
      <c r="M80" s="513"/>
      <c r="N80" s="513"/>
      <c r="O80" s="513"/>
      <c r="P80" s="513"/>
      <c r="Q80" s="513"/>
      <c r="R80" s="513"/>
      <c r="S80" s="513"/>
      <c r="T80" s="514"/>
    </row>
    <row r="81" spans="1:22" x14ac:dyDescent="0.45">
      <c r="A81" s="93">
        <v>1</v>
      </c>
      <c r="B81" s="94" t="s">
        <v>72</v>
      </c>
      <c r="C81" s="95">
        <v>2.54</v>
      </c>
      <c r="D81" s="95">
        <v>3.08</v>
      </c>
      <c r="E81" s="95">
        <v>3.85</v>
      </c>
      <c r="F81" s="95">
        <v>4.95</v>
      </c>
      <c r="G81" s="95">
        <v>3.74</v>
      </c>
      <c r="H81" s="95">
        <v>7.23</v>
      </c>
      <c r="I81" s="98">
        <v>7.87</v>
      </c>
      <c r="L81" s="93">
        <v>1</v>
      </c>
      <c r="M81" s="94" t="s">
        <v>72</v>
      </c>
      <c r="N81" s="121">
        <f>C81*'Unit Conversions'!$B$12*BTU_per_TOE*10^3</f>
        <v>104827160139.52</v>
      </c>
      <c r="O81" s="121">
        <f>D81*'Unit Conversions'!$B$12*BTU_per_TOE*10^3</f>
        <v>127113249303.04002</v>
      </c>
      <c r="P81" s="121">
        <f>E81*'Unit Conversions'!$B$12*BTU_per_TOE*10^3</f>
        <v>158891561628.80005</v>
      </c>
      <c r="Q81" s="121">
        <f>F81*'Unit Conversions'!$B$12*BTU_per_TOE*10^3</f>
        <v>204289150665.60004</v>
      </c>
      <c r="R81" s="121">
        <f>G81*'Unit Conversions'!$B$12*BTU_per_TOE*10^3</f>
        <v>154351802725.12</v>
      </c>
      <c r="S81" s="121">
        <f>H81*'Unit Conversions'!$B$12*BTU_per_TOE*10^3</f>
        <v>298385971578.24005</v>
      </c>
      <c r="T81" s="121">
        <f>I81*'Unit Conversions'!$B$12*BTU_per_TOE*10^3</f>
        <v>324799114290.56006</v>
      </c>
    </row>
    <row r="82" spans="1:22" x14ac:dyDescent="0.45">
      <c r="A82" s="109" t="s">
        <v>73</v>
      </c>
      <c r="B82" s="97" t="s">
        <v>109</v>
      </c>
      <c r="C82" s="98">
        <v>0.01</v>
      </c>
      <c r="D82" s="98">
        <v>0.02</v>
      </c>
      <c r="E82" s="98">
        <v>0.65</v>
      </c>
      <c r="F82" s="98">
        <v>2.21</v>
      </c>
      <c r="G82" s="98">
        <v>0.21</v>
      </c>
      <c r="H82" s="98">
        <v>0</v>
      </c>
      <c r="I82" s="98">
        <v>3.02</v>
      </c>
      <c r="L82" s="109" t="s">
        <v>73</v>
      </c>
      <c r="M82" s="97" t="s">
        <v>109</v>
      </c>
      <c r="N82" s="121">
        <f>C82*'Unit Conversions'!$B$12*BTU_per_TOE*10^3</f>
        <v>412705354.88000005</v>
      </c>
      <c r="O82" s="121">
        <f>D82*'Unit Conversions'!$B$12*BTU_per_TOE*10^3</f>
        <v>825410709.76000011</v>
      </c>
      <c r="P82" s="121">
        <f>E82*'Unit Conversions'!$B$12*BTU_per_TOE*10^3</f>
        <v>26825848067.200005</v>
      </c>
      <c r="Q82" s="121">
        <f>F82*'Unit Conversions'!$B$12*BTU_per_TOE*10^3</f>
        <v>91207883428.480011</v>
      </c>
      <c r="R82" s="121">
        <f>G82*'Unit Conversions'!$B$12*BTU_per_TOE*10^3</f>
        <v>8666812452.4800014</v>
      </c>
      <c r="S82" s="121">
        <f>H82*'Unit Conversions'!$B$12*BTU_per_TOE*10^3</f>
        <v>0</v>
      </c>
      <c r="T82" s="121">
        <f>I82*'Unit Conversions'!$B$12*BTU_per_TOE*10^3</f>
        <v>124637017173.76001</v>
      </c>
    </row>
    <row r="83" spans="1:22" x14ac:dyDescent="0.45">
      <c r="A83" s="97" t="s">
        <v>75</v>
      </c>
      <c r="B83" s="97" t="s">
        <v>111</v>
      </c>
      <c r="C83" s="98">
        <v>1.7</v>
      </c>
      <c r="D83" s="98">
        <v>2.15</v>
      </c>
      <c r="E83" s="98">
        <v>2.4300000000000002</v>
      </c>
      <c r="F83" s="98">
        <v>2.09</v>
      </c>
      <c r="G83" s="98">
        <v>2.94</v>
      </c>
      <c r="H83" s="98">
        <v>6.67</v>
      </c>
      <c r="I83" s="98">
        <v>4.33</v>
      </c>
      <c r="L83" s="97" t="s">
        <v>75</v>
      </c>
      <c r="M83" s="97" t="s">
        <v>111</v>
      </c>
      <c r="N83" s="121">
        <f>C83*'Unit Conversions'!$B$12*BTU_per_TOE*10^3</f>
        <v>70159910329.600006</v>
      </c>
      <c r="O83" s="121">
        <f>D83*'Unit Conversions'!$B$12*BTU_per_TOE*10^3</f>
        <v>88731651299.199997</v>
      </c>
      <c r="P83" s="121">
        <f>E83*'Unit Conversions'!$B$12*BTU_per_TOE*10^3</f>
        <v>100287401235.84001</v>
      </c>
      <c r="Q83" s="121">
        <f>F83*'Unit Conversions'!$B$12*BTU_per_TOE*10^3</f>
        <v>86255419169.920013</v>
      </c>
      <c r="R83" s="121">
        <f>G83*'Unit Conversions'!$B$12*BTU_per_TOE*10^3</f>
        <v>121335374334.72</v>
      </c>
      <c r="S83" s="121">
        <f>H83*'Unit Conversions'!$B$12*BTU_per_TOE*10^3</f>
        <v>275274471704.95996</v>
      </c>
      <c r="T83" s="121">
        <f>I83*'Unit Conversions'!$B$12*BTU_per_TOE*10^3</f>
        <v>178701418663.04004</v>
      </c>
    </row>
    <row r="84" spans="1:22" x14ac:dyDescent="0.45">
      <c r="A84" s="97" t="s">
        <v>83</v>
      </c>
      <c r="B84" s="97" t="s">
        <v>76</v>
      </c>
      <c r="C84" s="98">
        <v>0.83</v>
      </c>
      <c r="D84" s="98">
        <v>0.9</v>
      </c>
      <c r="E84" s="98">
        <v>0.76</v>
      </c>
      <c r="F84" s="98">
        <v>0.65</v>
      </c>
      <c r="G84" s="98">
        <v>0.59</v>
      </c>
      <c r="H84" s="98">
        <v>0.56000000000000005</v>
      </c>
      <c r="I84" s="98">
        <v>0.51</v>
      </c>
      <c r="L84" s="97" t="s">
        <v>83</v>
      </c>
      <c r="M84" s="97" t="s">
        <v>76</v>
      </c>
      <c r="N84" s="121">
        <f>C84*'Unit Conversions'!$B$12*BTU_per_TOE*10^3</f>
        <v>34254544455.040001</v>
      </c>
      <c r="O84" s="121">
        <f>D84*'Unit Conversions'!$B$12*BTU_per_TOE*10^3</f>
        <v>37143481939.200005</v>
      </c>
      <c r="P84" s="121">
        <f>E84*'Unit Conversions'!$B$12*BTU_per_TOE*10^3</f>
        <v>31365606970.880001</v>
      </c>
      <c r="Q84" s="121">
        <f>F84*'Unit Conversions'!$B$12*BTU_per_TOE*10^3</f>
        <v>26825848067.200005</v>
      </c>
      <c r="R84" s="121">
        <f>G84*'Unit Conversions'!$B$12*BTU_per_TOE*10^3</f>
        <v>24349615937.920006</v>
      </c>
      <c r="S84" s="121">
        <f>H84*'Unit Conversions'!$B$12*BTU_per_TOE*10^3</f>
        <v>23111499873.280003</v>
      </c>
      <c r="T84" s="121">
        <f>I84*'Unit Conversions'!$B$12*BTU_per_TOE*10^3</f>
        <v>21047973098.880001</v>
      </c>
    </row>
    <row r="85" spans="1:22" x14ac:dyDescent="0.45">
      <c r="A85" s="96">
        <v>2</v>
      </c>
      <c r="B85" s="97" t="s">
        <v>112</v>
      </c>
      <c r="C85" s="98">
        <v>1.4</v>
      </c>
      <c r="D85" s="98">
        <v>1.32</v>
      </c>
      <c r="E85" s="98">
        <v>1.35</v>
      </c>
      <c r="F85" s="98">
        <v>1.06</v>
      </c>
      <c r="G85" s="98">
        <v>1.26</v>
      </c>
      <c r="H85" s="98">
        <v>2.02</v>
      </c>
      <c r="I85" s="98">
        <v>9.16</v>
      </c>
      <c r="L85" s="96">
        <v>2</v>
      </c>
      <c r="M85" s="97" t="s">
        <v>112</v>
      </c>
      <c r="N85" s="121">
        <f>C85*'Unit Conversions'!$B$12*BTU_per_TOE*10^3</f>
        <v>57778749683.200005</v>
      </c>
      <c r="O85" s="121">
        <f>D85*'Unit Conversions'!$B$12*BTU_per_TOE*10^3</f>
        <v>54477106844.160004</v>
      </c>
      <c r="P85" s="121">
        <f>E85*'Unit Conversions'!$B$12*BTU_per_TOE*10^3</f>
        <v>55715222908.800003</v>
      </c>
      <c r="Q85" s="121">
        <f>F85*'Unit Conversions'!$B$12*BTU_per_TOE*10^3</f>
        <v>43746767617.280006</v>
      </c>
      <c r="R85" s="121">
        <f>G85*'Unit Conversions'!$B$12*BTU_per_TOE*10^3</f>
        <v>52000874714.880005</v>
      </c>
      <c r="S85" s="121">
        <f>H85*'Unit Conversions'!$B$12*BTU_per_TOE*10^3</f>
        <v>83366481685.76001</v>
      </c>
      <c r="T85" s="121">
        <f>I85*'Unit Conversions'!$B$12*BTU_per_TOE*10^3</f>
        <v>378038105070.08002</v>
      </c>
      <c r="V85" t="s">
        <v>11</v>
      </c>
    </row>
    <row r="86" spans="1:22" x14ac:dyDescent="0.45">
      <c r="A86" s="96">
        <v>3</v>
      </c>
      <c r="B86" s="97" t="s">
        <v>77</v>
      </c>
      <c r="C86" s="98">
        <v>126.66</v>
      </c>
      <c r="D86" s="98">
        <v>142.36000000000001</v>
      </c>
      <c r="E86" s="98">
        <v>131.77000000000001</v>
      </c>
      <c r="F86" s="98">
        <v>132.18</v>
      </c>
      <c r="G86" s="98">
        <v>154.21</v>
      </c>
      <c r="H86" s="98">
        <v>174.35</v>
      </c>
      <c r="I86" s="98">
        <v>142.59</v>
      </c>
      <c r="L86" s="96">
        <v>3</v>
      </c>
      <c r="M86" s="97" t="s">
        <v>77</v>
      </c>
      <c r="N86" s="121">
        <f>C86*'Unit Conversions'!$B$12*BTU_per_TOE*10^3</f>
        <v>5227326024910.0811</v>
      </c>
      <c r="O86" s="121">
        <f>D86*'Unit Conversions'!$B$12*BTU_per_TOE*10^3</f>
        <v>5875273432071.6807</v>
      </c>
      <c r="P86" s="121">
        <f>E86*'Unit Conversions'!$B$12*BTU_per_TOE*10^3</f>
        <v>5438218461253.7617</v>
      </c>
      <c r="Q86" s="121">
        <f>F86*'Unit Conversions'!$B$12*BTU_per_TOE*10^3</f>
        <v>5455139380803.8418</v>
      </c>
      <c r="R86" s="121">
        <f>G86*'Unit Conversions'!$B$12*BTU_per_TOE*10^3</f>
        <v>6364329277604.4814</v>
      </c>
      <c r="S86" s="121">
        <f>H86*'Unit Conversions'!$B$12*BTU_per_TOE*10^3</f>
        <v>7195517862332.8008</v>
      </c>
      <c r="T86" s="121">
        <f>I86*'Unit Conversions'!$B$12*BTU_per_TOE*10^3</f>
        <v>5884765655233.9199</v>
      </c>
    </row>
    <row r="87" spans="1:22" x14ac:dyDescent="0.45">
      <c r="A87" s="96">
        <v>4</v>
      </c>
      <c r="B87" s="97" t="s">
        <v>113</v>
      </c>
      <c r="C87" s="98">
        <v>2.3199999999999998</v>
      </c>
      <c r="D87" s="98">
        <v>2.4300000000000002</v>
      </c>
      <c r="E87" s="98">
        <v>3.44</v>
      </c>
      <c r="F87" s="98">
        <v>3.8</v>
      </c>
      <c r="G87" s="98">
        <v>2.23</v>
      </c>
      <c r="H87" s="98">
        <v>2.2999999999999998</v>
      </c>
      <c r="I87" s="98">
        <v>6.6</v>
      </c>
      <c r="L87" s="96">
        <v>4</v>
      </c>
      <c r="M87" s="97" t="s">
        <v>113</v>
      </c>
      <c r="N87" s="121">
        <f>C87*'Unit Conversions'!$B$12*BTU_per_TOE*10^3</f>
        <v>95747642332.160004</v>
      </c>
      <c r="O87" s="121">
        <f>D87*'Unit Conversions'!$B$12*BTU_per_TOE*10^3</f>
        <v>100287401235.84001</v>
      </c>
      <c r="P87" s="121">
        <f>E87*'Unit Conversions'!$B$12*BTU_per_TOE*10^3</f>
        <v>141970642078.72</v>
      </c>
      <c r="Q87" s="121">
        <f>F87*'Unit Conversions'!$B$12*BTU_per_TOE*10^3</f>
        <v>156828034854.39999</v>
      </c>
      <c r="R87" s="121">
        <f>G87*'Unit Conversions'!$B$12*BTU_per_TOE*10^3</f>
        <v>92033294138.240005</v>
      </c>
      <c r="S87" s="121">
        <f>H87*'Unit Conversions'!$B$12*BTU_per_TOE*10^3</f>
        <v>94922231622.399994</v>
      </c>
      <c r="T87" s="121">
        <f>I87*'Unit Conversions'!$B$12*BTU_per_TOE*10^3</f>
        <v>272385534220.80005</v>
      </c>
      <c r="V87" t="s">
        <v>45</v>
      </c>
    </row>
    <row r="88" spans="1:22" x14ac:dyDescent="0.45">
      <c r="A88" s="96">
        <v>5</v>
      </c>
      <c r="B88" s="97" t="s">
        <v>114</v>
      </c>
      <c r="C88" s="98">
        <v>101.53</v>
      </c>
      <c r="D88" s="98">
        <v>73.97</v>
      </c>
      <c r="E88" s="98">
        <v>63.66</v>
      </c>
      <c r="F88" s="98">
        <v>54.63</v>
      </c>
      <c r="G88" s="98">
        <v>60.75</v>
      </c>
      <c r="H88" s="98">
        <v>59.5</v>
      </c>
      <c r="I88" s="98">
        <v>144.94999999999999</v>
      </c>
      <c r="L88" s="96">
        <v>5</v>
      </c>
      <c r="M88" s="97" t="s">
        <v>114</v>
      </c>
      <c r="N88" s="121">
        <f>C88*'Unit Conversions'!$B$12*BTU_per_TOE*10^3</f>
        <v>4190197468096.6401</v>
      </c>
      <c r="O88" s="121">
        <f>D88*'Unit Conversions'!$B$12*BTU_per_TOE*10^3</f>
        <v>3052781510047.3599</v>
      </c>
      <c r="P88" s="121">
        <f>E88*'Unit Conversions'!$B$12*BTU_per_TOE*10^3</f>
        <v>2627282289166.0806</v>
      </c>
      <c r="Q88" s="121">
        <f>F88*'Unit Conversions'!$B$12*BTU_per_TOE*10^3</f>
        <v>2254609353709.4404</v>
      </c>
      <c r="R88" s="121">
        <f>G88*'Unit Conversions'!$B$12*BTU_per_TOE*10^3</f>
        <v>2507185030896.0005</v>
      </c>
      <c r="S88" s="121">
        <f>H88*'Unit Conversions'!$B$12*BTU_per_TOE*10^3</f>
        <v>2455596861536.0005</v>
      </c>
      <c r="T88" s="121">
        <f>I88*'Unit Conversions'!$B$12*BTU_per_TOE*10^3</f>
        <v>5982164118985.6006</v>
      </c>
    </row>
    <row r="89" spans="1:22" x14ac:dyDescent="0.45">
      <c r="A89" s="109" t="s">
        <v>73</v>
      </c>
      <c r="B89" s="97" t="s">
        <v>121</v>
      </c>
      <c r="C89" s="98">
        <v>9.15</v>
      </c>
      <c r="D89" s="98">
        <v>2.83</v>
      </c>
      <c r="E89" s="98">
        <v>4.21</v>
      </c>
      <c r="F89" s="98">
        <v>4.59</v>
      </c>
      <c r="G89" s="98">
        <v>10.27</v>
      </c>
      <c r="H89" s="98">
        <v>20.16</v>
      </c>
      <c r="I89" s="98">
        <v>32.74</v>
      </c>
      <c r="L89" s="109" t="s">
        <v>73</v>
      </c>
      <c r="M89" s="97" t="s">
        <v>121</v>
      </c>
      <c r="N89" s="121">
        <f>C89*'Unit Conversions'!$B$12*BTU_per_TOE*10^3</f>
        <v>377625399715.20001</v>
      </c>
      <c r="O89" s="121">
        <f>D89*'Unit Conversions'!$B$12*BTU_per_TOE*10^3</f>
        <v>116795615431.04001</v>
      </c>
      <c r="P89" s="121">
        <f>E89*'Unit Conversions'!$B$12*BTU_per_TOE*10^3</f>
        <v>173748954404.48001</v>
      </c>
      <c r="Q89" s="121">
        <f>F89*'Unit Conversions'!$B$12*BTU_per_TOE*10^3</f>
        <v>189431757889.92001</v>
      </c>
      <c r="R89" s="121">
        <f>G89*'Unit Conversions'!$B$12*BTU_per_TOE*10^3</f>
        <v>423848399461.76007</v>
      </c>
      <c r="S89" s="121">
        <f>H89*'Unit Conversions'!$B$12*BTU_per_TOE*10^3</f>
        <v>832013995438.08008</v>
      </c>
      <c r="T89" s="121">
        <f>I89*'Unit Conversions'!$B$12*BTU_per_TOE*10^3</f>
        <v>1351197331877.1204</v>
      </c>
      <c r="V89" t="s">
        <v>61</v>
      </c>
    </row>
    <row r="90" spans="1:22" x14ac:dyDescent="0.45">
      <c r="A90" s="97" t="s">
        <v>75</v>
      </c>
      <c r="B90" s="97" t="s">
        <v>88</v>
      </c>
      <c r="C90" s="98">
        <v>61.04</v>
      </c>
      <c r="D90" s="98">
        <v>46.7</v>
      </c>
      <c r="E90" s="98">
        <v>40.71</v>
      </c>
      <c r="F90" s="98">
        <v>30.1</v>
      </c>
      <c r="G90" s="98">
        <v>26.84</v>
      </c>
      <c r="H90" s="98">
        <v>19.309999999999999</v>
      </c>
      <c r="I90" s="98">
        <v>50.87</v>
      </c>
      <c r="L90" s="97" t="s">
        <v>75</v>
      </c>
      <c r="M90" s="97" t="s">
        <v>88</v>
      </c>
      <c r="N90" s="121">
        <f>C90*'Unit Conversions'!$B$12*BTU_per_TOE*10^3</f>
        <v>2519153486187.52</v>
      </c>
      <c r="O90" s="121">
        <f>D90*'Unit Conversions'!$B$12*BTU_per_TOE*10^3</f>
        <v>1927334007289.6003</v>
      </c>
      <c r="P90" s="121">
        <f>E90*'Unit Conversions'!$B$12*BTU_per_TOE*10^3</f>
        <v>1680123499716.48</v>
      </c>
      <c r="Q90" s="121">
        <f>F90*'Unit Conversions'!$B$12*BTU_per_TOE*10^3</f>
        <v>1242243118188.8</v>
      </c>
      <c r="R90" s="121">
        <f>G90*'Unit Conversions'!$B$12*BTU_per_TOE*10^3</f>
        <v>1107701172497.9202</v>
      </c>
      <c r="S90" s="121">
        <f>H90*'Unit Conversions'!$B$12*BTU_per_TOE*10^3</f>
        <v>796934040273.28003</v>
      </c>
      <c r="T90" s="121">
        <f>I90*'Unit Conversions'!$B$12*BTU_per_TOE*10^3</f>
        <v>2099432140274.5603</v>
      </c>
      <c r="V90" t="s">
        <v>61</v>
      </c>
    </row>
    <row r="91" spans="1:22" x14ac:dyDescent="0.45">
      <c r="A91" s="97" t="s">
        <v>83</v>
      </c>
      <c r="B91" s="97" t="s">
        <v>132</v>
      </c>
      <c r="C91" s="98">
        <v>1.04</v>
      </c>
      <c r="D91" s="98">
        <v>0.92</v>
      </c>
      <c r="E91" s="98">
        <v>1.53</v>
      </c>
      <c r="F91" s="98">
        <v>1.08</v>
      </c>
      <c r="G91" s="98">
        <v>1.08</v>
      </c>
      <c r="H91" s="98">
        <v>1.37</v>
      </c>
      <c r="I91" s="98">
        <v>2.09</v>
      </c>
      <c r="L91" s="97" t="s">
        <v>83</v>
      </c>
      <c r="M91" s="97" t="s">
        <v>132</v>
      </c>
      <c r="N91" s="121">
        <f>C91*'Unit Conversions'!$B$12*BTU_per_TOE*10^3</f>
        <v>42921356907.520012</v>
      </c>
      <c r="O91" s="121">
        <f>D91*'Unit Conversions'!$B$12*BTU_per_TOE*10^3</f>
        <v>37968892648.960007</v>
      </c>
      <c r="P91" s="121">
        <f>E91*'Unit Conversions'!$B$12*BTU_per_TOE*10^3</f>
        <v>63143919296.640007</v>
      </c>
      <c r="Q91" s="121">
        <f>F91*'Unit Conversions'!$B$12*BTU_per_TOE*10^3</f>
        <v>44572178327.040009</v>
      </c>
      <c r="R91" s="121">
        <f>G91*'Unit Conversions'!$B$12*BTU_per_TOE*10^3</f>
        <v>44572178327.040009</v>
      </c>
      <c r="S91" s="121">
        <f>H91*'Unit Conversions'!$B$12*BTU_per_TOE*10^3</f>
        <v>56540633618.560005</v>
      </c>
      <c r="T91" s="121">
        <f>I91*'Unit Conversions'!$B$12*BTU_per_TOE*10^3</f>
        <v>86255419169.920013</v>
      </c>
      <c r="V91" t="s">
        <v>61</v>
      </c>
    </row>
    <row r="92" spans="1:22" x14ac:dyDescent="0.45">
      <c r="A92" s="97" t="s">
        <v>85</v>
      </c>
      <c r="B92" s="97" t="s">
        <v>117</v>
      </c>
      <c r="C92" s="98">
        <v>0</v>
      </c>
      <c r="D92" s="98">
        <v>1.23</v>
      </c>
      <c r="E92" s="98">
        <v>0</v>
      </c>
      <c r="F92" s="98">
        <v>1.19</v>
      </c>
      <c r="G92" s="98">
        <v>1.25</v>
      </c>
      <c r="H92" s="98">
        <v>1.67</v>
      </c>
      <c r="I92" s="98">
        <v>7.95</v>
      </c>
      <c r="L92" s="97" t="s">
        <v>85</v>
      </c>
      <c r="M92" s="97" t="s">
        <v>117</v>
      </c>
      <c r="N92" s="121">
        <f>C92*'Unit Conversions'!$B$12*BTU_per_TOE*10^3</f>
        <v>0</v>
      </c>
      <c r="O92" s="121">
        <f>D92*'Unit Conversions'!$B$12*BTU_per_TOE*10^3</f>
        <v>50762758650.240013</v>
      </c>
      <c r="P92" s="121">
        <f>E92*'Unit Conversions'!$B$12*BTU_per_TOE*10^3</f>
        <v>0</v>
      </c>
      <c r="Q92" s="121">
        <f>F92*'Unit Conversions'!$B$12*BTU_per_TOE*10^3</f>
        <v>49111937230.720009</v>
      </c>
      <c r="R92" s="121">
        <f>G92*'Unit Conversions'!$B$12*BTU_per_TOE*10^3</f>
        <v>51588169360.000008</v>
      </c>
      <c r="S92" s="121">
        <f>H92*'Unit Conversions'!$B$12*BTU_per_TOE*10^3</f>
        <v>68921794264.960007</v>
      </c>
      <c r="T92" s="121">
        <f>I92*'Unit Conversions'!$B$12*BTU_per_TOE*10^3</f>
        <v>328100757129.60004</v>
      </c>
      <c r="V92" t="s">
        <v>5</v>
      </c>
    </row>
    <row r="93" spans="1:22" x14ac:dyDescent="0.45">
      <c r="A93" s="97" t="s">
        <v>87</v>
      </c>
      <c r="B93" s="97" t="s">
        <v>118</v>
      </c>
      <c r="C93" s="98">
        <v>0.02</v>
      </c>
      <c r="D93" s="98">
        <v>0</v>
      </c>
      <c r="E93" s="98">
        <v>0.01</v>
      </c>
      <c r="F93" s="98">
        <v>0.01</v>
      </c>
      <c r="G93" s="98">
        <v>0.04</v>
      </c>
      <c r="H93" s="98">
        <v>0.13</v>
      </c>
      <c r="I93" s="98">
        <v>0.43</v>
      </c>
      <c r="L93" s="97" t="s">
        <v>87</v>
      </c>
      <c r="M93" s="97" t="s">
        <v>118</v>
      </c>
      <c r="N93" s="121">
        <f>C93*'Unit Conversions'!$B$12*BTU_per_TOE*10^3</f>
        <v>825410709.76000011</v>
      </c>
      <c r="O93" s="121">
        <f>D93*'Unit Conversions'!$B$12*BTU_per_TOE*10^3</f>
        <v>0</v>
      </c>
      <c r="P93" s="121">
        <f>E93*'Unit Conversions'!$B$12*BTU_per_TOE*10^3</f>
        <v>412705354.88000005</v>
      </c>
      <c r="Q93" s="121">
        <f>F93*'Unit Conversions'!$B$12*BTU_per_TOE*10^3</f>
        <v>412705354.88000005</v>
      </c>
      <c r="R93" s="121">
        <f>G93*'Unit Conversions'!$B$12*BTU_per_TOE*10^3</f>
        <v>1650821419.5200002</v>
      </c>
      <c r="S93" s="121">
        <f>H93*'Unit Conversions'!$B$12*BTU_per_TOE*10^3</f>
        <v>5365169613.4400015</v>
      </c>
      <c r="T93" s="121">
        <f>I93*'Unit Conversions'!$B$12*BTU_per_TOE*10^3</f>
        <v>17746330259.84</v>
      </c>
      <c r="V93" t="s">
        <v>61</v>
      </c>
    </row>
    <row r="94" spans="1:22" x14ac:dyDescent="0.45">
      <c r="A94" s="97" t="s">
        <v>89</v>
      </c>
      <c r="B94" s="97" t="s">
        <v>119</v>
      </c>
      <c r="C94" s="98">
        <v>11.73</v>
      </c>
      <c r="D94" s="98">
        <v>10.95</v>
      </c>
      <c r="E94" s="98">
        <v>10.94</v>
      </c>
      <c r="F94" s="98">
        <v>9.02</v>
      </c>
      <c r="G94" s="98">
        <v>12.04</v>
      </c>
      <c r="H94" s="98">
        <v>8.93</v>
      </c>
      <c r="I94" s="98">
        <v>10.37</v>
      </c>
      <c r="L94" s="97" t="s">
        <v>89</v>
      </c>
      <c r="M94" s="97" t="s">
        <v>119</v>
      </c>
      <c r="N94" s="121">
        <f>C94*'Unit Conversions'!$B$12*BTU_per_TOE*10^3</f>
        <v>484103381274.24005</v>
      </c>
      <c r="O94" s="121">
        <f>D94*'Unit Conversions'!$B$12*BTU_per_TOE*10^3</f>
        <v>451912363593.60004</v>
      </c>
      <c r="P94" s="121">
        <f>E94*'Unit Conversions'!$B$12*BTU_per_TOE*10^3</f>
        <v>451499658238.71997</v>
      </c>
      <c r="Q94" s="121">
        <f>F94*'Unit Conversions'!$B$12*BTU_per_TOE*10^3</f>
        <v>372260230101.76001</v>
      </c>
      <c r="R94" s="121">
        <f>G94*'Unit Conversions'!$B$12*BTU_per_TOE*10^3</f>
        <v>496897247275.52002</v>
      </c>
      <c r="S94" s="121">
        <f>H94*'Unit Conversions'!$B$12*BTU_per_TOE*10^3</f>
        <v>368545881907.84003</v>
      </c>
      <c r="T94" s="121">
        <f>I94*'Unit Conversions'!$B$12*BTU_per_TOE*10^3</f>
        <v>427975453010.56</v>
      </c>
      <c r="V94" t="s">
        <v>6</v>
      </c>
    </row>
    <row r="95" spans="1:22" x14ac:dyDescent="0.45">
      <c r="A95" s="97" t="s">
        <v>91</v>
      </c>
      <c r="B95" s="97" t="s">
        <v>120</v>
      </c>
      <c r="C95" s="98">
        <v>4.84</v>
      </c>
      <c r="D95" s="98">
        <v>3.04</v>
      </c>
      <c r="E95" s="98">
        <v>3.75</v>
      </c>
      <c r="F95" s="98">
        <v>6.91</v>
      </c>
      <c r="G95" s="98">
        <v>3.32</v>
      </c>
      <c r="H95" s="98">
        <v>3.91</v>
      </c>
      <c r="I95" s="98">
        <v>31.69</v>
      </c>
      <c r="L95" s="97" t="s">
        <v>91</v>
      </c>
      <c r="M95" s="97" t="s">
        <v>120</v>
      </c>
      <c r="N95" s="121">
        <f>C95*'Unit Conversions'!$B$12*BTU_per_TOE*10^3</f>
        <v>199749391761.92001</v>
      </c>
      <c r="O95" s="121">
        <f>D95*'Unit Conversions'!$B$12*BTU_per_TOE*10^3</f>
        <v>125462427883.52</v>
      </c>
      <c r="P95" s="121">
        <f>E95*'Unit Conversions'!$B$12*BTU_per_TOE*10^3</f>
        <v>154764508080</v>
      </c>
      <c r="Q95" s="121">
        <f>F95*'Unit Conversions'!$B$12*BTU_per_TOE*10^3</f>
        <v>285179400222.08008</v>
      </c>
      <c r="R95" s="121">
        <f>G95*'Unit Conversions'!$B$12*BTU_per_TOE*10^3</f>
        <v>137018177820.16</v>
      </c>
      <c r="S95" s="121">
        <f>H95*'Unit Conversions'!$B$12*BTU_per_TOE*10^3</f>
        <v>161367793758.08005</v>
      </c>
      <c r="T95" s="121">
        <f>I95*'Unit Conversions'!$B$12*BTU_per_TOE*10^3</f>
        <v>1307863269614.7202</v>
      </c>
      <c r="V95" t="s">
        <v>61</v>
      </c>
    </row>
    <row r="96" spans="1:22" x14ac:dyDescent="0.45">
      <c r="A96" s="97" t="s">
        <v>122</v>
      </c>
      <c r="B96" s="97" t="s">
        <v>123</v>
      </c>
      <c r="C96" s="98">
        <v>0.09</v>
      </c>
      <c r="D96" s="98">
        <v>0.08</v>
      </c>
      <c r="E96" s="98">
        <v>0.05</v>
      </c>
      <c r="F96" s="98">
        <v>0</v>
      </c>
      <c r="G96" s="98">
        <v>0.24</v>
      </c>
      <c r="H96" s="98">
        <v>7.0000000000000007E-2</v>
      </c>
      <c r="I96" s="98">
        <v>0.37</v>
      </c>
      <c r="L96" s="97" t="s">
        <v>122</v>
      </c>
      <c r="M96" s="97" t="s">
        <v>123</v>
      </c>
      <c r="N96" s="121">
        <f>C96*'Unit Conversions'!$B$12*BTU_per_TOE*10^3</f>
        <v>3714348193.9200006</v>
      </c>
      <c r="O96" s="121">
        <f>D96*'Unit Conversions'!$B$12*BTU_per_TOE*10^3</f>
        <v>3301642839.0400004</v>
      </c>
      <c r="P96" s="121">
        <f>E96*'Unit Conversions'!$B$12*BTU_per_TOE*10^3</f>
        <v>2063526774.4000003</v>
      </c>
      <c r="Q96" s="121">
        <f>F96*'Unit Conversions'!$B$12*BTU_per_TOE*10^3</f>
        <v>0</v>
      </c>
      <c r="R96" s="121">
        <f>G96*'Unit Conversions'!$B$12*BTU_per_TOE*10^3</f>
        <v>9904928517.1200008</v>
      </c>
      <c r="S96" s="121">
        <f>H96*'Unit Conversions'!$B$12*BTU_per_TOE*10^3</f>
        <v>2888937484.1600003</v>
      </c>
      <c r="T96" s="121">
        <f>I96*'Unit Conversions'!$B$12*BTU_per_TOE*10^3</f>
        <v>15270098130.560003</v>
      </c>
      <c r="V96" t="s">
        <v>61</v>
      </c>
    </row>
    <row r="97" spans="1:22" x14ac:dyDescent="0.45">
      <c r="A97" s="97" t="s">
        <v>124</v>
      </c>
      <c r="B97" s="97" t="s">
        <v>86</v>
      </c>
      <c r="C97" s="98">
        <v>12.64</v>
      </c>
      <c r="D97" s="98">
        <v>6.96</v>
      </c>
      <c r="E97" s="98">
        <v>1.32</v>
      </c>
      <c r="F97" s="98">
        <v>0.69</v>
      </c>
      <c r="G97" s="98">
        <v>4.0599999999999996</v>
      </c>
      <c r="H97" s="98">
        <v>2.14</v>
      </c>
      <c r="I97" s="98">
        <v>2.91</v>
      </c>
      <c r="L97" s="97" t="s">
        <v>124</v>
      </c>
      <c r="M97" s="97" t="s">
        <v>86</v>
      </c>
      <c r="N97" s="121">
        <f>C97*'Unit Conversions'!$B$12*BTU_per_TOE*10^3</f>
        <v>521659568568.32007</v>
      </c>
      <c r="O97" s="121">
        <f>D97*'Unit Conversions'!$B$12*BTU_per_TOE*10^3</f>
        <v>287242926996.48004</v>
      </c>
      <c r="P97" s="121">
        <f>E97*'Unit Conversions'!$B$12*BTU_per_TOE*10^3</f>
        <v>54477106844.160004</v>
      </c>
      <c r="Q97" s="121">
        <f>F97*'Unit Conversions'!$B$12*BTU_per_TOE*10^3</f>
        <v>28476669486.720005</v>
      </c>
      <c r="R97" s="121">
        <f>G97*'Unit Conversions'!$B$12*BTU_per_TOE*10^3</f>
        <v>167558374081.28</v>
      </c>
      <c r="S97" s="121">
        <f>H97*'Unit Conversions'!$B$12*BTU_per_TOE*10^3</f>
        <v>88318945944.320007</v>
      </c>
      <c r="T97" s="121">
        <f>I97*'Unit Conversions'!$B$12*BTU_per_TOE*10^3</f>
        <v>120097258270.08002</v>
      </c>
      <c r="V97" t="s">
        <v>61</v>
      </c>
    </row>
    <row r="98" spans="1:22" x14ac:dyDescent="0.45">
      <c r="A98" s="97" t="s">
        <v>125</v>
      </c>
      <c r="B98" s="97" t="s">
        <v>92</v>
      </c>
      <c r="C98" s="98">
        <v>0.98</v>
      </c>
      <c r="D98" s="98">
        <v>1.26</v>
      </c>
      <c r="E98" s="98">
        <v>1.1399999999999999</v>
      </c>
      <c r="F98" s="98">
        <v>1.05</v>
      </c>
      <c r="G98" s="98">
        <v>1.6</v>
      </c>
      <c r="H98" s="98">
        <v>1.81</v>
      </c>
      <c r="I98" s="98">
        <v>5.55</v>
      </c>
      <c r="L98" s="97" t="s">
        <v>125</v>
      </c>
      <c r="M98" s="97" t="s">
        <v>92</v>
      </c>
      <c r="N98" s="121">
        <f>C98*'Unit Conversions'!$B$12*BTU_per_TOE*10^3</f>
        <v>40445124778.240013</v>
      </c>
      <c r="O98" s="121">
        <f>D98*'Unit Conversions'!$B$12*BTU_per_TOE*10^3</f>
        <v>52000874714.880005</v>
      </c>
      <c r="P98" s="121">
        <f>E98*'Unit Conversions'!$B$12*BTU_per_TOE*10^3</f>
        <v>47048410456.32</v>
      </c>
      <c r="Q98" s="121">
        <f>F98*'Unit Conversions'!$B$12*BTU_per_TOE*10^3</f>
        <v>43334062262.400009</v>
      </c>
      <c r="R98" s="121">
        <f>G98*'Unit Conversions'!$B$12*BTU_per_TOE*10^3</f>
        <v>66032856780.800011</v>
      </c>
      <c r="S98" s="121">
        <f>H98*'Unit Conversions'!$B$12*BTU_per_TOE*10^3</f>
        <v>74699669233.279999</v>
      </c>
      <c r="T98" s="121">
        <f>I98*'Unit Conversions'!$B$12*BTU_per_TOE*10^3</f>
        <v>229051471958.40005</v>
      </c>
      <c r="V98" t="s">
        <v>61</v>
      </c>
    </row>
    <row r="99" spans="1:22" x14ac:dyDescent="0.45">
      <c r="A99" s="96">
        <v>6</v>
      </c>
      <c r="B99" s="97" t="s">
        <v>133</v>
      </c>
      <c r="C99" s="99" t="s">
        <v>94</v>
      </c>
      <c r="D99" s="98">
        <v>0.76</v>
      </c>
      <c r="E99" s="98">
        <v>0.69</v>
      </c>
      <c r="F99" s="98">
        <v>3.81</v>
      </c>
      <c r="G99" s="98">
        <v>1.1100000000000001</v>
      </c>
      <c r="H99" s="98">
        <v>1.04</v>
      </c>
      <c r="I99" s="98">
        <v>2.37</v>
      </c>
      <c r="L99" s="96">
        <v>6</v>
      </c>
      <c r="M99" s="97" t="s">
        <v>133</v>
      </c>
      <c r="N99" s="121">
        <v>0</v>
      </c>
      <c r="O99" s="121">
        <f>D99*'Unit Conversions'!$B$12*BTU_per_TOE*10^3</f>
        <v>31365606970.880001</v>
      </c>
      <c r="P99" s="121">
        <f>E99*'Unit Conversions'!$B$12*BTU_per_TOE*10^3</f>
        <v>28476669486.720005</v>
      </c>
      <c r="Q99" s="121">
        <f>F99*'Unit Conversions'!$B$12*BTU_per_TOE*10^3</f>
        <v>157240740209.28003</v>
      </c>
      <c r="R99" s="121">
        <f>G99*'Unit Conversions'!$B$12*BTU_per_TOE*10^3</f>
        <v>45810294391.680008</v>
      </c>
      <c r="S99" s="121">
        <f>H99*'Unit Conversions'!$B$12*BTU_per_TOE*10^3</f>
        <v>42921356907.520012</v>
      </c>
      <c r="T99" s="121">
        <f>I99*'Unit Conversions'!$B$12*BTU_per_TOE*10^3</f>
        <v>97811169106.560028</v>
      </c>
      <c r="V99" t="s">
        <v>61</v>
      </c>
    </row>
    <row r="100" spans="1:22" x14ac:dyDescent="0.45">
      <c r="A100" s="96">
        <v>7</v>
      </c>
      <c r="B100" s="97" t="s">
        <v>128</v>
      </c>
      <c r="C100" s="98">
        <v>180.34</v>
      </c>
      <c r="D100" s="98">
        <v>174.64</v>
      </c>
      <c r="E100" s="98">
        <v>181.56</v>
      </c>
      <c r="F100" s="98">
        <v>164.83</v>
      </c>
      <c r="G100" s="98">
        <v>183.77</v>
      </c>
      <c r="H100" s="98">
        <v>202.54</v>
      </c>
      <c r="I100" s="98">
        <v>210.04</v>
      </c>
      <c r="L100" s="96">
        <v>7</v>
      </c>
      <c r="M100" s="97" t="s">
        <v>128</v>
      </c>
      <c r="N100" s="121">
        <f>C100*'Unit Conversions'!$B$12*BTU_per_TOE*10^3</f>
        <v>7442728369905.9209</v>
      </c>
      <c r="O100" s="121">
        <f>D100*'Unit Conversions'!$B$12*BTU_per_TOE*10^3</f>
        <v>7207486317624.3203</v>
      </c>
      <c r="P100" s="121">
        <f>E100*'Unit Conversions'!$B$12*BTU_per_TOE*10^3</f>
        <v>7493078423201.2813</v>
      </c>
      <c r="Q100" s="121">
        <f>F100*'Unit Conversions'!$B$12*BTU_per_TOE*10^3</f>
        <v>6802622364487.04</v>
      </c>
      <c r="R100" s="121">
        <f>G100*'Unit Conversions'!$B$12*BTU_per_TOE*10^3</f>
        <v>7584286306629.7617</v>
      </c>
      <c r="S100" s="121">
        <f>H100*'Unit Conversions'!$B$12*BTU_per_TOE*10^3</f>
        <v>8358934257739.5215</v>
      </c>
      <c r="T100" s="121">
        <f>I100*'Unit Conversions'!$B$12*BTU_per_TOE*10^3</f>
        <v>8668463273899.5205</v>
      </c>
      <c r="V100" t="s">
        <v>61</v>
      </c>
    </row>
    <row r="101" spans="1:22" x14ac:dyDescent="0.45">
      <c r="A101" s="100"/>
      <c r="B101" s="101" t="s">
        <v>96</v>
      </c>
      <c r="C101" s="102">
        <v>414.78</v>
      </c>
      <c r="D101" s="102">
        <v>398.54</v>
      </c>
      <c r="E101" s="102">
        <v>386.32</v>
      </c>
      <c r="F101" s="102">
        <v>365.26</v>
      </c>
      <c r="G101" s="102">
        <v>407.06</v>
      </c>
      <c r="H101" s="102">
        <v>448.98</v>
      </c>
      <c r="I101" s="102">
        <v>523.59</v>
      </c>
      <c r="L101" s="100"/>
      <c r="M101" s="101" t="s">
        <v>96</v>
      </c>
      <c r="N101" s="121">
        <f>C101*'Unit Conversions'!$B$12*BTU_per_TOE*10^3</f>
        <v>17118192709712.641</v>
      </c>
      <c r="O101" s="121">
        <f>D101*'Unit Conversions'!$B$12*BTU_per_TOE*10^3</f>
        <v>16447959213387.521</v>
      </c>
      <c r="P101" s="121">
        <f>E101*'Unit Conversions'!$B$12*BTU_per_TOE*10^3</f>
        <v>15943633269724.162</v>
      </c>
      <c r="Q101" s="121">
        <f>F101*'Unit Conversions'!$B$12*BTU_per_TOE*10^3</f>
        <v>15074475792346.883</v>
      </c>
      <c r="R101" s="121">
        <f>G101*'Unit Conversions'!$B$12*BTU_per_TOE*10^3</f>
        <v>16799584175745.281</v>
      </c>
      <c r="S101" s="121">
        <f>H101*'Unit Conversions'!$B$12*BTU_per_TOE*10^3</f>
        <v>18529645023402.242</v>
      </c>
      <c r="T101" s="121">
        <f>I101*'Unit Conversions'!$B$12*BTU_per_TOE*10^3</f>
        <v>21608839676161.926</v>
      </c>
    </row>
    <row r="102" spans="1:22" x14ac:dyDescent="0.45">
      <c r="A102" s="111">
        <v>8</v>
      </c>
      <c r="B102" s="104" t="s">
        <v>97</v>
      </c>
      <c r="C102" s="105">
        <v>0</v>
      </c>
      <c r="D102" s="105">
        <v>0</v>
      </c>
      <c r="E102" s="105">
        <v>0</v>
      </c>
      <c r="F102" s="105">
        <v>0</v>
      </c>
      <c r="G102" s="105">
        <v>0</v>
      </c>
      <c r="H102" s="105">
        <v>0</v>
      </c>
      <c r="I102" s="98">
        <v>0</v>
      </c>
      <c r="L102" s="111">
        <v>8</v>
      </c>
      <c r="M102" s="104" t="s">
        <v>97</v>
      </c>
      <c r="N102" s="121">
        <f>C102*'Unit Conversions'!$B$12*BTU_per_TOE*10^3</f>
        <v>0</v>
      </c>
      <c r="O102" s="121">
        <f>D102*'Unit Conversions'!$B$12*BTU_per_TOE*10^3</f>
        <v>0</v>
      </c>
      <c r="P102" s="121">
        <f>E102*'Unit Conversions'!$B$12*BTU_per_TOE*10^3</f>
        <v>0</v>
      </c>
      <c r="Q102" s="121">
        <f>F102*'Unit Conversions'!$B$12*BTU_per_TOE*10^3</f>
        <v>0</v>
      </c>
      <c r="R102" s="121">
        <f>G102*'Unit Conversions'!$B$12*BTU_per_TOE*10^3</f>
        <v>0</v>
      </c>
      <c r="S102" s="121">
        <f>H102*'Unit Conversions'!$B$12*BTU_per_TOE*10^3</f>
        <v>0</v>
      </c>
      <c r="T102" s="121">
        <f>I102*'Unit Conversions'!$B$12*BTU_per_TOE*10^3</f>
        <v>0</v>
      </c>
    </row>
    <row r="103" spans="1:22" x14ac:dyDescent="0.45">
      <c r="A103" s="112"/>
      <c r="B103" s="110" t="s">
        <v>98</v>
      </c>
      <c r="C103" s="106">
        <v>414.78</v>
      </c>
      <c r="D103" s="106">
        <v>398.54</v>
      </c>
      <c r="E103" s="106">
        <v>386.32</v>
      </c>
      <c r="F103" s="106">
        <v>365.26</v>
      </c>
      <c r="G103" s="106">
        <v>407.06</v>
      </c>
      <c r="H103" s="106">
        <v>448.98</v>
      </c>
      <c r="I103" s="106">
        <v>523.59</v>
      </c>
      <c r="L103" s="112"/>
      <c r="M103" s="110" t="s">
        <v>98</v>
      </c>
      <c r="N103" s="122">
        <f>C103*'Unit Conversions'!$B$12*BTU_per_TOE*10^3</f>
        <v>17118192709712.641</v>
      </c>
      <c r="O103" s="122">
        <f>D103*'Unit Conversions'!$B$12*BTU_per_TOE*10^3</f>
        <v>16447959213387.521</v>
      </c>
      <c r="P103" s="122">
        <f>E103*'Unit Conversions'!$B$12*BTU_per_TOE*10^3</f>
        <v>15943633269724.162</v>
      </c>
      <c r="Q103" s="122">
        <f>F103*'Unit Conversions'!$B$12*BTU_per_TOE*10^3</f>
        <v>15074475792346.883</v>
      </c>
      <c r="R103" s="122">
        <f>G103*'Unit Conversions'!$B$12*BTU_per_TOE*10^3</f>
        <v>16799584175745.281</v>
      </c>
      <c r="S103" s="122">
        <f>H103*'Unit Conversions'!$B$12*BTU_per_TOE*10^3</f>
        <v>18529645023402.242</v>
      </c>
      <c r="T103" s="122">
        <f>I103*'Unit Conversions'!$B$12*BTU_per_TOE*10^3</f>
        <v>21608839676161.926</v>
      </c>
    </row>
    <row r="104" spans="1:22" x14ac:dyDescent="0.45">
      <c r="A104" s="90" t="s">
        <v>99</v>
      </c>
      <c r="B104" s="41"/>
      <c r="C104" s="41"/>
      <c r="D104" s="41"/>
      <c r="E104" s="41"/>
      <c r="F104" s="41"/>
      <c r="G104" s="41"/>
      <c r="H104" s="41"/>
      <c r="I104" s="41"/>
      <c r="L104" s="90" t="s">
        <v>99</v>
      </c>
      <c r="M104" s="41"/>
      <c r="N104" s="41"/>
      <c r="O104" s="41"/>
      <c r="P104" s="41"/>
      <c r="Q104" s="41"/>
      <c r="R104" s="41"/>
      <c r="S104" s="41"/>
      <c r="T104" s="41"/>
    </row>
    <row r="105" spans="1:22" x14ac:dyDescent="0.45">
      <c r="A105" s="90" t="s">
        <v>100</v>
      </c>
      <c r="B105" s="41"/>
      <c r="C105" s="41"/>
      <c r="D105" s="41"/>
      <c r="E105" s="41"/>
      <c r="F105" s="41"/>
      <c r="G105" s="41"/>
      <c r="H105" s="41"/>
      <c r="I105" s="41"/>
      <c r="L105" s="90" t="s">
        <v>100</v>
      </c>
      <c r="M105" s="41"/>
      <c r="N105" s="41"/>
      <c r="O105" s="41"/>
      <c r="P105" s="41"/>
      <c r="Q105" s="41"/>
      <c r="R105" s="41"/>
      <c r="S105" s="41"/>
      <c r="T105" s="41"/>
    </row>
    <row r="107" spans="1:22" ht="15.75" x14ac:dyDescent="0.45">
      <c r="A107" s="497" t="s">
        <v>134</v>
      </c>
      <c r="B107" s="498"/>
      <c r="C107" s="498"/>
      <c r="D107" s="498"/>
      <c r="E107" s="498"/>
      <c r="F107" s="498"/>
      <c r="G107" s="498"/>
      <c r="H107" s="498"/>
      <c r="I107" s="499"/>
      <c r="L107" s="497" t="s">
        <v>134</v>
      </c>
      <c r="M107" s="498"/>
      <c r="N107" s="498"/>
      <c r="O107" s="498"/>
      <c r="P107" s="498"/>
      <c r="Q107" s="498"/>
      <c r="R107" s="498"/>
      <c r="S107" s="498"/>
      <c r="T107" s="499"/>
    </row>
    <row r="108" spans="1:22" x14ac:dyDescent="0.45">
      <c r="A108" s="494" t="s">
        <v>63</v>
      </c>
      <c r="B108" s="495"/>
      <c r="C108" s="495"/>
      <c r="D108" s="495"/>
      <c r="E108" s="495"/>
      <c r="F108" s="495"/>
      <c r="G108" s="495"/>
      <c r="H108" s="495"/>
      <c r="I108" s="496"/>
      <c r="L108" s="511" t="s">
        <v>145</v>
      </c>
      <c r="M108" s="495"/>
      <c r="N108" s="495"/>
      <c r="O108" s="495"/>
      <c r="P108" s="495"/>
      <c r="Q108" s="495"/>
      <c r="R108" s="495"/>
      <c r="S108" s="495"/>
      <c r="T108" s="496"/>
    </row>
    <row r="109" spans="1:22" x14ac:dyDescent="0.45">
      <c r="A109" s="500" t="s">
        <v>64</v>
      </c>
      <c r="B109" s="501"/>
      <c r="C109" s="91" t="s">
        <v>65</v>
      </c>
      <c r="D109" s="91" t="s">
        <v>66</v>
      </c>
      <c r="E109" s="91" t="s">
        <v>67</v>
      </c>
      <c r="F109" s="91" t="s">
        <v>68</v>
      </c>
      <c r="G109" s="91" t="s">
        <v>69</v>
      </c>
      <c r="H109" s="432" t="s">
        <v>595</v>
      </c>
      <c r="I109" s="432" t="s">
        <v>596</v>
      </c>
      <c r="L109" s="500" t="s">
        <v>64</v>
      </c>
      <c r="M109" s="501"/>
      <c r="N109" s="91" t="s">
        <v>65</v>
      </c>
      <c r="O109" s="91" t="s">
        <v>66</v>
      </c>
      <c r="P109" s="91" t="s">
        <v>67</v>
      </c>
      <c r="Q109" s="91" t="s">
        <v>68</v>
      </c>
      <c r="R109" s="91" t="s">
        <v>69</v>
      </c>
      <c r="S109" s="432" t="s">
        <v>595</v>
      </c>
      <c r="T109" s="432" t="s">
        <v>596</v>
      </c>
    </row>
    <row r="110" spans="1:22" x14ac:dyDescent="0.45">
      <c r="A110" s="502">
        <v>-1</v>
      </c>
      <c r="B110" s="503"/>
      <c r="C110" s="92">
        <v>-2</v>
      </c>
      <c r="D110" s="92">
        <v>-3</v>
      </c>
      <c r="E110" s="92">
        <v>-4</v>
      </c>
      <c r="F110" s="92">
        <v>-5</v>
      </c>
      <c r="G110" s="92">
        <v>-6</v>
      </c>
      <c r="H110" s="92">
        <v>-7</v>
      </c>
      <c r="I110" s="92">
        <v>-8</v>
      </c>
      <c r="L110" s="502">
        <v>-1</v>
      </c>
      <c r="M110" s="503"/>
      <c r="N110" s="92">
        <v>-2</v>
      </c>
      <c r="O110" s="92">
        <v>-3</v>
      </c>
      <c r="P110" s="92">
        <v>-4</v>
      </c>
      <c r="Q110" s="92">
        <v>-5</v>
      </c>
      <c r="R110" s="92">
        <v>-6</v>
      </c>
      <c r="S110" s="92">
        <v>-7</v>
      </c>
      <c r="T110" s="92">
        <v>-8</v>
      </c>
    </row>
    <row r="111" spans="1:22" x14ac:dyDescent="0.45">
      <c r="A111" s="93">
        <v>1</v>
      </c>
      <c r="B111" s="113" t="s">
        <v>135</v>
      </c>
      <c r="C111" s="95">
        <v>370.96</v>
      </c>
      <c r="D111" s="95">
        <v>276.66000000000003</v>
      </c>
      <c r="E111" s="95">
        <v>315.33999999999997</v>
      </c>
      <c r="F111" s="95">
        <v>346.45</v>
      </c>
      <c r="G111" s="95">
        <v>379.5</v>
      </c>
      <c r="H111" s="95">
        <v>444.12</v>
      </c>
      <c r="I111" s="98">
        <v>612.66999999999996</v>
      </c>
      <c r="L111" s="93">
        <v>1</v>
      </c>
      <c r="M111" s="113" t="s">
        <v>135</v>
      </c>
      <c r="N111" s="121">
        <f>C111*'Unit Conversions'!$B$13*BTU_per_TOE*10^3</f>
        <v>14132047241195.518</v>
      </c>
      <c r="O111" s="121">
        <f>D111*'Unit Conversions'!$B$13*BTU_per_TOE*10^3</f>
        <v>10539605859793.922</v>
      </c>
      <c r="P111" s="121">
        <f>E111*'Unit Conversions'!$B$13*BTU_per_TOE*10^3</f>
        <v>12013154456110.078</v>
      </c>
      <c r="Q111" s="121">
        <f>F111*'Unit Conversions'!$B$13*BTU_per_TOE*10^3</f>
        <v>13198317249062.4</v>
      </c>
      <c r="R111" s="121">
        <f>G111*'Unit Conversions'!$B$13*BTU_per_TOE*10^3</f>
        <v>14457386047104</v>
      </c>
      <c r="S111" s="121">
        <f>H111*'Unit Conversions'!$B$13*BTU_per_TOE*10^3</f>
        <v>16919141742397.439</v>
      </c>
      <c r="T111" s="121">
        <f>I111*'Unit Conversions'!$B$13*BTU_per_TOE*10^3</f>
        <v>23340202133015.043</v>
      </c>
    </row>
    <row r="112" spans="1:22" x14ac:dyDescent="0.45">
      <c r="A112" s="109" t="s">
        <v>73</v>
      </c>
      <c r="B112" s="101" t="s">
        <v>136</v>
      </c>
      <c r="C112" s="98">
        <v>0.67</v>
      </c>
      <c r="D112" s="98">
        <v>1.35</v>
      </c>
      <c r="E112" s="98">
        <v>6.15</v>
      </c>
      <c r="F112" s="98">
        <v>10.17</v>
      </c>
      <c r="G112" s="98">
        <v>44.97</v>
      </c>
      <c r="H112" s="98">
        <v>36.94</v>
      </c>
      <c r="I112" s="98">
        <v>21.11</v>
      </c>
      <c r="L112" s="109" t="s">
        <v>73</v>
      </c>
      <c r="M112" s="101" t="s">
        <v>136</v>
      </c>
      <c r="N112" s="121">
        <f>C112*'Unit Conversions'!$B$13*BTU_per_TOE*10^3</f>
        <v>25524238871.040001</v>
      </c>
      <c r="O112" s="121">
        <f>D112*'Unit Conversions'!$B$13*BTU_per_TOE*10^3</f>
        <v>51429436531.200005</v>
      </c>
      <c r="P112" s="121">
        <f>E112*'Unit Conversions'!$B$13*BTU_per_TOE*10^3</f>
        <v>234289655308.80002</v>
      </c>
      <c r="Q112" s="121">
        <f>F112*'Unit Conversions'!$B$13*BTU_per_TOE*10^3</f>
        <v>387435088535.04004</v>
      </c>
      <c r="R112" s="121">
        <f>G112*'Unit Conversions'!$B$13*BTU_per_TOE*10^3</f>
        <v>1713171674672.6401</v>
      </c>
      <c r="S112" s="121">
        <f>H112*'Unit Conversions'!$B$13*BTU_per_TOE*10^3</f>
        <v>1407261767009.28</v>
      </c>
      <c r="T112" s="121">
        <f>I112*'Unit Conversions'!$B$13*BTU_per_TOE*10^3</f>
        <v>804204003832.31995</v>
      </c>
    </row>
    <row r="113" spans="1:22" x14ac:dyDescent="0.45">
      <c r="A113" s="97" t="s">
        <v>75</v>
      </c>
      <c r="B113" s="97" t="s">
        <v>111</v>
      </c>
      <c r="C113" s="98">
        <v>366.92</v>
      </c>
      <c r="D113" s="98">
        <v>272.7</v>
      </c>
      <c r="E113" s="98">
        <v>306.74</v>
      </c>
      <c r="F113" s="98">
        <v>334.48</v>
      </c>
      <c r="G113" s="98">
        <v>332.63</v>
      </c>
      <c r="H113" s="98">
        <v>407.17</v>
      </c>
      <c r="I113" s="98">
        <v>591.55999999999995</v>
      </c>
      <c r="L113" s="97" t="s">
        <v>75</v>
      </c>
      <c r="M113" s="97" t="s">
        <v>111</v>
      </c>
      <c r="N113" s="121">
        <f>C113*'Unit Conversions'!$B$13*BTU_per_TOE*10^3</f>
        <v>13978139890391.041</v>
      </c>
      <c r="O113" s="121">
        <f>D113*'Unit Conversions'!$B$13*BTU_per_TOE*10^3</f>
        <v>10388746179302.4</v>
      </c>
      <c r="P113" s="121">
        <f>E113*'Unit Conversions'!$B$13*BTU_per_TOE*10^3</f>
        <v>11685529897466.881</v>
      </c>
      <c r="Q113" s="121">
        <f>F113*'Unit Conversions'!$B$13*BTU_per_TOE*10^3</f>
        <v>12742309578485.76</v>
      </c>
      <c r="R113" s="121">
        <f>G113*'Unit Conversions'!$B$13*BTU_per_TOE*10^3</f>
        <v>12671832202498.561</v>
      </c>
      <c r="S113" s="121">
        <f>H113*'Unit Conversions'!$B$13*BTU_per_TOE*10^3</f>
        <v>15511499016599.041</v>
      </c>
      <c r="T113" s="121">
        <f>I113*'Unit Conversions'!$B$13*BTU_per_TOE*10^3</f>
        <v>22535998129182.715</v>
      </c>
    </row>
    <row r="114" spans="1:22" x14ac:dyDescent="0.45">
      <c r="A114" s="97" t="s">
        <v>83</v>
      </c>
      <c r="B114" s="97" t="s">
        <v>76</v>
      </c>
      <c r="C114" s="98">
        <v>3.38</v>
      </c>
      <c r="D114" s="98">
        <v>2.6</v>
      </c>
      <c r="E114" s="98">
        <v>2.4500000000000002</v>
      </c>
      <c r="F114" s="98">
        <v>1.8</v>
      </c>
      <c r="G114" s="98">
        <v>1.9</v>
      </c>
      <c r="H114" s="98">
        <v>0.02</v>
      </c>
      <c r="I114" s="98">
        <v>0</v>
      </c>
      <c r="L114" s="97" t="s">
        <v>83</v>
      </c>
      <c r="M114" s="97" t="s">
        <v>76</v>
      </c>
      <c r="N114" s="121">
        <f>C114*'Unit Conversions'!$B$13*BTU_per_TOE*10^3</f>
        <v>128764070722.56</v>
      </c>
      <c r="O114" s="121">
        <f>D114*'Unit Conversions'!$B$13*BTU_per_TOE*10^3</f>
        <v>99049285171.200012</v>
      </c>
      <c r="P114" s="121">
        <f>E114*'Unit Conversions'!$B$13*BTU_per_TOE*10^3</f>
        <v>93334903334.399994</v>
      </c>
      <c r="Q114" s="121">
        <f>F114*'Unit Conversions'!$B$13*BTU_per_TOE*10^3</f>
        <v>68572582041.600006</v>
      </c>
      <c r="R114" s="121">
        <f>G114*'Unit Conversions'!$B$13*BTU_per_TOE*10^3</f>
        <v>72382169932.799988</v>
      </c>
      <c r="S114" s="121">
        <f>H114*'Unit Conversions'!$B$13*BTU_per_TOE*10^3</f>
        <v>761917578.23999989</v>
      </c>
      <c r="T114" s="121">
        <f>I114*'Unit Conversions'!$B$13*BTU_per_TOE*10^3</f>
        <v>0</v>
      </c>
    </row>
    <row r="115" spans="1:22" x14ac:dyDescent="0.45">
      <c r="A115" s="97" t="s">
        <v>85</v>
      </c>
      <c r="B115" s="97" t="s">
        <v>137</v>
      </c>
      <c r="C115" s="98">
        <v>0</v>
      </c>
      <c r="D115" s="98">
        <v>0</v>
      </c>
      <c r="E115" s="98">
        <v>0</v>
      </c>
      <c r="F115" s="98">
        <v>0</v>
      </c>
      <c r="G115" s="98">
        <v>0</v>
      </c>
      <c r="H115" s="98">
        <v>0</v>
      </c>
      <c r="I115" s="98">
        <v>0</v>
      </c>
      <c r="L115" s="97" t="s">
        <v>85</v>
      </c>
      <c r="M115" s="97" t="s">
        <v>137</v>
      </c>
      <c r="N115" s="121">
        <f>C115*'Unit Conversions'!$B$13*BTU_per_TOE*10^3</f>
        <v>0</v>
      </c>
      <c r="O115" s="121">
        <f>D115*'Unit Conversions'!$B$13*BTU_per_TOE*10^3</f>
        <v>0</v>
      </c>
      <c r="P115" s="121">
        <f>E115*'Unit Conversions'!$B$13*BTU_per_TOE*10^3</f>
        <v>0</v>
      </c>
      <c r="Q115" s="121">
        <f>F115*'Unit Conversions'!$B$13*BTU_per_TOE*10^3</f>
        <v>0</v>
      </c>
      <c r="R115" s="121">
        <f>G115*'Unit Conversions'!$B$13*BTU_per_TOE*10^3</f>
        <v>0</v>
      </c>
      <c r="S115" s="121">
        <f>H115*'Unit Conversions'!$B$13*BTU_per_TOE*10^3</f>
        <v>0</v>
      </c>
      <c r="T115" s="121">
        <f>I115*'Unit Conversions'!$B$13*BTU_per_TOE*10^3</f>
        <v>0</v>
      </c>
    </row>
    <row r="116" spans="1:22" x14ac:dyDescent="0.45">
      <c r="A116" s="96">
        <v>2</v>
      </c>
      <c r="B116" s="97" t="s">
        <v>112</v>
      </c>
      <c r="C116" s="98">
        <v>70.37</v>
      </c>
      <c r="D116" s="98">
        <v>79.16</v>
      </c>
      <c r="E116" s="98">
        <v>74.53</v>
      </c>
      <c r="F116" s="98">
        <v>55.62</v>
      </c>
      <c r="G116" s="98">
        <v>56.62</v>
      </c>
      <c r="H116" s="98">
        <v>51.41</v>
      </c>
      <c r="I116" s="98">
        <v>47.28</v>
      </c>
      <c r="L116" s="96">
        <v>2</v>
      </c>
      <c r="M116" s="97" t="s">
        <v>112</v>
      </c>
      <c r="N116" s="121">
        <f>C116*'Unit Conversions'!$B$13*BTU_per_TOE*10^3</f>
        <v>2680806999037.4404</v>
      </c>
      <c r="O116" s="121">
        <f>D116*'Unit Conversions'!$B$13*BTU_per_TOE*10^3</f>
        <v>3015669774673.9199</v>
      </c>
      <c r="P116" s="121">
        <f>E116*'Unit Conversions'!$B$13*BTU_per_TOE*10^3</f>
        <v>2839285855311.3604</v>
      </c>
      <c r="Q116" s="121">
        <f>F116*'Unit Conversions'!$B$13*BTU_per_TOE*10^3</f>
        <v>2118892785085.4399</v>
      </c>
      <c r="R116" s="121">
        <f>G116*'Unit Conversions'!$B$13*BTU_per_TOE*10^3</f>
        <v>2156988663997.4399</v>
      </c>
      <c r="S116" s="121">
        <f>H116*'Unit Conversions'!$B$13*BTU_per_TOE*10^3</f>
        <v>1958509134865.9199</v>
      </c>
      <c r="T116" s="121">
        <f>I116*'Unit Conversions'!$B$13*BTU_per_TOE*10^3</f>
        <v>1801173154959.3599</v>
      </c>
      <c r="V116" t="s">
        <v>11</v>
      </c>
    </row>
    <row r="117" spans="1:22" x14ac:dyDescent="0.45">
      <c r="A117" s="96">
        <v>3</v>
      </c>
      <c r="B117" s="97" t="s">
        <v>77</v>
      </c>
      <c r="C117" s="98">
        <v>646.55999999999995</v>
      </c>
      <c r="D117" s="98">
        <v>586.79</v>
      </c>
      <c r="E117" s="98">
        <v>535.67999999999995</v>
      </c>
      <c r="F117" s="98">
        <v>445.77</v>
      </c>
      <c r="G117" s="98">
        <v>430.36</v>
      </c>
      <c r="H117" s="98">
        <v>360.95</v>
      </c>
      <c r="I117" s="98">
        <v>305.79000000000002</v>
      </c>
      <c r="L117" s="96">
        <v>3</v>
      </c>
      <c r="M117" s="97" t="s">
        <v>77</v>
      </c>
      <c r="N117" s="121">
        <f>C117*'Unit Conversions'!$B$13*BTU_per_TOE*10^3</f>
        <v>24631271469342.719</v>
      </c>
      <c r="O117" s="121">
        <f>D117*'Unit Conversions'!$B$13*BTU_per_TOE*10^3</f>
        <v>22354280786772.48</v>
      </c>
      <c r="P117" s="121">
        <f>E117*'Unit Conversions'!$B$13*BTU_per_TOE*10^3</f>
        <v>20407200415580.16</v>
      </c>
      <c r="Q117" s="121">
        <f>F117*'Unit Conversions'!$B$13*BTU_per_TOE*10^3</f>
        <v>16981999942602.24</v>
      </c>
      <c r="R117" s="121">
        <f>G117*'Unit Conversions'!$B$13*BTU_per_TOE*10^3</f>
        <v>16394942448568.32</v>
      </c>
      <c r="S117" s="121">
        <f>H117*'Unit Conversions'!$B$13*BTU_per_TOE*10^3</f>
        <v>13750707493286.402</v>
      </c>
      <c r="T117" s="121">
        <f>I117*'Unit Conversions'!$B$13*BTU_per_TOE*10^3</f>
        <v>11649338812500.48</v>
      </c>
    </row>
    <row r="118" spans="1:22" x14ac:dyDescent="0.45">
      <c r="A118" s="96">
        <v>4</v>
      </c>
      <c r="B118" s="97" t="s">
        <v>113</v>
      </c>
      <c r="C118" s="98">
        <v>45.24</v>
      </c>
      <c r="D118" s="98">
        <v>12.45</v>
      </c>
      <c r="E118" s="98">
        <v>38.479999999999997</v>
      </c>
      <c r="F118" s="98">
        <v>45.1</v>
      </c>
      <c r="G118" s="98">
        <v>52.66</v>
      </c>
      <c r="H118" s="98">
        <v>71.45</v>
      </c>
      <c r="I118" s="98">
        <v>62.33</v>
      </c>
      <c r="L118" s="96">
        <v>4</v>
      </c>
      <c r="M118" s="97" t="s">
        <v>113</v>
      </c>
      <c r="N118" s="121">
        <f>C118*'Unit Conversions'!$B$13*BTU_per_TOE*10^3</f>
        <v>1723457561978.8801</v>
      </c>
      <c r="O118" s="121">
        <f>D118*'Unit Conversions'!$B$13*BTU_per_TOE*10^3</f>
        <v>474293692454.39996</v>
      </c>
      <c r="P118" s="121">
        <f>E118*'Unit Conversions'!$B$13*BTU_per_TOE*10^3</f>
        <v>1465929420533.7598</v>
      </c>
      <c r="Q118" s="121">
        <f>F118*'Unit Conversions'!$B$13*BTU_per_TOE*10^3</f>
        <v>1718124138931.2</v>
      </c>
      <c r="R118" s="121">
        <f>G118*'Unit Conversions'!$B$13*BTU_per_TOE*10^3</f>
        <v>2006128983505.9199</v>
      </c>
      <c r="S118" s="121">
        <f>H118*'Unit Conversions'!$B$13*BTU_per_TOE*10^3</f>
        <v>2721950548262.4004</v>
      </c>
      <c r="T118" s="121">
        <f>I118*'Unit Conversions'!$B$13*BTU_per_TOE*10^3</f>
        <v>2374516132584.96</v>
      </c>
      <c r="V118" t="s">
        <v>45</v>
      </c>
    </row>
    <row r="119" spans="1:22" x14ac:dyDescent="0.45">
      <c r="A119" s="96">
        <v>5</v>
      </c>
      <c r="B119" s="97" t="s">
        <v>138</v>
      </c>
      <c r="C119" s="98">
        <v>2408.31</v>
      </c>
      <c r="D119" s="98">
        <v>2018.99</v>
      </c>
      <c r="E119" s="98">
        <v>1833.32</v>
      </c>
      <c r="F119" s="98">
        <v>1748.42</v>
      </c>
      <c r="G119" s="98">
        <v>2136.4699999999998</v>
      </c>
      <c r="H119" s="98">
        <v>2491.75</v>
      </c>
      <c r="I119" s="98">
        <v>2298.66</v>
      </c>
      <c r="L119" s="96">
        <v>5</v>
      </c>
      <c r="M119" s="97" t="s">
        <v>138</v>
      </c>
      <c r="N119" s="121">
        <f>C119*'Unit Conversions'!$B$13*BTU_per_TOE*10^3</f>
        <v>91746686142558.719</v>
      </c>
      <c r="O119" s="121">
        <f>D119*'Unit Conversions'!$B$13*BTU_per_TOE*10^3</f>
        <v>76915198564538.875</v>
      </c>
      <c r="P119" s="121">
        <f>E119*'Unit Conversions'!$B$13*BTU_per_TOE*10^3</f>
        <v>69841936726947.828</v>
      </c>
      <c r="Q119" s="121">
        <f>F119*'Unit Conversions'!$B$13*BTU_per_TOE*10^3</f>
        <v>66607596607319.039</v>
      </c>
      <c r="R119" s="121">
        <f>G119*'Unit Conversions'!$B$13*BTU_per_TOE*10^3</f>
        <v>81390702419120.641</v>
      </c>
      <c r="S119" s="121">
        <f>H119*'Unit Conversions'!$B$13*BTU_per_TOE*10^3</f>
        <v>94925406278976</v>
      </c>
      <c r="T119" s="121">
        <f>I119*'Unit Conversions'!$B$13*BTU_per_TOE*10^3</f>
        <v>87569473019857.906</v>
      </c>
    </row>
    <row r="120" spans="1:22" x14ac:dyDescent="0.45">
      <c r="A120" s="109" t="s">
        <v>73</v>
      </c>
      <c r="B120" s="97" t="s">
        <v>121</v>
      </c>
      <c r="C120" s="98">
        <v>79.319999999999993</v>
      </c>
      <c r="D120" s="98">
        <v>59.03</v>
      </c>
      <c r="E120" s="98">
        <v>55.87</v>
      </c>
      <c r="F120" s="98">
        <v>32.78</v>
      </c>
      <c r="G120" s="98">
        <v>47.85</v>
      </c>
      <c r="H120" s="98">
        <v>49.63</v>
      </c>
      <c r="I120" s="98">
        <v>58.83</v>
      </c>
      <c r="L120" s="109" t="s">
        <v>73</v>
      </c>
      <c r="M120" s="97" t="s">
        <v>121</v>
      </c>
      <c r="N120" s="121">
        <f>C120*'Unit Conversions'!$B$13*BTU_per_TOE*10^3</f>
        <v>3021765115299.8394</v>
      </c>
      <c r="O120" s="121">
        <f>D120*'Unit Conversions'!$B$13*BTU_per_TOE*10^3</f>
        <v>2248799732175.3604</v>
      </c>
      <c r="P120" s="121">
        <f>E120*'Unit Conversions'!$B$13*BTU_per_TOE*10^3</f>
        <v>2128416754813.4402</v>
      </c>
      <c r="Q120" s="121">
        <f>F120*'Unit Conversions'!$B$13*BTU_per_TOE*10^3</f>
        <v>1248782910735.3601</v>
      </c>
      <c r="R120" s="121">
        <f>G120*'Unit Conversions'!$B$13*BTU_per_TOE*10^3</f>
        <v>1822887805939.2002</v>
      </c>
      <c r="S120" s="121">
        <f>H120*'Unit Conversions'!$B$13*BTU_per_TOE*10^3</f>
        <v>1890698470402.5603</v>
      </c>
      <c r="T120" s="121">
        <f>I120*'Unit Conversions'!$B$13*BTU_per_TOE*10^3</f>
        <v>2241180556392.96</v>
      </c>
      <c r="V120" t="s">
        <v>61</v>
      </c>
    </row>
    <row r="121" spans="1:22" x14ac:dyDescent="0.45">
      <c r="A121" s="97" t="s">
        <v>75</v>
      </c>
      <c r="B121" s="97" t="s">
        <v>88</v>
      </c>
      <c r="C121" s="98">
        <v>710.29</v>
      </c>
      <c r="D121" s="98">
        <v>602.91</v>
      </c>
      <c r="E121" s="98">
        <v>549.88</v>
      </c>
      <c r="F121" s="98">
        <v>611.38</v>
      </c>
      <c r="G121" s="98">
        <v>763.95</v>
      </c>
      <c r="H121" s="98">
        <v>981.72</v>
      </c>
      <c r="I121" s="98">
        <v>898.38</v>
      </c>
      <c r="L121" s="97" t="s">
        <v>75</v>
      </c>
      <c r="M121" s="97" t="s">
        <v>88</v>
      </c>
      <c r="N121" s="121">
        <f>C121*'Unit Conversions'!$B$13*BTU_per_TOE*10^3</f>
        <v>27059121832404.48</v>
      </c>
      <c r="O121" s="121">
        <f>D121*'Unit Conversions'!$B$13*BTU_per_TOE*10^3</f>
        <v>22968386354833.918</v>
      </c>
      <c r="P121" s="121">
        <f>E121*'Unit Conversions'!$B$13*BTU_per_TOE*10^3</f>
        <v>20948161896130.559</v>
      </c>
      <c r="Q121" s="121">
        <f>F121*'Unit Conversions'!$B$13*BTU_per_TOE*10^3</f>
        <v>23291058449218.563</v>
      </c>
      <c r="R121" s="121">
        <f>G121*'Unit Conversions'!$B$13*BTU_per_TOE*10^3</f>
        <v>29103346694822.402</v>
      </c>
      <c r="S121" s="121">
        <f>H121*'Unit Conversions'!$B$13*BTU_per_TOE*10^3</f>
        <v>37399486245488.641</v>
      </c>
      <c r="T121" s="121">
        <f>I121*'Unit Conversions'!$B$13*BTU_per_TOE*10^3</f>
        <v>34224575696962.563</v>
      </c>
      <c r="V121" t="s">
        <v>61</v>
      </c>
    </row>
    <row r="122" spans="1:22" x14ac:dyDescent="0.45">
      <c r="A122" s="97" t="s">
        <v>83</v>
      </c>
      <c r="B122" s="97" t="s">
        <v>132</v>
      </c>
      <c r="C122" s="98">
        <v>52.11</v>
      </c>
      <c r="D122" s="98">
        <v>37.99</v>
      </c>
      <c r="E122" s="98">
        <v>57.75</v>
      </c>
      <c r="F122" s="98">
        <v>69.87</v>
      </c>
      <c r="G122" s="98">
        <v>68.36</v>
      </c>
      <c r="H122" s="98">
        <v>74.12</v>
      </c>
      <c r="I122" s="98">
        <v>45.5</v>
      </c>
      <c r="L122" s="97" t="s">
        <v>83</v>
      </c>
      <c r="M122" s="97" t="s">
        <v>132</v>
      </c>
      <c r="N122" s="121">
        <f>C122*'Unit Conversions'!$B$13*BTU_per_TOE*10^3</f>
        <v>1985176250104.3201</v>
      </c>
      <c r="O122" s="121">
        <f>D122*'Unit Conversions'!$B$13*BTU_per_TOE*10^3</f>
        <v>1447262439866.8799</v>
      </c>
      <c r="P122" s="121">
        <f>E122*'Unit Conversions'!$B$13*BTU_per_TOE*10^3</f>
        <v>2200037007168</v>
      </c>
      <c r="Q122" s="121">
        <f>F122*'Unit Conversions'!$B$13*BTU_per_TOE*10^3</f>
        <v>2661759059581.4399</v>
      </c>
      <c r="R122" s="121">
        <f>G122*'Unit Conversions'!$B$13*BTU_per_TOE*10^3</f>
        <v>2604234282424.3198</v>
      </c>
      <c r="S122" s="121">
        <f>H122*'Unit Conversions'!$B$13*BTU_per_TOE*10^3</f>
        <v>2823666544957.4404</v>
      </c>
      <c r="T122" s="121">
        <f>I122*'Unit Conversions'!$B$13*BTU_per_TOE*10^3</f>
        <v>1733362490496</v>
      </c>
      <c r="V122" t="s">
        <v>61</v>
      </c>
    </row>
    <row r="123" spans="1:22" x14ac:dyDescent="0.45">
      <c r="A123" s="97" t="s">
        <v>85</v>
      </c>
      <c r="B123" s="97" t="s">
        <v>117</v>
      </c>
      <c r="C123" s="98">
        <v>39.43</v>
      </c>
      <c r="D123" s="98">
        <v>27.78</v>
      </c>
      <c r="E123" s="98">
        <v>13.08</v>
      </c>
      <c r="F123" s="98">
        <v>12.73</v>
      </c>
      <c r="G123" s="98">
        <v>14.66</v>
      </c>
      <c r="H123" s="98">
        <v>11.99</v>
      </c>
      <c r="I123" s="98">
        <v>13.61</v>
      </c>
      <c r="L123" s="97" t="s">
        <v>85</v>
      </c>
      <c r="M123" s="97" t="s">
        <v>117</v>
      </c>
      <c r="N123" s="121">
        <f>C123*'Unit Conversions'!$B$13*BTU_per_TOE*10^3</f>
        <v>1502120505500.1599</v>
      </c>
      <c r="O123" s="121">
        <f>D123*'Unit Conversions'!$B$13*BTU_per_TOE*10^3</f>
        <v>1058303516175.3601</v>
      </c>
      <c r="P123" s="121">
        <f>E123*'Unit Conversions'!$B$13*BTU_per_TOE*10^3</f>
        <v>498294096168.95996</v>
      </c>
      <c r="Q123" s="121">
        <f>F123*'Unit Conversions'!$B$13*BTU_per_TOE*10^3</f>
        <v>484960538549.76007</v>
      </c>
      <c r="R123" s="121">
        <f>G123*'Unit Conversions'!$B$13*BTU_per_TOE*10^3</f>
        <v>558485584849.92004</v>
      </c>
      <c r="S123" s="121">
        <f>H123*'Unit Conversions'!$B$13*BTU_per_TOE*10^3</f>
        <v>456769588154.88007</v>
      </c>
      <c r="T123" s="121">
        <f>I123*'Unit Conversions'!$B$13*BTU_per_TOE*10^3</f>
        <v>518484911992.31995</v>
      </c>
      <c r="V123" t="s">
        <v>5</v>
      </c>
    </row>
    <row r="124" spans="1:22" x14ac:dyDescent="0.45">
      <c r="A124" s="97" t="s">
        <v>87</v>
      </c>
      <c r="B124" s="97" t="s">
        <v>118</v>
      </c>
      <c r="C124" s="98">
        <v>221.54</v>
      </c>
      <c r="D124" s="98">
        <v>145.66999999999999</v>
      </c>
      <c r="E124" s="98">
        <v>123.25</v>
      </c>
      <c r="F124" s="98">
        <v>87.91</v>
      </c>
      <c r="G124" s="98">
        <v>142.72</v>
      </c>
      <c r="H124" s="98">
        <v>171.04</v>
      </c>
      <c r="I124" s="98">
        <v>133.44</v>
      </c>
      <c r="L124" s="97" t="s">
        <v>87</v>
      </c>
      <c r="M124" s="97" t="s">
        <v>118</v>
      </c>
      <c r="N124" s="121">
        <f>C124*'Unit Conversions'!$B$13*BTU_per_TOE*10^3</f>
        <v>8439761014164.4805</v>
      </c>
      <c r="O124" s="121">
        <f>D124*'Unit Conversions'!$B$13*BTU_per_TOE*10^3</f>
        <v>5549426681111.04</v>
      </c>
      <c r="P124" s="121">
        <f>E124*'Unit Conversions'!$B$13*BTU_per_TOE*10^3</f>
        <v>4695317075904</v>
      </c>
      <c r="Q124" s="121">
        <f>F124*'Unit Conversions'!$B$13*BTU_per_TOE*10^3</f>
        <v>3349008715153.9204</v>
      </c>
      <c r="R124" s="121">
        <f>G124*'Unit Conversions'!$B$13*BTU_per_TOE*10^3</f>
        <v>5437043838320.6406</v>
      </c>
      <c r="S124" s="121">
        <f>H124*'Unit Conversions'!$B$13*BTU_per_TOE*10^3</f>
        <v>6515919129108.4805</v>
      </c>
      <c r="T124" s="121">
        <f>I124*'Unit Conversions'!$B$13*BTU_per_TOE*10^3</f>
        <v>5083514082017.2793</v>
      </c>
      <c r="V124" t="s">
        <v>61</v>
      </c>
    </row>
    <row r="125" spans="1:22" x14ac:dyDescent="0.45">
      <c r="A125" s="97" t="s">
        <v>89</v>
      </c>
      <c r="B125" s="97" t="s">
        <v>119</v>
      </c>
      <c r="C125" s="98">
        <v>287.42</v>
      </c>
      <c r="D125" s="98">
        <v>221.83</v>
      </c>
      <c r="E125" s="98">
        <v>201.29</v>
      </c>
      <c r="F125" s="98">
        <v>165.86</v>
      </c>
      <c r="G125" s="98">
        <v>193.13</v>
      </c>
      <c r="H125" s="98">
        <v>238.88</v>
      </c>
      <c r="I125" s="98">
        <v>232.01</v>
      </c>
      <c r="L125" s="97" t="s">
        <v>89</v>
      </c>
      <c r="M125" s="97" t="s">
        <v>119</v>
      </c>
      <c r="N125" s="121">
        <f>C125*'Unit Conversions'!$B$13*BTU_per_TOE*10^3</f>
        <v>10949517516887.041</v>
      </c>
      <c r="O125" s="121">
        <f>D125*'Unit Conversions'!$B$13*BTU_per_TOE*10^3</f>
        <v>8450808819048.9619</v>
      </c>
      <c r="P125" s="121">
        <f>E125*'Unit Conversions'!$B$13*BTU_per_TOE*10^3</f>
        <v>7668319466196.4795</v>
      </c>
      <c r="Q125" s="121">
        <f>F125*'Unit Conversions'!$B$13*BTU_per_TOE*10^3</f>
        <v>6318582476344.3213</v>
      </c>
      <c r="R125" s="121">
        <f>G125*'Unit Conversions'!$B$13*BTU_per_TOE*10^3</f>
        <v>7357457094274.5596</v>
      </c>
      <c r="S125" s="121">
        <f>H125*'Unit Conversions'!$B$13*BTU_per_TOE*10^3</f>
        <v>9100343554498.5605</v>
      </c>
      <c r="T125" s="121">
        <f>I125*'Unit Conversions'!$B$13*BTU_per_TOE*10^3</f>
        <v>8838624866373.1191</v>
      </c>
      <c r="V125" t="s">
        <v>61</v>
      </c>
    </row>
    <row r="126" spans="1:22" x14ac:dyDescent="0.45">
      <c r="A126" s="97" t="s">
        <v>91</v>
      </c>
      <c r="B126" s="97" t="s">
        <v>120</v>
      </c>
      <c r="C126" s="98">
        <v>219.56</v>
      </c>
      <c r="D126" s="98">
        <v>233.09</v>
      </c>
      <c r="E126" s="98">
        <v>231.61</v>
      </c>
      <c r="F126" s="98">
        <v>232.26</v>
      </c>
      <c r="G126" s="98">
        <v>218.48</v>
      </c>
      <c r="H126" s="98">
        <v>258.27999999999997</v>
      </c>
      <c r="I126" s="98">
        <v>223.38</v>
      </c>
      <c r="L126" s="97" t="s">
        <v>91</v>
      </c>
      <c r="M126" s="97" t="s">
        <v>120</v>
      </c>
      <c r="N126" s="121">
        <f>C126*'Unit Conversions'!$B$13*BTU_per_TOE*10^3</f>
        <v>8364331173918.7217</v>
      </c>
      <c r="O126" s="121">
        <f>D126*'Unit Conversions'!$B$13*BTU_per_TOE*10^3</f>
        <v>8879768415598.082</v>
      </c>
      <c r="P126" s="121">
        <f>E126*'Unit Conversions'!$B$13*BTU_per_TOE*10^3</f>
        <v>8823386514808.3203</v>
      </c>
      <c r="Q126" s="121">
        <f>F126*'Unit Conversions'!$B$13*BTU_per_TOE*10^3</f>
        <v>8848148836101.1191</v>
      </c>
      <c r="R126" s="121">
        <f>G126*'Unit Conversions'!$B$13*BTU_per_TOE*10^3</f>
        <v>8323187624693.7598</v>
      </c>
      <c r="S126" s="121">
        <f>H126*'Unit Conversions'!$B$13*BTU_per_TOE*10^3</f>
        <v>9839403605391.3594</v>
      </c>
      <c r="T126" s="121">
        <f>I126*'Unit Conversions'!$B$13*BTU_per_TOE*10^3</f>
        <v>8509857431362.5605</v>
      </c>
      <c r="V126" t="s">
        <v>6</v>
      </c>
    </row>
    <row r="127" spans="1:22" x14ac:dyDescent="0.45">
      <c r="A127" s="97" t="s">
        <v>122</v>
      </c>
      <c r="B127" s="97" t="s">
        <v>139</v>
      </c>
      <c r="C127" s="98">
        <v>13.1</v>
      </c>
      <c r="D127" s="98">
        <v>30.35</v>
      </c>
      <c r="E127" s="98">
        <v>7.3</v>
      </c>
      <c r="F127" s="98">
        <v>1.65</v>
      </c>
      <c r="G127" s="98">
        <v>1.32</v>
      </c>
      <c r="H127" s="98">
        <v>1.62</v>
      </c>
      <c r="I127" s="98">
        <v>0.87</v>
      </c>
      <c r="L127" s="97" t="s">
        <v>122</v>
      </c>
      <c r="M127" s="97" t="s">
        <v>139</v>
      </c>
      <c r="N127" s="121">
        <f>C127*'Unit Conversions'!$B$13*BTU_per_TOE*10^3</f>
        <v>499056013747.20001</v>
      </c>
      <c r="O127" s="121">
        <f>D127*'Unit Conversions'!$B$13*BTU_per_TOE*10^3</f>
        <v>1156209924979.2002</v>
      </c>
      <c r="P127" s="121">
        <f>E127*'Unit Conversions'!$B$13*BTU_per_TOE*10^3</f>
        <v>278099916057.60004</v>
      </c>
      <c r="Q127" s="121">
        <f>F127*'Unit Conversions'!$B$13*BTU_per_TOE*10^3</f>
        <v>62858200204.800003</v>
      </c>
      <c r="R127" s="121">
        <f>G127*'Unit Conversions'!$B$13*BTU_per_TOE*10^3</f>
        <v>50286560163.840012</v>
      </c>
      <c r="S127" s="121">
        <f>H127*'Unit Conversions'!$B$13*BTU_per_TOE*10^3</f>
        <v>61715323837.44001</v>
      </c>
      <c r="T127" s="121">
        <f>I127*'Unit Conversions'!$B$13*BTU_per_TOE*10^3</f>
        <v>33143414653.439999</v>
      </c>
      <c r="V127" t="s">
        <v>61</v>
      </c>
    </row>
    <row r="128" spans="1:22" x14ac:dyDescent="0.45">
      <c r="A128" s="97" t="s">
        <v>124</v>
      </c>
      <c r="B128" s="97" t="s">
        <v>86</v>
      </c>
      <c r="C128" s="98">
        <v>38.04</v>
      </c>
      <c r="D128" s="98">
        <v>21.95</v>
      </c>
      <c r="E128" s="98">
        <v>15.24</v>
      </c>
      <c r="F128" s="98">
        <v>10.92</v>
      </c>
      <c r="G128" s="98">
        <v>16.350000000000001</v>
      </c>
      <c r="H128" s="98">
        <v>16.63</v>
      </c>
      <c r="I128" s="98">
        <v>10.93</v>
      </c>
      <c r="L128" s="97" t="s">
        <v>124</v>
      </c>
      <c r="M128" s="97" t="s">
        <v>86</v>
      </c>
      <c r="N128" s="121">
        <f>C128*'Unit Conversions'!$B$13*BTU_per_TOE*10^3</f>
        <v>1449167233812.4802</v>
      </c>
      <c r="O128" s="121">
        <f>D128*'Unit Conversions'!$B$13*BTU_per_TOE*10^3</f>
        <v>836204542118.40002</v>
      </c>
      <c r="P128" s="121">
        <f>E128*'Unit Conversions'!$B$13*BTU_per_TOE*10^3</f>
        <v>580581194618.88</v>
      </c>
      <c r="Q128" s="121">
        <f>F128*'Unit Conversions'!$B$13*BTU_per_TOE*10^3</f>
        <v>416006997719.04004</v>
      </c>
      <c r="R128" s="121">
        <f>G128*'Unit Conversions'!$B$13*BTU_per_TOE*10^3</f>
        <v>622867620211.20007</v>
      </c>
      <c r="S128" s="121">
        <f>H128*'Unit Conversions'!$B$13*BTU_per_TOE*10^3</f>
        <v>633534466306.56006</v>
      </c>
      <c r="T128" s="121">
        <f>I128*'Unit Conversions'!$B$13*BTU_per_TOE*10^3</f>
        <v>416387956508.15997</v>
      </c>
      <c r="V128" t="s">
        <v>61</v>
      </c>
    </row>
    <row r="129" spans="1:22" x14ac:dyDescent="0.45">
      <c r="A129" s="97" t="s">
        <v>125</v>
      </c>
      <c r="B129" s="97" t="s">
        <v>126</v>
      </c>
      <c r="C129" s="98">
        <v>458.13</v>
      </c>
      <c r="D129" s="98">
        <v>475.21</v>
      </c>
      <c r="E129" s="98">
        <v>408.08</v>
      </c>
      <c r="F129" s="98">
        <v>393.28</v>
      </c>
      <c r="G129" s="98">
        <v>476.45</v>
      </c>
      <c r="H129" s="98">
        <v>487.71</v>
      </c>
      <c r="I129" s="98">
        <v>513.65</v>
      </c>
      <c r="L129" s="97" t="s">
        <v>125</v>
      </c>
      <c r="M129" s="97" t="s">
        <v>126</v>
      </c>
      <c r="N129" s="121">
        <f>C129*'Unit Conversions'!$B$13*BTU_per_TOE*10^3</f>
        <v>17452865005954.563</v>
      </c>
      <c r="O129" s="121">
        <f>D129*'Unit Conversions'!$B$13*BTU_per_TOE*10^3</f>
        <v>18103542617771.523</v>
      </c>
      <c r="P129" s="121">
        <f>E129*'Unit Conversions'!$B$13*BTU_per_TOE*10^3</f>
        <v>15546166266408.961</v>
      </c>
      <c r="Q129" s="121">
        <f>F129*'Unit Conversions'!$B$13*BTU_per_TOE*10^3</f>
        <v>14982347258511.359</v>
      </c>
      <c r="R129" s="121">
        <f>G129*'Unit Conversions'!$B$13*BTU_per_TOE*10^3</f>
        <v>18150781507622.402</v>
      </c>
      <c r="S129" s="121">
        <f>H129*'Unit Conversions'!$B$13*BTU_per_TOE*10^3</f>
        <v>18579741104171.52</v>
      </c>
      <c r="T129" s="121">
        <f>I129*'Unit Conversions'!$B$13*BTU_per_TOE*10^3</f>
        <v>19567948203148.801</v>
      </c>
      <c r="V129" t="s">
        <v>6</v>
      </c>
    </row>
    <row r="130" spans="1:22" x14ac:dyDescent="0.45">
      <c r="A130" s="97" t="s">
        <v>127</v>
      </c>
      <c r="B130" s="97" t="s">
        <v>140</v>
      </c>
      <c r="C130" s="98">
        <v>289.38</v>
      </c>
      <c r="D130" s="98">
        <v>163.16999999999999</v>
      </c>
      <c r="E130" s="98">
        <v>169.99</v>
      </c>
      <c r="F130" s="98">
        <v>129.78</v>
      </c>
      <c r="G130" s="98">
        <v>193.19</v>
      </c>
      <c r="H130" s="98">
        <v>200.11</v>
      </c>
      <c r="I130" s="98">
        <v>168.07</v>
      </c>
      <c r="L130" s="97" t="s">
        <v>127</v>
      </c>
      <c r="M130" s="97" t="s">
        <v>140</v>
      </c>
      <c r="N130" s="121">
        <f>C130*'Unit Conversions'!$B$13*BTU_per_TOE*10^3</f>
        <v>11024185439554.563</v>
      </c>
      <c r="O130" s="121">
        <f>D130*'Unit Conversions'!$B$13*BTU_per_TOE*10^3</f>
        <v>6216104562071.0391</v>
      </c>
      <c r="P130" s="121">
        <f>E130*'Unit Conversions'!$B$13*BTU_per_TOE*10^3</f>
        <v>6475918456250.8809</v>
      </c>
      <c r="Q130" s="121">
        <f>F130*'Unit Conversions'!$B$13*BTU_per_TOE*10^3</f>
        <v>4944083165199.3604</v>
      </c>
      <c r="R130" s="121">
        <f>G130*'Unit Conversions'!$B$13*BTU_per_TOE*10^3</f>
        <v>7359742847009.2803</v>
      </c>
      <c r="S130" s="121">
        <f>H130*'Unit Conversions'!$B$13*BTU_per_TOE*10^3</f>
        <v>7623366329080.3213</v>
      </c>
      <c r="T130" s="121">
        <f>I130*'Unit Conversions'!$B$13*BTU_per_TOE*10^3</f>
        <v>6402774368739.8398</v>
      </c>
      <c r="V130" t="s">
        <v>61</v>
      </c>
    </row>
    <row r="131" spans="1:22" x14ac:dyDescent="0.45">
      <c r="A131" s="96">
        <v>6</v>
      </c>
      <c r="B131" s="97" t="s">
        <v>133</v>
      </c>
      <c r="C131" s="99" t="s">
        <v>94</v>
      </c>
      <c r="D131" s="98">
        <v>351.28</v>
      </c>
      <c r="E131" s="98">
        <v>309.08999999999997</v>
      </c>
      <c r="F131" s="98">
        <v>196.87</v>
      </c>
      <c r="G131" s="98">
        <v>270.18</v>
      </c>
      <c r="H131" s="98">
        <v>357.27</v>
      </c>
      <c r="I131" s="98">
        <v>319.24</v>
      </c>
      <c r="L131" s="96">
        <v>6</v>
      </c>
      <c r="M131" s="97" t="s">
        <v>133</v>
      </c>
      <c r="N131" s="121">
        <v>0</v>
      </c>
      <c r="O131" s="121">
        <f>D131*'Unit Conversions'!$B$13*BTU_per_TOE*10^3</f>
        <v>13382320344207.359</v>
      </c>
      <c r="P131" s="121">
        <f>E131*'Unit Conversions'!$B$13*BTU_per_TOE*10^3</f>
        <v>11775055212910.08</v>
      </c>
      <c r="Q131" s="121">
        <f>F131*'Unit Conversions'!$B$13*BTU_per_TOE*10^3</f>
        <v>7499935681405.4414</v>
      </c>
      <c r="R131" s="121">
        <f>G131*'Unit Conversions'!$B$13*BTU_per_TOE*10^3</f>
        <v>10292744564444.16</v>
      </c>
      <c r="S131" s="121">
        <f>H131*'Unit Conversions'!$B$13*BTU_per_TOE*10^3</f>
        <v>13610514658890.242</v>
      </c>
      <c r="T131" s="121">
        <f>I131*'Unit Conversions'!$B$13*BTU_per_TOE*10^3</f>
        <v>12161728383866.881</v>
      </c>
      <c r="V131" t="s">
        <v>61</v>
      </c>
    </row>
    <row r="132" spans="1:22" x14ac:dyDescent="0.45">
      <c r="A132" s="96">
        <v>7</v>
      </c>
      <c r="B132" s="97" t="s">
        <v>128</v>
      </c>
      <c r="C132" s="98">
        <v>3300.14</v>
      </c>
      <c r="D132" s="98">
        <v>2356.88</v>
      </c>
      <c r="E132" s="98">
        <v>1984.69</v>
      </c>
      <c r="F132" s="98">
        <v>2175.37</v>
      </c>
      <c r="G132" s="98">
        <v>2564</v>
      </c>
      <c r="H132" s="98">
        <v>2485.35</v>
      </c>
      <c r="I132" s="98">
        <v>2266.25</v>
      </c>
      <c r="L132" s="96">
        <v>7</v>
      </c>
      <c r="M132" s="97" t="s">
        <v>128</v>
      </c>
      <c r="N132" s="121">
        <f>C132*'Unit Conversions'!$B$13*BTU_per_TOE*10^3</f>
        <v>125721733832647.69</v>
      </c>
      <c r="O132" s="121">
        <f>D132*'Unit Conversions'!$B$13*BTU_per_TOE*10^3</f>
        <v>89787415090114.563</v>
      </c>
      <c r="P132" s="121">
        <f>E132*'Unit Conversions'!$B$13*BTU_per_TOE*10^3</f>
        <v>75608509917857.281</v>
      </c>
      <c r="Q132" s="121">
        <f>F132*'Unit Conversions'!$B$13*BTU_per_TOE*10^3</f>
        <v>82872632108797.438</v>
      </c>
      <c r="R132" s="121">
        <f>G132*'Unit Conversions'!$B$13*BTU_per_TOE*10^3</f>
        <v>97677833530368.016</v>
      </c>
      <c r="S132" s="121">
        <f>H132*'Unit Conversions'!$B$13*BTU_per_TOE*10^3</f>
        <v>94681592653939.188</v>
      </c>
      <c r="T132" s="121">
        <f>I132*'Unit Conversions'!$B$13*BTU_per_TOE*10^3</f>
        <v>86334785584320</v>
      </c>
      <c r="V132" t="s">
        <v>61</v>
      </c>
    </row>
    <row r="133" spans="1:22" x14ac:dyDescent="0.45">
      <c r="A133" s="100"/>
      <c r="B133" s="101" t="s">
        <v>96</v>
      </c>
      <c r="C133" s="102">
        <v>6841.58</v>
      </c>
      <c r="D133" s="102">
        <v>5682.21</v>
      </c>
      <c r="E133" s="102">
        <v>5091.1400000000003</v>
      </c>
      <c r="F133" s="102">
        <v>5013.6000000000004</v>
      </c>
      <c r="G133" s="102">
        <v>5889.81</v>
      </c>
      <c r="H133" s="102">
        <v>6262.3</v>
      </c>
      <c r="I133" s="102">
        <v>5912.22</v>
      </c>
      <c r="L133" s="100"/>
      <c r="M133" s="101" t="s">
        <v>96</v>
      </c>
      <c r="N133" s="121">
        <f>C133*'Unit Conversions'!$B$13*BTU_per_TOE*10^3</f>
        <v>260636003246761</v>
      </c>
      <c r="O133" s="121">
        <f>D133*'Unit Conversions'!$B$13*BTU_per_TOE*10^3</f>
        <v>216468784112555.5</v>
      </c>
      <c r="P133" s="121">
        <f>E133*'Unit Conversions'!$B$13*BTU_per_TOE*10^3</f>
        <v>193951452964039.72</v>
      </c>
      <c r="Q133" s="121">
        <f>F133*'Unit Conversions'!$B$13*BTU_per_TOE*10^3</f>
        <v>190997498513203.25</v>
      </c>
      <c r="R133" s="121">
        <f>G133*'Unit Conversions'!$B$13*BTU_per_TOE*10^3</f>
        <v>224377488574686.75</v>
      </c>
      <c r="S133" s="121">
        <f>H133*'Unit Conversions'!$B$13*BTU_per_TOE*10^3</f>
        <v>238567822510617.63</v>
      </c>
      <c r="T133" s="121">
        <f>I133*'Unit Conversions'!$B$13*BTU_per_TOE*10^3</f>
        <v>225231217221104.69</v>
      </c>
    </row>
    <row r="134" spans="1:22" x14ac:dyDescent="0.45">
      <c r="A134" s="506">
        <v>8</v>
      </c>
      <c r="B134" s="104" t="s">
        <v>97</v>
      </c>
      <c r="C134" s="105">
        <v>706.04</v>
      </c>
      <c r="D134" s="105">
        <v>608.29</v>
      </c>
      <c r="E134" s="105">
        <v>695.81</v>
      </c>
      <c r="F134" s="105">
        <v>570.04</v>
      </c>
      <c r="G134" s="105">
        <v>592.12</v>
      </c>
      <c r="H134" s="105">
        <v>783.88</v>
      </c>
      <c r="I134" s="98">
        <v>732.05</v>
      </c>
      <c r="L134" s="506">
        <v>8</v>
      </c>
      <c r="M134" s="104" t="s">
        <v>97</v>
      </c>
      <c r="N134" s="121">
        <f>C134*'Unit Conversions'!$B$13*BTU_per_TOE*10^3</f>
        <v>26897214347028.477</v>
      </c>
      <c r="O134" s="121">
        <f>D134*'Unit Conversions'!$B$13*BTU_per_TOE*10^3</f>
        <v>23173342183380.48</v>
      </c>
      <c r="P134" s="121">
        <f>E134*'Unit Conversions'!$B$13*BTU_per_TOE*10^3</f>
        <v>26507493505758.719</v>
      </c>
      <c r="Q134" s="121">
        <f>F134*'Unit Conversions'!$B$13*BTU_per_TOE*10^3</f>
        <v>21716174814996.48</v>
      </c>
      <c r="R134" s="121">
        <f>G134*'Unit Conversions'!$B$13*BTU_per_TOE*10^3</f>
        <v>22557331821373.445</v>
      </c>
      <c r="S134" s="121">
        <f>H134*'Unit Conversions'!$B$13*BTU_per_TOE*10^3</f>
        <v>29862597561538.559</v>
      </c>
      <c r="T134" s="121">
        <f>I134*'Unit Conversions'!$B$13*BTU_per_TOE*10^3</f>
        <v>27888088157529.598</v>
      </c>
    </row>
    <row r="135" spans="1:22" x14ac:dyDescent="0.45">
      <c r="A135" s="507"/>
      <c r="B135" s="110" t="s">
        <v>98</v>
      </c>
      <c r="C135" s="106">
        <v>7547.62</v>
      </c>
      <c r="D135" s="106">
        <v>6290.5</v>
      </c>
      <c r="E135" s="106">
        <v>5786.95</v>
      </c>
      <c r="F135" s="106">
        <v>5583.64</v>
      </c>
      <c r="G135" s="106">
        <v>6481.93</v>
      </c>
      <c r="H135" s="106">
        <v>7046.18</v>
      </c>
      <c r="I135" s="106">
        <v>6644.27</v>
      </c>
      <c r="L135" s="507"/>
      <c r="M135" s="110" t="s">
        <v>98</v>
      </c>
      <c r="N135" s="122">
        <f>C135*'Unit Conversions'!$B$13*BTU_per_TOE*10^3</f>
        <v>287533217593789.44</v>
      </c>
      <c r="O135" s="122">
        <f>D135*'Unit Conversions'!$B$13*BTU_per_TOE*10^3</f>
        <v>239642126295936.03</v>
      </c>
      <c r="P135" s="122">
        <f>E135*'Unit Conversions'!$B$13*BTU_per_TOE*10^3</f>
        <v>220458946469798.41</v>
      </c>
      <c r="Q135" s="122">
        <f>F135*'Unit Conversions'!$B$13*BTU_per_TOE*10^3</f>
        <v>212713673328199.69</v>
      </c>
      <c r="R135" s="122">
        <f>G135*'Unit Conversions'!$B$13*BTU_per_TOE*10^3</f>
        <v>246934820396060.19</v>
      </c>
      <c r="S135" s="122">
        <f>H135*'Unit Conversions'!$B$13*BTU_per_TOE*10^3</f>
        <v>268430420072156.19</v>
      </c>
      <c r="T135" s="122">
        <f>I135*'Unit Conversions'!$B$13*BTU_per_TOE*10^3</f>
        <v>253119305378634.28</v>
      </c>
    </row>
    <row r="136" spans="1:22" x14ac:dyDescent="0.45">
      <c r="A136" s="90" t="s">
        <v>141</v>
      </c>
      <c r="B136" s="41"/>
      <c r="C136" s="41"/>
      <c r="D136" s="41"/>
      <c r="E136" s="41"/>
      <c r="F136" s="41"/>
      <c r="G136" s="41"/>
      <c r="H136" s="436"/>
      <c r="I136" s="41"/>
      <c r="L136" s="90" t="s">
        <v>141</v>
      </c>
      <c r="M136" s="41"/>
      <c r="N136" s="41"/>
      <c r="O136" s="41"/>
      <c r="P136" s="41"/>
      <c r="Q136" s="41"/>
      <c r="R136" s="41"/>
      <c r="S136" s="41"/>
      <c r="T136" s="41"/>
    </row>
    <row r="137" spans="1:22" x14ac:dyDescent="0.45">
      <c r="A137" s="41" t="s">
        <v>142</v>
      </c>
      <c r="B137" s="41"/>
      <c r="C137" s="41"/>
      <c r="D137" s="41"/>
      <c r="E137" s="41"/>
      <c r="F137" s="41"/>
      <c r="G137" s="41"/>
      <c r="H137" s="41"/>
      <c r="I137" s="41"/>
      <c r="L137" s="41" t="s">
        <v>142</v>
      </c>
      <c r="M137" s="41"/>
      <c r="N137" s="41"/>
      <c r="O137" s="41"/>
      <c r="P137" s="41"/>
      <c r="Q137" s="41"/>
      <c r="R137" s="41"/>
      <c r="S137" s="41"/>
      <c r="T137" s="41"/>
    </row>
    <row r="139" spans="1:22" ht="15.75" x14ac:dyDescent="0.45">
      <c r="A139" s="497" t="s">
        <v>143</v>
      </c>
      <c r="B139" s="498"/>
      <c r="C139" s="498"/>
      <c r="D139" s="498"/>
      <c r="E139" s="498"/>
      <c r="F139" s="498"/>
      <c r="G139" s="498"/>
      <c r="H139" s="498"/>
      <c r="I139" s="499"/>
      <c r="L139" s="497" t="s">
        <v>143</v>
      </c>
      <c r="M139" s="498"/>
      <c r="N139" s="498"/>
      <c r="O139" s="498"/>
      <c r="P139" s="498"/>
      <c r="Q139" s="498"/>
      <c r="R139" s="498"/>
      <c r="S139" s="498"/>
      <c r="T139" s="499"/>
    </row>
    <row r="140" spans="1:22" x14ac:dyDescent="0.45">
      <c r="A140" s="494" t="s">
        <v>63</v>
      </c>
      <c r="B140" s="495"/>
      <c r="C140" s="495"/>
      <c r="D140" s="495"/>
      <c r="E140" s="495"/>
      <c r="F140" s="495"/>
      <c r="G140" s="495"/>
      <c r="H140" s="495"/>
      <c r="I140" s="496"/>
      <c r="L140" s="511" t="s">
        <v>145</v>
      </c>
      <c r="M140" s="495"/>
      <c r="N140" s="495"/>
      <c r="O140" s="495"/>
      <c r="P140" s="495"/>
      <c r="Q140" s="495"/>
      <c r="R140" s="495"/>
      <c r="S140" s="495"/>
      <c r="T140" s="496"/>
    </row>
    <row r="141" spans="1:22" x14ac:dyDescent="0.45">
      <c r="A141" s="500" t="s">
        <v>64</v>
      </c>
      <c r="B141" s="501"/>
      <c r="C141" s="91" t="s">
        <v>65</v>
      </c>
      <c r="D141" s="91" t="s">
        <v>66</v>
      </c>
      <c r="E141" s="91" t="s">
        <v>67</v>
      </c>
      <c r="F141" s="91" t="s">
        <v>68</v>
      </c>
      <c r="G141" s="91" t="s">
        <v>69</v>
      </c>
      <c r="H141" s="432" t="s">
        <v>595</v>
      </c>
      <c r="I141" s="432" t="s">
        <v>596</v>
      </c>
      <c r="L141" s="500" t="s">
        <v>64</v>
      </c>
      <c r="M141" s="501"/>
      <c r="N141" s="91" t="s">
        <v>65</v>
      </c>
      <c r="O141" s="91" t="s">
        <v>66</v>
      </c>
      <c r="P141" s="91" t="s">
        <v>67</v>
      </c>
      <c r="Q141" s="91" t="s">
        <v>68</v>
      </c>
      <c r="R141" s="91" t="s">
        <v>69</v>
      </c>
      <c r="S141" s="432" t="s">
        <v>595</v>
      </c>
      <c r="T141" s="432" t="s">
        <v>596</v>
      </c>
    </row>
    <row r="142" spans="1:22" x14ac:dyDescent="0.45">
      <c r="A142" s="502">
        <v>-1</v>
      </c>
      <c r="B142" s="503"/>
      <c r="C142" s="92">
        <v>-2</v>
      </c>
      <c r="D142" s="92">
        <v>-3</v>
      </c>
      <c r="E142" s="92">
        <v>-4</v>
      </c>
      <c r="F142" s="92">
        <v>-5</v>
      </c>
      <c r="G142" s="92">
        <v>-6</v>
      </c>
      <c r="H142" s="92">
        <v>-7</v>
      </c>
      <c r="I142" s="92">
        <v>-8</v>
      </c>
      <c r="L142" s="502">
        <v>-1</v>
      </c>
      <c r="M142" s="503"/>
      <c r="N142" s="92">
        <v>-2</v>
      </c>
      <c r="O142" s="92">
        <v>-3</v>
      </c>
      <c r="P142" s="92">
        <v>-4</v>
      </c>
      <c r="Q142" s="92">
        <v>-5</v>
      </c>
      <c r="R142" s="92">
        <v>-6</v>
      </c>
      <c r="S142" s="92">
        <v>-7</v>
      </c>
      <c r="T142" s="92">
        <v>-8</v>
      </c>
    </row>
    <row r="143" spans="1:22" x14ac:dyDescent="0.45">
      <c r="A143" s="93">
        <v>1</v>
      </c>
      <c r="B143" s="94" t="s">
        <v>112</v>
      </c>
      <c r="C143" s="95">
        <v>0.17</v>
      </c>
      <c r="D143" s="95">
        <v>0</v>
      </c>
      <c r="E143" s="95">
        <v>0</v>
      </c>
      <c r="F143" s="95">
        <v>0</v>
      </c>
      <c r="G143" s="95">
        <v>0</v>
      </c>
      <c r="H143" s="95">
        <v>0</v>
      </c>
      <c r="I143" s="98">
        <v>1.18</v>
      </c>
      <c r="L143" s="93">
        <v>1</v>
      </c>
      <c r="M143" s="94" t="s">
        <v>112</v>
      </c>
      <c r="N143" s="121">
        <f>C143*'Unit Conversions'!$B$13*BTU_per_TOE*10^3</f>
        <v>6476299415.0400009</v>
      </c>
      <c r="O143" s="121">
        <f>D143*'Unit Conversions'!$B$13*BTU_per_TOE*10^3</f>
        <v>0</v>
      </c>
      <c r="P143" s="121">
        <f>E143*'Unit Conversions'!$B$13*BTU_per_TOE*10^3</f>
        <v>0</v>
      </c>
      <c r="Q143" s="121">
        <f>F143*'Unit Conversions'!$B$13*BTU_per_TOE*10^3</f>
        <v>0</v>
      </c>
      <c r="R143" s="121">
        <f>G143*'Unit Conversions'!$B$13*BTU_per_TOE*10^3</f>
        <v>0</v>
      </c>
      <c r="S143" s="121">
        <f>H143*'Unit Conversions'!$B$13*BTU_per_TOE*10^3</f>
        <v>0</v>
      </c>
      <c r="T143" s="121">
        <f>I143*'Unit Conversions'!$B$13*BTU_per_TOE*10^3</f>
        <v>44953137116.159996</v>
      </c>
      <c r="V143" t="s">
        <v>11</v>
      </c>
    </row>
    <row r="144" spans="1:22" x14ac:dyDescent="0.45">
      <c r="A144" s="96">
        <v>2</v>
      </c>
      <c r="B144" s="97" t="s">
        <v>77</v>
      </c>
      <c r="C144" s="98">
        <v>399.19</v>
      </c>
      <c r="D144" s="98">
        <v>438.98</v>
      </c>
      <c r="E144" s="98">
        <v>328.14</v>
      </c>
      <c r="F144" s="98">
        <v>226.18</v>
      </c>
      <c r="G144" s="98">
        <v>50.7</v>
      </c>
      <c r="H144" s="98">
        <v>16.43</v>
      </c>
      <c r="I144" s="98">
        <v>0</v>
      </c>
      <c r="L144" s="96">
        <v>2</v>
      </c>
      <c r="M144" s="97" t="s">
        <v>77</v>
      </c>
      <c r="N144" s="121">
        <f>C144*'Unit Conversions'!$B$13*BTU_per_TOE*10^3</f>
        <v>15207493902881.281</v>
      </c>
      <c r="O144" s="121">
        <f>D144*'Unit Conversions'!$B$13*BTU_per_TOE*10^3</f>
        <v>16723328924789.76</v>
      </c>
      <c r="P144" s="121">
        <f>E144*'Unit Conversions'!$B$13*BTU_per_TOE*10^3</f>
        <v>12500781706183.68</v>
      </c>
      <c r="Q144" s="121">
        <f>F144*'Unit Conversions'!$B$13*BTU_per_TOE*10^3</f>
        <v>8616525892316.1602</v>
      </c>
      <c r="R144" s="121">
        <f>G144*'Unit Conversions'!$B$13*BTU_per_TOE*10^3</f>
        <v>1931461060838.4004</v>
      </c>
      <c r="S144" s="121">
        <f>H144*'Unit Conversions'!$B$13*BTU_per_TOE*10^3</f>
        <v>625915290524.16003</v>
      </c>
      <c r="T144" s="121">
        <f>I144*'Unit Conversions'!$B$13*BTU_per_TOE*10^3</f>
        <v>0</v>
      </c>
    </row>
    <row r="145" spans="1:22" x14ac:dyDescent="0.45">
      <c r="A145" s="96">
        <v>3</v>
      </c>
      <c r="B145" s="97" t="s">
        <v>79</v>
      </c>
      <c r="C145" s="98">
        <v>0.92</v>
      </c>
      <c r="D145" s="98">
        <v>0</v>
      </c>
      <c r="E145" s="98">
        <v>0</v>
      </c>
      <c r="F145" s="98">
        <v>0</v>
      </c>
      <c r="G145" s="98">
        <v>0</v>
      </c>
      <c r="H145" s="98">
        <v>0</v>
      </c>
      <c r="I145" s="98">
        <v>0.31</v>
      </c>
      <c r="L145" s="96">
        <v>3</v>
      </c>
      <c r="M145" s="97" t="s">
        <v>79</v>
      </c>
      <c r="N145" s="121">
        <f>C145*'Unit Conversions'!$B$13*BTU_per_TOE*10^3</f>
        <v>35048208599.040001</v>
      </c>
      <c r="O145" s="121">
        <f>D145*'Unit Conversions'!$B$13*BTU_per_TOE*10^3</f>
        <v>0</v>
      </c>
      <c r="P145" s="121">
        <f>E145*'Unit Conversions'!$B$13*BTU_per_TOE*10^3</f>
        <v>0</v>
      </c>
      <c r="Q145" s="121">
        <f>F145*'Unit Conversions'!$B$13*BTU_per_TOE*10^3</f>
        <v>0</v>
      </c>
      <c r="R145" s="121">
        <f>G145*'Unit Conversions'!$B$13*BTU_per_TOE*10^3</f>
        <v>0</v>
      </c>
      <c r="S145" s="121">
        <f>H145*'Unit Conversions'!$B$13*BTU_per_TOE*10^3</f>
        <v>0</v>
      </c>
      <c r="T145" s="121">
        <f>I145*'Unit Conversions'!$B$13*BTU_per_TOE*10^3</f>
        <v>11809722462.719999</v>
      </c>
      <c r="V145" t="s">
        <v>45</v>
      </c>
    </row>
    <row r="146" spans="1:22" x14ac:dyDescent="0.45">
      <c r="A146" s="96">
        <v>4</v>
      </c>
      <c r="B146" s="97" t="s">
        <v>138</v>
      </c>
      <c r="C146" s="98">
        <v>1066.99</v>
      </c>
      <c r="D146" s="98">
        <v>778.01</v>
      </c>
      <c r="E146" s="98">
        <v>76.319999999999993</v>
      </c>
      <c r="F146" s="98">
        <v>103.59</v>
      </c>
      <c r="G146" s="98">
        <v>70.45</v>
      </c>
      <c r="H146" s="98">
        <v>50.88</v>
      </c>
      <c r="I146" s="98">
        <v>53.78</v>
      </c>
      <c r="L146" s="96">
        <v>4</v>
      </c>
      <c r="M146" s="97" t="s">
        <v>138</v>
      </c>
      <c r="N146" s="121">
        <f>C146*'Unit Conversions'!$B$13*BTU_per_TOE*10^3</f>
        <v>40647921840314.891</v>
      </c>
      <c r="O146" s="121">
        <f>D146*'Unit Conversions'!$B$13*BTU_per_TOE*10^3</f>
        <v>29638974752325.121</v>
      </c>
      <c r="P146" s="121">
        <f>E146*'Unit Conversions'!$B$13*BTU_per_TOE*10^3</f>
        <v>2907477478563.8398</v>
      </c>
      <c r="Q146" s="121">
        <f>F146*'Unit Conversions'!$B$13*BTU_per_TOE*10^3</f>
        <v>3946352096494.0801</v>
      </c>
      <c r="R146" s="121">
        <f>G146*'Unit Conversions'!$B$13*BTU_per_TOE*10^3</f>
        <v>2683854669350.4004</v>
      </c>
      <c r="S146" s="121">
        <f>H146*'Unit Conversions'!$B$13*BTU_per_TOE*10^3</f>
        <v>1938318319042.5601</v>
      </c>
      <c r="T146" s="121">
        <f>I146*'Unit Conversions'!$B$13*BTU_per_TOE*10^3</f>
        <v>2048796367887.3601</v>
      </c>
    </row>
    <row r="147" spans="1:22" x14ac:dyDescent="0.45">
      <c r="A147" s="109" t="s">
        <v>73</v>
      </c>
      <c r="B147" s="97" t="s">
        <v>121</v>
      </c>
      <c r="C147" s="98">
        <v>0.37</v>
      </c>
      <c r="D147" s="98">
        <v>0.25</v>
      </c>
      <c r="E147" s="98">
        <v>0</v>
      </c>
      <c r="F147" s="98">
        <v>0</v>
      </c>
      <c r="G147" s="98">
        <v>0</v>
      </c>
      <c r="H147" s="98">
        <v>0</v>
      </c>
      <c r="I147" s="98">
        <v>1.1200000000000001</v>
      </c>
      <c r="L147" s="109" t="s">
        <v>73</v>
      </c>
      <c r="M147" s="97" t="s">
        <v>121</v>
      </c>
      <c r="N147" s="121">
        <f>C147*'Unit Conversions'!$B$13*BTU_per_TOE*10^3</f>
        <v>14095475197.440001</v>
      </c>
      <c r="O147" s="121">
        <f>D147*'Unit Conversions'!$B$13*BTU_per_TOE*10^3</f>
        <v>9523969728</v>
      </c>
      <c r="P147" s="121">
        <f>E147*'Unit Conversions'!$B$13*BTU_per_TOE*10^3</f>
        <v>0</v>
      </c>
      <c r="Q147" s="121">
        <f>F147*'Unit Conversions'!$B$13*BTU_per_TOE*10^3</f>
        <v>0</v>
      </c>
      <c r="R147" s="121">
        <f>G147*'Unit Conversions'!$B$13*BTU_per_TOE*10^3</f>
        <v>0</v>
      </c>
      <c r="S147" s="121">
        <f>H147*'Unit Conversions'!$B$13*BTU_per_TOE*10^3</f>
        <v>0</v>
      </c>
      <c r="T147" s="121">
        <f>I147*'Unit Conversions'!$B$13*BTU_per_TOE*10^3</f>
        <v>42667384381.440002</v>
      </c>
      <c r="V147" t="s">
        <v>61</v>
      </c>
    </row>
    <row r="148" spans="1:22" x14ac:dyDescent="0.45">
      <c r="A148" s="97" t="s">
        <v>75</v>
      </c>
      <c r="B148" s="97" t="s">
        <v>88</v>
      </c>
      <c r="C148" s="98">
        <v>26.66</v>
      </c>
      <c r="D148" s="98">
        <v>9.86</v>
      </c>
      <c r="E148" s="98">
        <v>0.71</v>
      </c>
      <c r="F148" s="98">
        <v>0</v>
      </c>
      <c r="G148" s="98">
        <v>0</v>
      </c>
      <c r="H148" s="98">
        <v>0</v>
      </c>
      <c r="I148" s="98">
        <v>2.37</v>
      </c>
      <c r="L148" s="97" t="s">
        <v>75</v>
      </c>
      <c r="M148" s="97" t="s">
        <v>88</v>
      </c>
      <c r="N148" s="121">
        <f>C148*'Unit Conversions'!$B$13*BTU_per_TOE*10^3</f>
        <v>1015636131793.92</v>
      </c>
      <c r="O148" s="121">
        <f>D148*'Unit Conversions'!$B$13*BTU_per_TOE*10^3</f>
        <v>375625366072.32001</v>
      </c>
      <c r="P148" s="121">
        <f>E148*'Unit Conversions'!$B$13*BTU_per_TOE*10^3</f>
        <v>27048074027.52</v>
      </c>
      <c r="Q148" s="121">
        <f>F148*'Unit Conversions'!$B$13*BTU_per_TOE*10^3</f>
        <v>0</v>
      </c>
      <c r="R148" s="121">
        <f>G148*'Unit Conversions'!$B$13*BTU_per_TOE*10^3</f>
        <v>0</v>
      </c>
      <c r="S148" s="121">
        <f>H148*'Unit Conversions'!$B$13*BTU_per_TOE*10^3</f>
        <v>0</v>
      </c>
      <c r="T148" s="121">
        <f>I148*'Unit Conversions'!$B$13*BTU_per_TOE*10^3</f>
        <v>90287233021.440002</v>
      </c>
      <c r="V148" t="s">
        <v>61</v>
      </c>
    </row>
    <row r="149" spans="1:22" x14ac:dyDescent="0.45">
      <c r="A149" s="97" t="s">
        <v>83</v>
      </c>
      <c r="B149" s="97" t="s">
        <v>144</v>
      </c>
      <c r="C149" s="98">
        <v>56.87</v>
      </c>
      <c r="D149" s="98">
        <v>52.22</v>
      </c>
      <c r="E149" s="98">
        <v>58.06</v>
      </c>
      <c r="F149" s="98">
        <v>55.32</v>
      </c>
      <c r="G149" s="98">
        <v>46.27</v>
      </c>
      <c r="H149" s="98">
        <v>45.91</v>
      </c>
      <c r="I149" s="98">
        <v>37.880000000000003</v>
      </c>
      <c r="L149" s="97" t="s">
        <v>83</v>
      </c>
      <c r="M149" s="97" t="s">
        <v>144</v>
      </c>
      <c r="N149" s="121">
        <f>C149*'Unit Conversions'!$B$13*BTU_per_TOE*10^3</f>
        <v>2166512633725.4399</v>
      </c>
      <c r="O149" s="121">
        <f>D149*'Unit Conversions'!$B$13*BTU_per_TOE*10^3</f>
        <v>1989366796784.6401</v>
      </c>
      <c r="P149" s="121">
        <f>E149*'Unit Conversions'!$B$13*BTU_per_TOE*10^3</f>
        <v>2211846729630.7202</v>
      </c>
      <c r="Q149" s="121">
        <f>F149*'Unit Conversions'!$B$13*BTU_per_TOE*10^3</f>
        <v>2107464021411.8401</v>
      </c>
      <c r="R149" s="121">
        <f>G149*'Unit Conversions'!$B$13*BTU_per_TOE*10^3</f>
        <v>1762696317258.2402</v>
      </c>
      <c r="S149" s="121">
        <f>H149*'Unit Conversions'!$B$13*BTU_per_TOE*10^3</f>
        <v>1748981800849.9197</v>
      </c>
      <c r="T149" s="121">
        <f>I149*'Unit Conversions'!$B$13*BTU_per_TOE*10^3</f>
        <v>1443071893186.5601</v>
      </c>
      <c r="V149" t="s">
        <v>18</v>
      </c>
    </row>
    <row r="150" spans="1:22" x14ac:dyDescent="0.45">
      <c r="A150" s="97" t="s">
        <v>85</v>
      </c>
      <c r="B150" s="97" t="s">
        <v>132</v>
      </c>
      <c r="C150" s="98">
        <v>0.11</v>
      </c>
      <c r="D150" s="98">
        <v>0.31</v>
      </c>
      <c r="E150" s="98">
        <v>0</v>
      </c>
      <c r="F150" s="98">
        <v>0</v>
      </c>
      <c r="G150" s="98">
        <v>0</v>
      </c>
      <c r="H150" s="98">
        <v>0</v>
      </c>
      <c r="I150" s="98">
        <v>0.35</v>
      </c>
      <c r="L150" s="97" t="s">
        <v>85</v>
      </c>
      <c r="M150" s="97" t="s">
        <v>132</v>
      </c>
      <c r="N150" s="121">
        <f>C150*'Unit Conversions'!$B$13*BTU_per_TOE*10^3</f>
        <v>4190546680.3200002</v>
      </c>
      <c r="O150" s="121">
        <f>D150*'Unit Conversions'!$B$13*BTU_per_TOE*10^3</f>
        <v>11809722462.719999</v>
      </c>
      <c r="P150" s="121">
        <f>E150*'Unit Conversions'!$B$13*BTU_per_TOE*10^3</f>
        <v>0</v>
      </c>
      <c r="Q150" s="121">
        <f>F150*'Unit Conversions'!$B$13*BTU_per_TOE*10^3</f>
        <v>0</v>
      </c>
      <c r="R150" s="121">
        <f>G150*'Unit Conversions'!$B$13*BTU_per_TOE*10^3</f>
        <v>0</v>
      </c>
      <c r="S150" s="121">
        <f>H150*'Unit Conversions'!$B$13*BTU_per_TOE*10^3</f>
        <v>0</v>
      </c>
      <c r="T150" s="121">
        <f>I150*'Unit Conversions'!$B$13*BTU_per_TOE*10^3</f>
        <v>13333557619.200001</v>
      </c>
      <c r="V150" t="s">
        <v>61</v>
      </c>
    </row>
    <row r="151" spans="1:22" x14ac:dyDescent="0.45">
      <c r="A151" s="97" t="s">
        <v>87</v>
      </c>
      <c r="B151" s="97" t="s">
        <v>117</v>
      </c>
      <c r="C151" s="98">
        <v>0.75</v>
      </c>
      <c r="D151" s="98">
        <v>0.61</v>
      </c>
      <c r="E151" s="98">
        <v>0.04</v>
      </c>
      <c r="F151" s="98">
        <v>0</v>
      </c>
      <c r="G151" s="98">
        <v>0.2</v>
      </c>
      <c r="H151" s="98">
        <v>0</v>
      </c>
      <c r="I151" s="98">
        <v>0.37</v>
      </c>
      <c r="L151" s="97" t="s">
        <v>87</v>
      </c>
      <c r="M151" s="97" t="s">
        <v>117</v>
      </c>
      <c r="N151" s="121">
        <f>C151*'Unit Conversions'!$B$13*BTU_per_TOE*10^3</f>
        <v>28571909184</v>
      </c>
      <c r="O151" s="121">
        <f>D151*'Unit Conversions'!$B$13*BTU_per_TOE*10^3</f>
        <v>23238486136.320004</v>
      </c>
      <c r="P151" s="121">
        <f>E151*'Unit Conversions'!$B$13*BTU_per_TOE*10^3</f>
        <v>1523835156.4799998</v>
      </c>
      <c r="Q151" s="121">
        <f>F151*'Unit Conversions'!$B$13*BTU_per_TOE*10^3</f>
        <v>0</v>
      </c>
      <c r="R151" s="121">
        <f>G151*'Unit Conversions'!$B$13*BTU_per_TOE*10^3</f>
        <v>7619175782.4000006</v>
      </c>
      <c r="S151" s="121">
        <f>H151*'Unit Conversions'!$B$13*BTU_per_TOE*10^3</f>
        <v>0</v>
      </c>
      <c r="T151" s="121">
        <f>I151*'Unit Conversions'!$B$13*BTU_per_TOE*10^3</f>
        <v>14095475197.440001</v>
      </c>
      <c r="V151" t="s">
        <v>5</v>
      </c>
    </row>
    <row r="152" spans="1:22" x14ac:dyDescent="0.45">
      <c r="A152" s="97" t="s">
        <v>89</v>
      </c>
      <c r="B152" s="97" t="s">
        <v>119</v>
      </c>
      <c r="C152" s="98">
        <v>11.82</v>
      </c>
      <c r="D152" s="98">
        <v>6.01</v>
      </c>
      <c r="E152" s="98">
        <v>2.8</v>
      </c>
      <c r="F152" s="98">
        <v>46.62</v>
      </c>
      <c r="G152" s="98">
        <v>20.72</v>
      </c>
      <c r="H152" s="98">
        <v>3.71</v>
      </c>
      <c r="I152" s="98">
        <v>5.74</v>
      </c>
      <c r="L152" s="97" t="s">
        <v>89</v>
      </c>
      <c r="M152" s="97" t="s">
        <v>119</v>
      </c>
      <c r="N152" s="121">
        <f>C152*'Unit Conversions'!$B$13*BTU_per_TOE*10^3</f>
        <v>450293288739.83997</v>
      </c>
      <c r="O152" s="121">
        <f>D152*'Unit Conversions'!$B$13*BTU_per_TOE*10^3</f>
        <v>228956232261.12</v>
      </c>
      <c r="P152" s="121">
        <f>E152*'Unit Conversions'!$B$13*BTU_per_TOE*10^3</f>
        <v>106668460953.60001</v>
      </c>
      <c r="Q152" s="121">
        <f>F152*'Unit Conversions'!$B$13*BTU_per_TOE*10^3</f>
        <v>1776029874877.4399</v>
      </c>
      <c r="R152" s="121">
        <f>G152*'Unit Conversions'!$B$13*BTU_per_TOE*10^3</f>
        <v>789346611056.64001</v>
      </c>
      <c r="S152" s="121">
        <f>H152*'Unit Conversions'!$B$13*BTU_per_TOE*10^3</f>
        <v>141335710763.51999</v>
      </c>
      <c r="T152" s="121">
        <f>I152*'Unit Conversions'!$B$13*BTU_per_TOE*10^3</f>
        <v>218670344954.88</v>
      </c>
      <c r="V152" t="s">
        <v>6</v>
      </c>
    </row>
    <row r="153" spans="1:22" x14ac:dyDescent="0.45">
      <c r="A153" s="97" t="s">
        <v>91</v>
      </c>
      <c r="B153" s="97" t="s">
        <v>139</v>
      </c>
      <c r="C153" s="98">
        <v>76.14</v>
      </c>
      <c r="D153" s="98">
        <v>20.5</v>
      </c>
      <c r="E153" s="98">
        <v>0</v>
      </c>
      <c r="F153" s="98">
        <v>0</v>
      </c>
      <c r="G153" s="98">
        <v>0</v>
      </c>
      <c r="H153" s="98">
        <v>0</v>
      </c>
      <c r="I153" s="98">
        <v>0.09</v>
      </c>
      <c r="L153" s="97" t="s">
        <v>91</v>
      </c>
      <c r="M153" s="97" t="s">
        <v>139</v>
      </c>
      <c r="N153" s="121">
        <f>C153*'Unit Conversions'!$B$13*BTU_per_TOE*10^3</f>
        <v>2900620220359.6802</v>
      </c>
      <c r="O153" s="121">
        <f>D153*'Unit Conversions'!$B$13*BTU_per_TOE*10^3</f>
        <v>780965517696.00012</v>
      </c>
      <c r="P153" s="121">
        <f>E153*'Unit Conversions'!$B$13*BTU_per_TOE*10^3</f>
        <v>0</v>
      </c>
      <c r="Q153" s="121">
        <f>F153*'Unit Conversions'!$B$13*BTU_per_TOE*10^3</f>
        <v>0</v>
      </c>
      <c r="R153" s="121">
        <f>G153*'Unit Conversions'!$B$13*BTU_per_TOE*10^3</f>
        <v>0</v>
      </c>
      <c r="S153" s="121">
        <f>H153*'Unit Conversions'!$B$13*BTU_per_TOE*10^3</f>
        <v>0</v>
      </c>
      <c r="T153" s="121">
        <f>I153*'Unit Conversions'!$B$13*BTU_per_TOE*10^3</f>
        <v>3428629102.0799999</v>
      </c>
      <c r="V153" t="s">
        <v>61</v>
      </c>
    </row>
    <row r="154" spans="1:22" x14ac:dyDescent="0.45">
      <c r="A154" s="97" t="s">
        <v>122</v>
      </c>
      <c r="B154" s="97" t="s">
        <v>86</v>
      </c>
      <c r="C154" s="98">
        <v>2.19</v>
      </c>
      <c r="D154" s="98">
        <v>1.58</v>
      </c>
      <c r="E154" s="98">
        <v>0.05</v>
      </c>
      <c r="F154" s="98">
        <v>0.05</v>
      </c>
      <c r="G154" s="98">
        <v>0</v>
      </c>
      <c r="H154" s="98">
        <v>0</v>
      </c>
      <c r="I154" s="98">
        <v>7.0000000000000007E-2</v>
      </c>
      <c r="L154" s="97" t="s">
        <v>122</v>
      </c>
      <c r="M154" s="97" t="s">
        <v>86</v>
      </c>
      <c r="N154" s="121">
        <f>C154*'Unit Conversions'!$B$13*BTU_per_TOE*10^3</f>
        <v>83429974817.279999</v>
      </c>
      <c r="O154" s="121">
        <f>D154*'Unit Conversions'!$B$13*BTU_per_TOE*10^3</f>
        <v>60191488680.959999</v>
      </c>
      <c r="P154" s="121">
        <f>E154*'Unit Conversions'!$B$13*BTU_per_TOE*10^3</f>
        <v>1904793945.6000001</v>
      </c>
      <c r="Q154" s="121">
        <f>F154*'Unit Conversions'!$B$13*BTU_per_TOE*10^3</f>
        <v>1904793945.6000001</v>
      </c>
      <c r="R154" s="121">
        <f>G154*'Unit Conversions'!$B$13*BTU_per_TOE*10^3</f>
        <v>0</v>
      </c>
      <c r="S154" s="121">
        <f>H154*'Unit Conversions'!$B$13*BTU_per_TOE*10^3</f>
        <v>0</v>
      </c>
      <c r="T154" s="121">
        <f>I154*'Unit Conversions'!$B$13*BTU_per_TOE*10^3</f>
        <v>2666711523.8400002</v>
      </c>
      <c r="V154" t="s">
        <v>61</v>
      </c>
    </row>
    <row r="155" spans="1:22" x14ac:dyDescent="0.45">
      <c r="A155" s="97" t="s">
        <v>124</v>
      </c>
      <c r="B155" s="97" t="s">
        <v>126</v>
      </c>
      <c r="C155" s="98">
        <v>889.51</v>
      </c>
      <c r="D155" s="98">
        <v>684.93</v>
      </c>
      <c r="E155" s="98">
        <v>14.66</v>
      </c>
      <c r="F155" s="98">
        <v>1.6</v>
      </c>
      <c r="G155" s="98">
        <v>3.27</v>
      </c>
      <c r="H155" s="98">
        <v>1.27</v>
      </c>
      <c r="I155" s="98">
        <v>0.49</v>
      </c>
      <c r="L155" s="97" t="s">
        <v>124</v>
      </c>
      <c r="M155" s="97" t="s">
        <v>126</v>
      </c>
      <c r="N155" s="121">
        <f>C155*'Unit Conversions'!$B$13*BTU_per_TOE*10^3</f>
        <v>33886665251013.117</v>
      </c>
      <c r="O155" s="121">
        <f>D155*'Unit Conversions'!$B$13*BTU_per_TOE*10^3</f>
        <v>26093010343196.16</v>
      </c>
      <c r="P155" s="121">
        <f>E155*'Unit Conversions'!$B$13*BTU_per_TOE*10^3</f>
        <v>558485584849.92004</v>
      </c>
      <c r="Q155" s="121">
        <f>F155*'Unit Conversions'!$B$13*BTU_per_TOE*10^3</f>
        <v>60953406259.200005</v>
      </c>
      <c r="R155" s="121">
        <f>G155*'Unit Conversions'!$B$13*BTU_per_TOE*10^3</f>
        <v>124573524042.23999</v>
      </c>
      <c r="S155" s="121">
        <f>H155*'Unit Conversions'!$B$13*BTU_per_TOE*10^3</f>
        <v>48381766218.240005</v>
      </c>
      <c r="T155" s="121">
        <f>I155*'Unit Conversions'!$B$13*BTU_per_TOE*10^3</f>
        <v>18666980666.880001</v>
      </c>
      <c r="V155" t="s">
        <v>6</v>
      </c>
    </row>
    <row r="156" spans="1:22" x14ac:dyDescent="0.45">
      <c r="A156" s="97" t="s">
        <v>125</v>
      </c>
      <c r="B156" s="97" t="s">
        <v>140</v>
      </c>
      <c r="C156" s="98">
        <v>2.58</v>
      </c>
      <c r="D156" s="98">
        <v>1.75</v>
      </c>
      <c r="E156" s="98">
        <v>0</v>
      </c>
      <c r="F156" s="98">
        <v>0</v>
      </c>
      <c r="G156" s="98">
        <v>0</v>
      </c>
      <c r="H156" s="98">
        <v>0</v>
      </c>
      <c r="I156" s="98">
        <v>5.3</v>
      </c>
      <c r="L156" s="97" t="s">
        <v>125</v>
      </c>
      <c r="M156" s="97" t="s">
        <v>140</v>
      </c>
      <c r="N156" s="121">
        <f>C156*'Unit Conversions'!$B$13*BTU_per_TOE*10^3</f>
        <v>98287367592.960007</v>
      </c>
      <c r="O156" s="121">
        <f>D156*'Unit Conversions'!$B$13*BTU_per_TOE*10^3</f>
        <v>66667788096</v>
      </c>
      <c r="P156" s="121">
        <f>E156*'Unit Conversions'!$B$13*BTU_per_TOE*10^3</f>
        <v>0</v>
      </c>
      <c r="Q156" s="121">
        <f>F156*'Unit Conversions'!$B$13*BTU_per_TOE*10^3</f>
        <v>0</v>
      </c>
      <c r="R156" s="121">
        <f>G156*'Unit Conversions'!$B$13*BTU_per_TOE*10^3</f>
        <v>0</v>
      </c>
      <c r="S156" s="121">
        <f>H156*'Unit Conversions'!$B$13*BTU_per_TOE*10^3</f>
        <v>0</v>
      </c>
      <c r="T156" s="121">
        <f>I156*'Unit Conversions'!$B$13*BTU_per_TOE*10^3</f>
        <v>201908158233.60001</v>
      </c>
      <c r="V156" t="s">
        <v>61</v>
      </c>
    </row>
    <row r="157" spans="1:22" x14ac:dyDescent="0.45">
      <c r="A157" s="96">
        <v>5</v>
      </c>
      <c r="B157" s="97" t="s">
        <v>128</v>
      </c>
      <c r="C157" s="98">
        <v>291.87</v>
      </c>
      <c r="D157" s="98">
        <v>149</v>
      </c>
      <c r="E157" s="98">
        <v>44.25</v>
      </c>
      <c r="F157" s="98">
        <v>47.5</v>
      </c>
      <c r="G157" s="98">
        <v>29.23</v>
      </c>
      <c r="H157" s="98">
        <v>36.909999999999997</v>
      </c>
      <c r="I157" s="98">
        <v>46.13</v>
      </c>
      <c r="L157" s="96">
        <v>5</v>
      </c>
      <c r="M157" s="97" t="s">
        <v>128</v>
      </c>
      <c r="N157" s="121">
        <f>C157*'Unit Conversions'!$B$13*BTU_per_TOE*10^3</f>
        <v>11119044178045.441</v>
      </c>
      <c r="O157" s="121">
        <f>D157*'Unit Conversions'!$B$13*BTU_per_TOE*10^3</f>
        <v>5676285957888</v>
      </c>
      <c r="P157" s="121">
        <f>E157*'Unit Conversions'!$B$13*BTU_per_TOE*10^3</f>
        <v>1685742641856</v>
      </c>
      <c r="Q157" s="121">
        <f>F157*'Unit Conversions'!$B$13*BTU_per_TOE*10^3</f>
        <v>1809554248320.0002</v>
      </c>
      <c r="R157" s="121">
        <f>G157*'Unit Conversions'!$B$13*BTU_per_TOE*10^3</f>
        <v>1113542540597.7603</v>
      </c>
      <c r="S157" s="121">
        <f>H157*'Unit Conversions'!$B$13*BTU_per_TOE*10^3</f>
        <v>1406118890641.9202</v>
      </c>
      <c r="T157" s="121">
        <f>I157*'Unit Conversions'!$B$13*BTU_per_TOE*10^3</f>
        <v>1757362894210.5603</v>
      </c>
      <c r="V157" t="s">
        <v>61</v>
      </c>
    </row>
    <row r="158" spans="1:22" s="4" customFormat="1" x14ac:dyDescent="0.45">
      <c r="A158" s="250">
        <v>6</v>
      </c>
      <c r="B158" s="97" t="s">
        <v>597</v>
      </c>
      <c r="C158" s="98">
        <v>0</v>
      </c>
      <c r="D158" s="98">
        <v>0</v>
      </c>
      <c r="E158" s="98">
        <v>0</v>
      </c>
      <c r="F158" s="98">
        <v>0</v>
      </c>
      <c r="G158" s="98">
        <v>0</v>
      </c>
      <c r="H158" s="98">
        <v>0</v>
      </c>
      <c r="I158" s="98">
        <v>14.87</v>
      </c>
      <c r="L158" s="250">
        <v>6</v>
      </c>
      <c r="M158" s="97" t="s">
        <v>597</v>
      </c>
      <c r="N158" s="121">
        <f>C158*'Unit Conversions'!$B$13*BTU_per_TOE*10^3</f>
        <v>0</v>
      </c>
      <c r="O158" s="121">
        <f>D158*'Unit Conversions'!$B$13*BTU_per_TOE*10^3</f>
        <v>0</v>
      </c>
      <c r="P158" s="121">
        <f>E158*'Unit Conversions'!$B$13*BTU_per_TOE*10^3</f>
        <v>0</v>
      </c>
      <c r="Q158" s="121">
        <f>F158*'Unit Conversions'!$B$13*BTU_per_TOE*10^3</f>
        <v>0</v>
      </c>
      <c r="R158" s="121">
        <f>G158*'Unit Conversions'!$B$13*BTU_per_TOE*10^3</f>
        <v>0</v>
      </c>
      <c r="S158" s="121">
        <f>H158*'Unit Conversions'!$B$13*BTU_per_TOE*10^3</f>
        <v>0</v>
      </c>
      <c r="T158" s="121">
        <f>I158*'Unit Conversions'!$B$13*BTU_per_TOE*10^3</f>
        <v>566485719421.44006</v>
      </c>
    </row>
    <row r="159" spans="1:22" x14ac:dyDescent="0.45">
      <c r="A159" s="100"/>
      <c r="B159" s="101" t="s">
        <v>96</v>
      </c>
      <c r="C159" s="102">
        <v>1759.14</v>
      </c>
      <c r="D159" s="102">
        <v>1365.99</v>
      </c>
      <c r="E159" s="102">
        <v>448.71</v>
      </c>
      <c r="F159" s="102">
        <v>377.26</v>
      </c>
      <c r="G159" s="102">
        <v>150.38</v>
      </c>
      <c r="H159" s="102">
        <v>104.23</v>
      </c>
      <c r="I159" s="102">
        <v>116.27</v>
      </c>
      <c r="L159" s="100"/>
      <c r="M159" s="101" t="s">
        <v>96</v>
      </c>
      <c r="N159" s="121">
        <f>C159*'Unit Conversions'!$B$13*BTU_per_TOE*10^3</f>
        <v>67015984429255.688</v>
      </c>
      <c r="O159" s="121">
        <f>D159*'Unit Conversions'!$B$13*BTU_per_TOE*10^3</f>
        <v>52038589635002.883</v>
      </c>
      <c r="P159" s="121">
        <f>E159*'Unit Conversions'!$B$13*BTU_per_TOE*10^3</f>
        <v>17094001826603.521</v>
      </c>
      <c r="Q159" s="121">
        <f>F159*'Unit Conversions'!$B$13*BTU_per_TOE*10^3</f>
        <v>14372051278341.121</v>
      </c>
      <c r="R159" s="121">
        <f>G159*'Unit Conversions'!$B$13*BTU_per_TOE*10^3</f>
        <v>5728858270786.5605</v>
      </c>
      <c r="S159" s="121">
        <f>H159*'Unit Conversions'!$B$13*BTU_per_TOE*10^3</f>
        <v>3970733458997.7603</v>
      </c>
      <c r="T159" s="121">
        <f>I159*'Unit Conversions'!$B$13*BTU_per_TOE*10^3</f>
        <v>4429407841098.2402</v>
      </c>
    </row>
    <row r="160" spans="1:22" x14ac:dyDescent="0.45">
      <c r="A160" s="111">
        <v>7</v>
      </c>
      <c r="B160" s="104" t="s">
        <v>97</v>
      </c>
      <c r="C160" s="105">
        <v>0</v>
      </c>
      <c r="D160" s="105">
        <v>0</v>
      </c>
      <c r="E160" s="105">
        <v>0</v>
      </c>
      <c r="F160" s="105">
        <v>0</v>
      </c>
      <c r="G160" s="105">
        <v>0</v>
      </c>
      <c r="H160" s="105">
        <v>0</v>
      </c>
      <c r="I160" s="98">
        <v>0</v>
      </c>
      <c r="L160" s="111">
        <v>7</v>
      </c>
      <c r="M160" s="104" t="s">
        <v>97</v>
      </c>
      <c r="N160" s="121">
        <f>C160*'Unit Conversions'!$B$13*BTU_per_TOE*10^3</f>
        <v>0</v>
      </c>
      <c r="O160" s="121">
        <f>D160*'Unit Conversions'!$B$13*BTU_per_TOE*10^3</f>
        <v>0</v>
      </c>
      <c r="P160" s="121">
        <f>E160*'Unit Conversions'!$B$13*BTU_per_TOE*10^3</f>
        <v>0</v>
      </c>
      <c r="Q160" s="121">
        <f>F160*'Unit Conversions'!$B$13*BTU_per_TOE*10^3</f>
        <v>0</v>
      </c>
      <c r="R160" s="121">
        <f>G160*'Unit Conversions'!$B$13*BTU_per_TOE*10^3</f>
        <v>0</v>
      </c>
      <c r="S160" s="121">
        <f>H160*'Unit Conversions'!$B$13*BTU_per_TOE*10^3</f>
        <v>0</v>
      </c>
      <c r="T160" s="121">
        <f>I160*'Unit Conversions'!$B$13*BTU_per_TOE*10^3</f>
        <v>0</v>
      </c>
    </row>
    <row r="161" spans="1:22" x14ac:dyDescent="0.45">
      <c r="A161" s="112"/>
      <c r="B161" s="110" t="s">
        <v>98</v>
      </c>
      <c r="C161" s="106">
        <v>1759.14</v>
      </c>
      <c r="D161" s="106">
        <v>1365.99</v>
      </c>
      <c r="E161" s="106">
        <v>448.71</v>
      </c>
      <c r="F161" s="106">
        <v>377.26</v>
      </c>
      <c r="G161" s="106">
        <v>150.38</v>
      </c>
      <c r="H161" s="106">
        <v>104.23</v>
      </c>
      <c r="I161" s="106">
        <v>116.27</v>
      </c>
      <c r="L161" s="112"/>
      <c r="M161" s="110" t="s">
        <v>98</v>
      </c>
      <c r="N161" s="122">
        <f>C161*'Unit Conversions'!$B$13*BTU_per_TOE*10^3</f>
        <v>67015984429255.688</v>
      </c>
      <c r="O161" s="122">
        <f>D161*'Unit Conversions'!$B$13*BTU_per_TOE*10^3</f>
        <v>52038589635002.883</v>
      </c>
      <c r="P161" s="122">
        <f>E161*'Unit Conversions'!$B$13*BTU_per_TOE*10^3</f>
        <v>17094001826603.521</v>
      </c>
      <c r="Q161" s="122">
        <f>F161*'Unit Conversions'!$B$13*BTU_per_TOE*10^3</f>
        <v>14372051278341.121</v>
      </c>
      <c r="R161" s="122">
        <f>G161*'Unit Conversions'!$B$13*BTU_per_TOE*10^3</f>
        <v>5728858270786.5605</v>
      </c>
      <c r="S161" s="122">
        <f>H161*'Unit Conversions'!$B$13*BTU_per_TOE*10^3</f>
        <v>3970733458997.7603</v>
      </c>
      <c r="T161" s="122">
        <f>I161*'Unit Conversions'!$B$13*BTU_per_TOE*10^3</f>
        <v>4429407841098.2402</v>
      </c>
    </row>
    <row r="162" spans="1:22" s="4" customFormat="1" x14ac:dyDescent="0.45">
      <c r="A162" s="41"/>
      <c r="B162" s="451"/>
      <c r="C162" s="452"/>
      <c r="D162" s="452"/>
      <c r="E162" s="452"/>
      <c r="F162" s="452"/>
      <c r="G162" s="452"/>
      <c r="H162" s="452"/>
      <c r="I162" s="114"/>
      <c r="L162" s="41"/>
      <c r="M162" s="451"/>
      <c r="N162" s="453"/>
      <c r="O162" s="453"/>
      <c r="P162" s="453"/>
      <c r="Q162" s="453"/>
      <c r="R162" s="453"/>
      <c r="S162" s="453"/>
      <c r="T162" s="453"/>
    </row>
    <row r="163" spans="1:22" x14ac:dyDescent="0.45">
      <c r="A163" s="90" t="s">
        <v>107</v>
      </c>
      <c r="B163" s="41"/>
      <c r="C163" s="41"/>
      <c r="D163" s="41"/>
      <c r="E163" s="41"/>
      <c r="F163" s="41"/>
      <c r="G163" s="41"/>
      <c r="H163" s="41"/>
      <c r="I163" s="41"/>
      <c r="L163" s="90" t="s">
        <v>107</v>
      </c>
      <c r="M163" s="41"/>
      <c r="N163" s="41"/>
      <c r="O163" s="41"/>
      <c r="P163" s="41"/>
      <c r="Q163" s="41"/>
      <c r="R163" s="41"/>
      <c r="S163" s="41"/>
      <c r="T163" s="41"/>
    </row>
    <row r="164" spans="1:22" x14ac:dyDescent="0.45">
      <c r="A164" s="90" t="s">
        <v>100</v>
      </c>
      <c r="B164" s="41"/>
      <c r="C164" s="41"/>
      <c r="D164" s="41"/>
      <c r="E164" s="41"/>
      <c r="F164" s="41"/>
      <c r="G164" s="41"/>
      <c r="H164" s="41"/>
      <c r="I164" s="41"/>
      <c r="L164" s="90" t="s">
        <v>100</v>
      </c>
      <c r="M164" s="41"/>
      <c r="N164" s="41"/>
      <c r="O164" s="41"/>
      <c r="P164" s="41"/>
      <c r="Q164" s="41"/>
      <c r="R164" s="41"/>
      <c r="S164" s="41"/>
      <c r="T164" s="41"/>
    </row>
    <row r="166" spans="1:22" ht="15.75" x14ac:dyDescent="0.45">
      <c r="A166" s="524" t="s">
        <v>189</v>
      </c>
      <c r="B166" s="525"/>
      <c r="C166" s="525"/>
      <c r="D166" s="525"/>
      <c r="E166" s="525"/>
      <c r="F166" s="525"/>
      <c r="G166" s="525"/>
      <c r="H166" s="517"/>
      <c r="L166" s="497" t="s">
        <v>189</v>
      </c>
      <c r="M166" s="498"/>
      <c r="N166" s="498"/>
      <c r="O166" s="498"/>
      <c r="P166" s="498"/>
      <c r="Q166" s="498"/>
      <c r="R166" s="499"/>
    </row>
    <row r="167" spans="1:22" x14ac:dyDescent="0.45">
      <c r="A167" s="526" t="s">
        <v>190</v>
      </c>
      <c r="B167" s="527"/>
      <c r="C167" s="527"/>
      <c r="D167" s="527"/>
      <c r="E167" s="527"/>
      <c r="F167" s="527"/>
      <c r="G167" s="527"/>
      <c r="H167" s="528"/>
      <c r="L167" s="521" t="s">
        <v>252</v>
      </c>
      <c r="M167" s="522"/>
      <c r="N167" s="522"/>
      <c r="O167" s="522"/>
      <c r="P167" s="522"/>
      <c r="Q167" s="522"/>
      <c r="R167" s="523"/>
    </row>
    <row r="168" spans="1:22" s="4" customFormat="1" x14ac:dyDescent="0.45">
      <c r="A168" s="129" t="s">
        <v>191</v>
      </c>
      <c r="B168" s="91" t="s">
        <v>65</v>
      </c>
      <c r="C168" s="91" t="s">
        <v>66</v>
      </c>
      <c r="D168" s="91" t="s">
        <v>67</v>
      </c>
      <c r="E168" s="91" t="s">
        <v>68</v>
      </c>
      <c r="F168" s="91" t="s">
        <v>69</v>
      </c>
      <c r="G168" s="432" t="s">
        <v>595</v>
      </c>
      <c r="H168" s="432" t="s">
        <v>596</v>
      </c>
      <c r="I168" s="114"/>
      <c r="L168" s="129" t="s">
        <v>191</v>
      </c>
      <c r="M168" s="91" t="s">
        <v>65</v>
      </c>
      <c r="N168" s="91" t="s">
        <v>66</v>
      </c>
      <c r="O168" s="91" t="s">
        <v>67</v>
      </c>
      <c r="P168" s="91" t="s">
        <v>68</v>
      </c>
      <c r="Q168" s="91" t="s">
        <v>69</v>
      </c>
      <c r="R168" s="432" t="s">
        <v>595</v>
      </c>
      <c r="S168" s="432" t="s">
        <v>596</v>
      </c>
      <c r="T168" s="114"/>
    </row>
    <row r="169" spans="1:22" s="4" customFormat="1" x14ac:dyDescent="0.45">
      <c r="A169" s="130">
        <v>-1</v>
      </c>
      <c r="B169" s="130">
        <v>-2</v>
      </c>
      <c r="C169" s="130">
        <v>-3</v>
      </c>
      <c r="D169" s="130">
        <v>-4</v>
      </c>
      <c r="E169" s="130">
        <v>-5</v>
      </c>
      <c r="F169" s="130">
        <v>-6</v>
      </c>
      <c r="G169" s="130">
        <v>-7</v>
      </c>
      <c r="H169" s="130">
        <v>-8</v>
      </c>
      <c r="I169" s="114"/>
      <c r="L169" s="455">
        <v>-1</v>
      </c>
      <c r="M169" s="455">
        <v>-2</v>
      </c>
      <c r="N169" s="455">
        <v>-3</v>
      </c>
      <c r="O169" s="455">
        <v>-4</v>
      </c>
      <c r="P169" s="455">
        <v>-5</v>
      </c>
      <c r="Q169" s="455">
        <v>-6</v>
      </c>
      <c r="R169" s="455">
        <v>-7</v>
      </c>
      <c r="S169" s="455">
        <v>-8</v>
      </c>
      <c r="T169" s="114"/>
    </row>
    <row r="170" spans="1:22" s="4" customFormat="1" x14ac:dyDescent="0.45">
      <c r="A170" s="529" t="s">
        <v>192</v>
      </c>
      <c r="B170" s="530"/>
      <c r="C170" s="530"/>
      <c r="D170" s="530"/>
      <c r="E170" s="530"/>
      <c r="F170" s="530"/>
      <c r="G170" s="530"/>
      <c r="H170" s="531"/>
      <c r="I170" s="114"/>
      <c r="L170" s="518" t="s">
        <v>192</v>
      </c>
      <c r="M170" s="519"/>
      <c r="N170" s="519"/>
      <c r="O170" s="519"/>
      <c r="P170" s="519"/>
      <c r="Q170" s="519"/>
      <c r="R170" s="519"/>
      <c r="S170" s="520"/>
      <c r="T170" s="114"/>
    </row>
    <row r="171" spans="1:22" s="4" customFormat="1" x14ac:dyDescent="0.45">
      <c r="A171" s="131" t="s">
        <v>193</v>
      </c>
      <c r="B171" s="132">
        <v>22628.46</v>
      </c>
      <c r="C171" s="132">
        <v>16077.71</v>
      </c>
      <c r="D171" s="132">
        <v>11283.62</v>
      </c>
      <c r="E171" s="132">
        <v>10719.8</v>
      </c>
      <c r="F171" s="132">
        <v>10889.2</v>
      </c>
      <c r="G171" s="132">
        <v>11616.26</v>
      </c>
      <c r="H171" s="132">
        <v>12028.29</v>
      </c>
      <c r="I171" s="114"/>
      <c r="L171" s="133" t="s">
        <v>193</v>
      </c>
      <c r="M171" s="456">
        <f>B171*'Unit Conversions'!$I$28/10^3</f>
        <v>814624560000000</v>
      </c>
      <c r="N171" s="456">
        <f>C171*'Unit Conversions'!$I$28/10^3</f>
        <v>578797560000000</v>
      </c>
      <c r="O171" s="456">
        <f>D171*'Unit Conversions'!$I$28/10^3</f>
        <v>406210320000000</v>
      </c>
      <c r="P171" s="456">
        <f>E171*'Unit Conversions'!$I$28/10^3</f>
        <v>385912800000000</v>
      </c>
      <c r="Q171" s="456">
        <f>F171*'Unit Conversions'!$I$28/10^3</f>
        <v>392011200000000</v>
      </c>
      <c r="R171" s="456">
        <f>G171*'Unit Conversions'!$I$28/10^3</f>
        <v>418185360000000</v>
      </c>
      <c r="S171" s="456">
        <f>H171*'Unit Conversions'!$I$28/10^3</f>
        <v>433018440000000</v>
      </c>
      <c r="T171" s="114"/>
    </row>
    <row r="172" spans="1:22" s="4" customFormat="1" x14ac:dyDescent="0.45">
      <c r="A172" s="133" t="s">
        <v>194</v>
      </c>
      <c r="B172" s="134">
        <v>283.75</v>
      </c>
      <c r="C172" s="134">
        <v>269.39999999999998</v>
      </c>
      <c r="D172" s="134">
        <v>155.88999999999999</v>
      </c>
      <c r="E172" s="134">
        <v>394.51</v>
      </c>
      <c r="F172" s="134">
        <v>401.11</v>
      </c>
      <c r="G172" s="134">
        <v>688.15</v>
      </c>
      <c r="H172" s="134">
        <v>873.01</v>
      </c>
      <c r="I172" s="114"/>
      <c r="L172" s="133" t="s">
        <v>194</v>
      </c>
      <c r="M172" s="154">
        <f>B172*'Unit Conversions'!$I$28/10^3</f>
        <v>10215000000000</v>
      </c>
      <c r="N172" s="154">
        <f>C172*'Unit Conversions'!$I$28/10^3</f>
        <v>9698400000000</v>
      </c>
      <c r="O172" s="154">
        <f>D172*'Unit Conversions'!$I$28/10^3</f>
        <v>5612040000000</v>
      </c>
      <c r="P172" s="154">
        <f>E172*'Unit Conversions'!$I$28/10^3</f>
        <v>14202360000000</v>
      </c>
      <c r="Q172" s="154">
        <f>F172*'Unit Conversions'!$I$28/10^3</f>
        <v>14439960000000</v>
      </c>
      <c r="R172" s="154">
        <f>G172*'Unit Conversions'!$I$28/10^3</f>
        <v>24773400000000</v>
      </c>
      <c r="S172" s="154">
        <f>H172*'Unit Conversions'!$I$28/10^3</f>
        <v>31428360000000</v>
      </c>
      <c r="T172" s="114"/>
      <c r="V172" s="4" t="s">
        <v>61</v>
      </c>
    </row>
    <row r="173" spans="1:22" s="4" customFormat="1" x14ac:dyDescent="0.45">
      <c r="A173" s="133" t="s">
        <v>195</v>
      </c>
      <c r="B173" s="134">
        <v>29.61</v>
      </c>
      <c r="C173" s="134">
        <v>0</v>
      </c>
      <c r="D173" s="134">
        <v>104.84</v>
      </c>
      <c r="E173" s="134">
        <v>138.30000000000001</v>
      </c>
      <c r="F173" s="134">
        <v>144.22</v>
      </c>
      <c r="G173" s="134">
        <v>105.5</v>
      </c>
      <c r="H173" s="134">
        <v>126.26</v>
      </c>
      <c r="I173" s="114"/>
      <c r="L173" s="133" t="s">
        <v>195</v>
      </c>
      <c r="M173" s="154">
        <f>B173*'Unit Conversions'!$I$28/10^3</f>
        <v>1065960000000</v>
      </c>
      <c r="N173" s="154">
        <f>C173*'Unit Conversions'!$I$28/10^3</f>
        <v>0</v>
      </c>
      <c r="O173" s="154">
        <f>D173*'Unit Conversions'!$I$28/10^3</f>
        <v>3774240000000</v>
      </c>
      <c r="P173" s="154">
        <f>E173*'Unit Conversions'!$I$28/10^3</f>
        <v>4978800000000</v>
      </c>
      <c r="Q173" s="154">
        <f>F173*'Unit Conversions'!$I$28/10^3</f>
        <v>5191920000000</v>
      </c>
      <c r="R173" s="154">
        <f>G173*'Unit Conversions'!$I$28/10^3</f>
        <v>3798000000000</v>
      </c>
      <c r="S173" s="154">
        <f>H173*'Unit Conversions'!$I$28/10^3</f>
        <v>4545360000000</v>
      </c>
      <c r="T173" s="114"/>
      <c r="V173" s="4" t="s">
        <v>61</v>
      </c>
    </row>
    <row r="174" spans="1:22" s="4" customFormat="1" x14ac:dyDescent="0.45">
      <c r="A174" s="133" t="s">
        <v>196</v>
      </c>
      <c r="B174" s="134">
        <v>0</v>
      </c>
      <c r="C174" s="134">
        <v>0</v>
      </c>
      <c r="D174" s="134">
        <v>66.3</v>
      </c>
      <c r="E174" s="134">
        <v>0.02</v>
      </c>
      <c r="F174" s="134">
        <v>0</v>
      </c>
      <c r="G174" s="134">
        <v>0</v>
      </c>
      <c r="H174" s="134">
        <v>0.61</v>
      </c>
      <c r="I174" s="114"/>
      <c r="L174" s="133" t="s">
        <v>196</v>
      </c>
      <c r="M174" s="154">
        <f>B174*'Unit Conversions'!$I$28/10^3</f>
        <v>0</v>
      </c>
      <c r="N174" s="154">
        <f>C174*'Unit Conversions'!$I$28/10^3</f>
        <v>0</v>
      </c>
      <c r="O174" s="154">
        <f>D174*'Unit Conversions'!$I$28/10^3</f>
        <v>2386800000000</v>
      </c>
      <c r="P174" s="154">
        <f>E174*'Unit Conversions'!$I$28/10^3</f>
        <v>720000000</v>
      </c>
      <c r="Q174" s="154">
        <f>F174*'Unit Conversions'!$I$28/10^3</f>
        <v>0</v>
      </c>
      <c r="R174" s="154">
        <f>G174*'Unit Conversions'!$I$28/10^3</f>
        <v>0</v>
      </c>
      <c r="S174" s="154">
        <f>H174*'Unit Conversions'!$I$28/10^3</f>
        <v>21960000000</v>
      </c>
      <c r="T174" s="114"/>
    </row>
    <row r="175" spans="1:22" s="4" customFormat="1" ht="26.25" x14ac:dyDescent="0.45">
      <c r="A175" s="454" t="s">
        <v>601</v>
      </c>
      <c r="B175" s="134">
        <v>5598.79</v>
      </c>
      <c r="C175" s="134">
        <v>5779.84</v>
      </c>
      <c r="D175" s="134">
        <v>5837.79</v>
      </c>
      <c r="E175" s="134">
        <v>5415.49</v>
      </c>
      <c r="F175" s="134">
        <v>5463.89</v>
      </c>
      <c r="G175" s="134">
        <v>7350</v>
      </c>
      <c r="H175" s="134">
        <v>8584.76</v>
      </c>
      <c r="I175" s="114"/>
      <c r="L175" s="454" t="s">
        <v>602</v>
      </c>
      <c r="M175" s="154">
        <f>B175*'Unit Conversions'!$I$28/10^3</f>
        <v>201556440000000</v>
      </c>
      <c r="N175" s="154">
        <f>C175*'Unit Conversions'!$I$28/10^3</f>
        <v>208074240000000</v>
      </c>
      <c r="O175" s="154">
        <f>D175*'Unit Conversions'!$I$28/10^3</f>
        <v>210160440000000</v>
      </c>
      <c r="P175" s="154">
        <f>E175*'Unit Conversions'!$I$28/10^3</f>
        <v>194957640000000</v>
      </c>
      <c r="Q175" s="154">
        <f>F175*'Unit Conversions'!$I$28/10^3</f>
        <v>196700040000000</v>
      </c>
      <c r="R175" s="154">
        <f>G175*'Unit Conversions'!$I$28/10^3</f>
        <v>264600000000000</v>
      </c>
      <c r="S175" s="154">
        <f>H175*'Unit Conversions'!$I$28/10^3</f>
        <v>309051360000000</v>
      </c>
      <c r="T175" s="114"/>
      <c r="V175" s="4" t="s">
        <v>61</v>
      </c>
    </row>
    <row r="176" spans="1:22" s="4" customFormat="1" x14ac:dyDescent="0.45">
      <c r="A176" s="133" t="s">
        <v>197</v>
      </c>
      <c r="B176" s="134">
        <v>175.28</v>
      </c>
      <c r="C176" s="134">
        <v>182.1</v>
      </c>
      <c r="D176" s="134">
        <v>195.72</v>
      </c>
      <c r="E176" s="134">
        <v>180.48</v>
      </c>
      <c r="F176" s="134">
        <v>187.06</v>
      </c>
      <c r="G176" s="134">
        <v>183.33</v>
      </c>
      <c r="H176" s="134">
        <v>188.56</v>
      </c>
      <c r="I176" s="114"/>
      <c r="L176" s="133" t="s">
        <v>197</v>
      </c>
      <c r="M176" s="154">
        <f>B176*'Unit Conversions'!$I$28/10^3</f>
        <v>6310080000000</v>
      </c>
      <c r="N176" s="154">
        <f>C176*'Unit Conversions'!$I$28/10^3</f>
        <v>6555600000000</v>
      </c>
      <c r="O176" s="154">
        <f>D176*'Unit Conversions'!$I$28/10^3</f>
        <v>7045920000000</v>
      </c>
      <c r="P176" s="154">
        <f>E176*'Unit Conversions'!$I$28/10^3</f>
        <v>6497280000000</v>
      </c>
      <c r="Q176" s="154">
        <f>F176*'Unit Conversions'!$I$28/10^3</f>
        <v>6734160000000</v>
      </c>
      <c r="R176" s="154">
        <f>G176*'Unit Conversions'!$I$28/10^3</f>
        <v>6599880000000</v>
      </c>
      <c r="S176" s="154">
        <f>H176*'Unit Conversions'!$I$28/10^3</f>
        <v>6788160000000</v>
      </c>
      <c r="T176" s="114"/>
      <c r="V176" s="4" t="s">
        <v>61</v>
      </c>
    </row>
    <row r="177" spans="1:22" s="4" customFormat="1" x14ac:dyDescent="0.45">
      <c r="A177" s="156" t="s">
        <v>253</v>
      </c>
      <c r="B177" s="134">
        <v>385.14</v>
      </c>
      <c r="C177" s="134">
        <v>386.82</v>
      </c>
      <c r="D177" s="134">
        <v>372.13</v>
      </c>
      <c r="E177" s="134">
        <v>350.57</v>
      </c>
      <c r="F177" s="134">
        <v>409.58</v>
      </c>
      <c r="G177" s="134">
        <v>471.18</v>
      </c>
      <c r="H177" s="134">
        <v>495.62</v>
      </c>
      <c r="I177" s="114"/>
      <c r="L177" s="156" t="s">
        <v>253</v>
      </c>
      <c r="M177" s="154">
        <f>B177*'Unit Conversions'!$I$28/10^3</f>
        <v>13865040000000</v>
      </c>
      <c r="N177" s="154">
        <f>C177*'Unit Conversions'!$I$28/10^3</f>
        <v>13925520000000</v>
      </c>
      <c r="O177" s="154">
        <f>D177*'Unit Conversions'!$I$28/10^3</f>
        <v>13396680000000</v>
      </c>
      <c r="P177" s="154">
        <f>E177*'Unit Conversions'!$I$28/10^3</f>
        <v>12620520000000</v>
      </c>
      <c r="Q177" s="154">
        <f>F177*'Unit Conversions'!$I$28/10^3</f>
        <v>14744880000000</v>
      </c>
      <c r="R177" s="154">
        <f>G177*'Unit Conversions'!$I$28/10^3</f>
        <v>16962480000000</v>
      </c>
      <c r="S177" s="154">
        <f>H177*'Unit Conversions'!$I$28/10^3</f>
        <v>17842320000000</v>
      </c>
      <c r="T177" s="114"/>
      <c r="V177" s="4" t="s">
        <v>181</v>
      </c>
    </row>
    <row r="178" spans="1:22" s="4" customFormat="1" x14ac:dyDescent="0.45">
      <c r="A178" s="133" t="s">
        <v>198</v>
      </c>
      <c r="B178" s="134">
        <v>4256.87</v>
      </c>
      <c r="C178" s="134">
        <v>3890.54</v>
      </c>
      <c r="D178" s="134">
        <v>3968.48</v>
      </c>
      <c r="E178" s="134">
        <v>4575.2</v>
      </c>
      <c r="F178" s="134">
        <v>5076.54</v>
      </c>
      <c r="G178" s="134">
        <v>5374.37</v>
      </c>
      <c r="H178" s="134">
        <v>6533.13</v>
      </c>
      <c r="I178" s="114"/>
      <c r="L178" s="133" t="s">
        <v>198</v>
      </c>
      <c r="M178" s="154">
        <f>B178*'Unit Conversions'!$I$28/10^3</f>
        <v>153247320000000</v>
      </c>
      <c r="N178" s="154">
        <f>C178*'Unit Conversions'!$I$28/10^3</f>
        <v>140059440000000</v>
      </c>
      <c r="O178" s="154">
        <f>D178*'Unit Conversions'!$I$28/10^3</f>
        <v>142865280000000</v>
      </c>
      <c r="P178" s="154">
        <f>E178*'Unit Conversions'!$I$28/10^3</f>
        <v>164707200000000</v>
      </c>
      <c r="Q178" s="154">
        <f>F178*'Unit Conversions'!$I$28/10^3</f>
        <v>182755440000000</v>
      </c>
      <c r="R178" s="154">
        <f>G178*'Unit Conversions'!$I$28/10^3</f>
        <v>193477320000000</v>
      </c>
      <c r="S178" s="154">
        <f>H178*'Unit Conversions'!$I$28/10^3</f>
        <v>235192680000000</v>
      </c>
      <c r="T178" s="114"/>
      <c r="V178" s="4" t="s">
        <v>181</v>
      </c>
    </row>
    <row r="179" spans="1:22" s="4" customFormat="1" x14ac:dyDescent="0.45">
      <c r="A179" s="135" t="s">
        <v>199</v>
      </c>
      <c r="B179" s="136">
        <v>9063.73</v>
      </c>
      <c r="C179" s="136">
        <v>7975.9</v>
      </c>
      <c r="D179" s="136">
        <v>7479.3</v>
      </c>
      <c r="E179" s="136">
        <v>5941.23</v>
      </c>
      <c r="F179" s="136">
        <v>4111.6499999999996</v>
      </c>
      <c r="G179" s="136">
        <v>3745.96</v>
      </c>
      <c r="H179" s="136">
        <v>3226.49</v>
      </c>
      <c r="I179" s="114"/>
      <c r="L179" s="135" t="s">
        <v>199</v>
      </c>
      <c r="M179" s="154">
        <f>B179*'Unit Conversions'!$I$28/10^3</f>
        <v>326294280000000</v>
      </c>
      <c r="N179" s="154">
        <f>C179*'Unit Conversions'!$I$28/10^3</f>
        <v>287132400000000</v>
      </c>
      <c r="O179" s="154">
        <f>D179*'Unit Conversions'!$I$28/10^3</f>
        <v>269254800000000</v>
      </c>
      <c r="P179" s="154">
        <f>E179*'Unit Conversions'!$I$28/10^3</f>
        <v>213884280000000</v>
      </c>
      <c r="Q179" s="154">
        <f>F179*'Unit Conversions'!$I$28/10^3</f>
        <v>148019400000000</v>
      </c>
      <c r="R179" s="154">
        <f>G179*'Unit Conversions'!$I$28/10^3</f>
        <v>134854560000000</v>
      </c>
      <c r="S179" s="154">
        <f>H179*'Unit Conversions'!$I$28/10^3</f>
        <v>116153640000000</v>
      </c>
      <c r="T179" s="114"/>
      <c r="V179" s="4" t="s">
        <v>61</v>
      </c>
    </row>
    <row r="180" spans="1:22" s="4" customFormat="1" x14ac:dyDescent="0.45">
      <c r="A180" s="137" t="s">
        <v>200</v>
      </c>
      <c r="B180" s="138">
        <v>42421.62</v>
      </c>
      <c r="C180" s="138">
        <v>34562.300000000003</v>
      </c>
      <c r="D180" s="138">
        <v>29464.05</v>
      </c>
      <c r="E180" s="138">
        <v>27715.599999999999</v>
      </c>
      <c r="F180" s="138">
        <v>26683.25</v>
      </c>
      <c r="G180" s="138">
        <v>29534.74</v>
      </c>
      <c r="H180" s="138">
        <v>32056.71</v>
      </c>
      <c r="I180" s="114"/>
      <c r="L180" s="251" t="s">
        <v>200</v>
      </c>
      <c r="M180" s="457">
        <f>B180*'Unit Conversions'!$I$28/10^3</f>
        <v>1527178320000000</v>
      </c>
      <c r="N180" s="458">
        <f>C180*'Unit Conversions'!$I$28/10^3</f>
        <v>1244242800000000</v>
      </c>
      <c r="O180" s="458">
        <f>D180*'Unit Conversions'!$I$28/10^3</f>
        <v>1060705800000000</v>
      </c>
      <c r="P180" s="458">
        <f>E180*'Unit Conversions'!$I$28/10^3</f>
        <v>997761600000000</v>
      </c>
      <c r="Q180" s="458">
        <f>F180*'Unit Conversions'!$I$28/10^3</f>
        <v>960597000000000</v>
      </c>
      <c r="R180" s="458">
        <f>G180*'Unit Conversions'!$I$28/10^3</f>
        <v>1063250640000000</v>
      </c>
      <c r="S180" s="459">
        <f>H180*'Unit Conversions'!$I$28/10^3</f>
        <v>1154041560000000</v>
      </c>
      <c r="T180" s="114"/>
    </row>
    <row r="181" spans="1:22" s="4" customFormat="1" x14ac:dyDescent="0.45">
      <c r="A181" s="515" t="s">
        <v>201</v>
      </c>
      <c r="B181" s="516"/>
      <c r="C181" s="516"/>
      <c r="D181" s="516"/>
      <c r="E181" s="516"/>
      <c r="F181" s="516"/>
      <c r="G181" s="516"/>
      <c r="H181" s="517"/>
      <c r="I181" s="114"/>
      <c r="L181" s="515" t="s">
        <v>201</v>
      </c>
      <c r="M181" s="516"/>
      <c r="N181" s="516"/>
      <c r="O181" s="516"/>
      <c r="P181" s="516"/>
      <c r="Q181" s="516"/>
      <c r="R181" s="516"/>
      <c r="S181" s="517"/>
      <c r="T181" s="114"/>
    </row>
    <row r="182" spans="1:22" s="4" customFormat="1" x14ac:dyDescent="0.45">
      <c r="A182" s="131" t="s">
        <v>202</v>
      </c>
      <c r="B182" s="132">
        <v>14003.32</v>
      </c>
      <c r="C182" s="132">
        <v>14733.29</v>
      </c>
      <c r="D182" s="132">
        <v>15869.37</v>
      </c>
      <c r="E182" s="132">
        <v>15190.3</v>
      </c>
      <c r="F182" s="132">
        <v>16134.61</v>
      </c>
      <c r="G182" s="132">
        <v>15428.57</v>
      </c>
      <c r="H182" s="132">
        <v>14675.67</v>
      </c>
      <c r="I182" s="114"/>
      <c r="L182" s="131" t="s">
        <v>202</v>
      </c>
      <c r="M182" s="154">
        <f>B182*'Unit Conversions'!$I$28/10^3</f>
        <v>504119520000000</v>
      </c>
      <c r="N182" s="154">
        <f>C182*'Unit Conversions'!$I$28/10^3</f>
        <v>530398440000000</v>
      </c>
      <c r="O182" s="154">
        <f>D182*'Unit Conversions'!$I$28/10^3</f>
        <v>571297320000000</v>
      </c>
      <c r="P182" s="154">
        <f>E182*'Unit Conversions'!$I$28/10^3</f>
        <v>546850800000000</v>
      </c>
      <c r="Q182" s="154">
        <f>F182*'Unit Conversions'!$I$28/10^3</f>
        <v>580845960000000</v>
      </c>
      <c r="R182" s="154">
        <f>G182*'Unit Conversions'!$I$28/10^3</f>
        <v>555428520000000</v>
      </c>
      <c r="S182" s="154">
        <f>H182*'Unit Conversions'!$I$28/10^3</f>
        <v>528324120000000</v>
      </c>
      <c r="T182" s="114"/>
      <c r="V182" s="4" t="s">
        <v>6</v>
      </c>
    </row>
    <row r="183" spans="1:22" s="4" customFormat="1" x14ac:dyDescent="0.45">
      <c r="A183" s="133" t="s">
        <v>203</v>
      </c>
      <c r="B183" s="134">
        <v>1857.69</v>
      </c>
      <c r="C183" s="134">
        <v>2485.96</v>
      </c>
      <c r="D183" s="134">
        <v>2404.66</v>
      </c>
      <c r="E183" s="134">
        <v>2889.67</v>
      </c>
      <c r="F183" s="134">
        <v>3733.28</v>
      </c>
      <c r="G183" s="134">
        <v>4170.0600000000004</v>
      </c>
      <c r="H183" s="134">
        <v>4024.13</v>
      </c>
      <c r="I183" s="114"/>
      <c r="L183" s="133" t="s">
        <v>203</v>
      </c>
      <c r="M183" s="154">
        <f>B183*'Unit Conversions'!$I$28/10^3</f>
        <v>66876840000000</v>
      </c>
      <c r="N183" s="154">
        <f>C183*'Unit Conversions'!$I$28/10^3</f>
        <v>89494560000000</v>
      </c>
      <c r="O183" s="154">
        <f>D183*'Unit Conversions'!$I$28/10^3</f>
        <v>86567760000000</v>
      </c>
      <c r="P183" s="154">
        <f>E183*'Unit Conversions'!$I$28/10^3</f>
        <v>104028120000000</v>
      </c>
      <c r="Q183" s="154">
        <f>F183*'Unit Conversions'!$I$28/10^3</f>
        <v>134398080000000</v>
      </c>
      <c r="R183" s="154">
        <f>G183*'Unit Conversions'!$I$28/10^3</f>
        <v>150122160000000</v>
      </c>
      <c r="S183" s="154">
        <f>H183*'Unit Conversions'!$I$28/10^3</f>
        <v>144868680000000</v>
      </c>
      <c r="T183" s="114"/>
      <c r="V183" s="4" t="s">
        <v>6</v>
      </c>
    </row>
    <row r="184" spans="1:22" s="4" customFormat="1" x14ac:dyDescent="0.45">
      <c r="A184" s="133" t="s">
        <v>204</v>
      </c>
      <c r="B184" s="134">
        <v>1333.26</v>
      </c>
      <c r="C184" s="134">
        <v>1105.74</v>
      </c>
      <c r="D184" s="134">
        <v>274.12</v>
      </c>
      <c r="E184" s="134">
        <v>153.59</v>
      </c>
      <c r="F184" s="134">
        <v>544.32000000000005</v>
      </c>
      <c r="G184" s="134">
        <v>885.05</v>
      </c>
      <c r="H184" s="134">
        <v>1278</v>
      </c>
      <c r="I184" s="114"/>
      <c r="L184" s="133" t="s">
        <v>204</v>
      </c>
      <c r="M184" s="154">
        <f>B184*'Unit Conversions'!$I$28/10^3</f>
        <v>47997360000000</v>
      </c>
      <c r="N184" s="154">
        <f>C184*'Unit Conversions'!$I$28/10^3</f>
        <v>39806640000000</v>
      </c>
      <c r="O184" s="154">
        <f>D184*'Unit Conversions'!$I$28/10^3</f>
        <v>9868320000000</v>
      </c>
      <c r="P184" s="154">
        <f>E184*'Unit Conversions'!$I$28/10^3</f>
        <v>5529240000000</v>
      </c>
      <c r="Q184" s="154">
        <f>F184*'Unit Conversions'!$I$28/10^3</f>
        <v>19595520000000</v>
      </c>
      <c r="R184" s="154">
        <f>G184*'Unit Conversions'!$I$28/10^3</f>
        <v>31861800000000</v>
      </c>
      <c r="S184" s="154">
        <f>H184*'Unit Conversions'!$I$28/10^3</f>
        <v>46008000000000</v>
      </c>
      <c r="T184" s="114"/>
      <c r="V184" s="4" t="s">
        <v>18</v>
      </c>
    </row>
    <row r="185" spans="1:22" s="4" customFormat="1" x14ac:dyDescent="0.45">
      <c r="A185" s="135" t="s">
        <v>205</v>
      </c>
      <c r="B185" s="136">
        <v>1068.3699999999999</v>
      </c>
      <c r="C185" s="136">
        <v>1027.29</v>
      </c>
      <c r="D185" s="136">
        <v>981.85</v>
      </c>
      <c r="E185" s="136">
        <v>1005.48</v>
      </c>
      <c r="F185" s="136">
        <v>754.19</v>
      </c>
      <c r="G185" s="136">
        <v>759.45</v>
      </c>
      <c r="H185" s="136">
        <v>797.87</v>
      </c>
      <c r="I185" s="114"/>
      <c r="L185" s="135" t="s">
        <v>205</v>
      </c>
      <c r="M185" s="154">
        <f>B185*'Unit Conversions'!$I$28/10^3</f>
        <v>38461320000000</v>
      </c>
      <c r="N185" s="154">
        <f>C185*'Unit Conversions'!$I$28/10^3</f>
        <v>36982440000000</v>
      </c>
      <c r="O185" s="154">
        <f>D185*'Unit Conversions'!$I$28/10^3</f>
        <v>35346600000000</v>
      </c>
      <c r="P185" s="154">
        <f>E185*'Unit Conversions'!$I$28/10^3</f>
        <v>36197280000000</v>
      </c>
      <c r="Q185" s="154">
        <f>F185*'Unit Conversions'!$I$28/10^3</f>
        <v>27150840000000</v>
      </c>
      <c r="R185" s="154">
        <f>G185*'Unit Conversions'!$I$28/10^3</f>
        <v>27340200000000</v>
      </c>
      <c r="S185" s="154">
        <f>H185*'Unit Conversions'!$I$28/10^3</f>
        <v>28723320000000</v>
      </c>
      <c r="T185" s="114"/>
      <c r="V185" s="4" t="s">
        <v>181</v>
      </c>
    </row>
    <row r="186" spans="1:22" s="4" customFormat="1" x14ac:dyDescent="0.45">
      <c r="A186" s="137" t="s">
        <v>206</v>
      </c>
      <c r="B186" s="138">
        <v>18262.64</v>
      </c>
      <c r="C186" s="138">
        <v>19352.29</v>
      </c>
      <c r="D186" s="138">
        <v>19530.009999999998</v>
      </c>
      <c r="E186" s="138">
        <v>19239.04</v>
      </c>
      <c r="F186" s="138">
        <v>21166.400000000001</v>
      </c>
      <c r="G186" s="138">
        <v>21243.13</v>
      </c>
      <c r="H186" s="138">
        <v>20775.68</v>
      </c>
      <c r="I186" s="114"/>
      <c r="L186" s="137" t="s">
        <v>206</v>
      </c>
      <c r="M186" s="155">
        <f>B186*'Unit Conversions'!$I$28/10^3</f>
        <v>657455040000000</v>
      </c>
      <c r="N186" s="155">
        <f>C186*'Unit Conversions'!$I$28/10^3</f>
        <v>696682440000000</v>
      </c>
      <c r="O186" s="155">
        <f>D186*'Unit Conversions'!$I$28/10^3</f>
        <v>703080360000000</v>
      </c>
      <c r="P186" s="155">
        <f>E186*'Unit Conversions'!$I$28/10^3</f>
        <v>692605440000000</v>
      </c>
      <c r="Q186" s="155">
        <f>F186*'Unit Conversions'!$I$28/10^3</f>
        <v>761990400000000</v>
      </c>
      <c r="R186" s="155">
        <f>G186*'Unit Conversions'!$I$28/10^3</f>
        <v>764752680000000</v>
      </c>
      <c r="S186" s="155">
        <f>H186*'Unit Conversions'!$I$28/10^3</f>
        <v>747924480000000</v>
      </c>
      <c r="T186" s="114"/>
    </row>
    <row r="187" spans="1:22" s="4" customFormat="1" x14ac:dyDescent="0.45">
      <c r="A187" s="137" t="s">
        <v>207</v>
      </c>
      <c r="B187" s="138">
        <v>60684.26</v>
      </c>
      <c r="C187" s="138">
        <v>53914.59</v>
      </c>
      <c r="D187" s="138">
        <v>48994.06</v>
      </c>
      <c r="E187" s="138">
        <v>46954.64</v>
      </c>
      <c r="F187" s="138">
        <v>47849.65</v>
      </c>
      <c r="G187" s="138">
        <v>50777.87</v>
      </c>
      <c r="H187" s="138">
        <v>52832.4</v>
      </c>
      <c r="I187" s="114"/>
      <c r="L187" s="137" t="s">
        <v>207</v>
      </c>
      <c r="M187" s="155">
        <f>B187*'Unit Conversions'!$I$28/10^3</f>
        <v>2184633360000000</v>
      </c>
      <c r="N187" s="155">
        <f>C187*'Unit Conversions'!$I$28/10^3</f>
        <v>1940925240000000</v>
      </c>
      <c r="O187" s="155">
        <f>D187*'Unit Conversions'!$I$28/10^3</f>
        <v>1763786160000000</v>
      </c>
      <c r="P187" s="155">
        <f>E187*'Unit Conversions'!$I$28/10^3</f>
        <v>1690367040000000</v>
      </c>
      <c r="Q187" s="155">
        <f>F187*'Unit Conversions'!$I$28/10^3</f>
        <v>1722587400000000</v>
      </c>
      <c r="R187" s="155">
        <f>G187*'Unit Conversions'!$I$28/10^3</f>
        <v>1828003320000000</v>
      </c>
      <c r="S187" s="155">
        <f>H187*'Unit Conversions'!$I$28/10^3</f>
        <v>1901966400000000</v>
      </c>
      <c r="T187" s="114"/>
    </row>
    <row r="188" spans="1:22" s="4" customFormat="1" x14ac:dyDescent="0.45">
      <c r="A188" s="137" t="s">
        <v>208</v>
      </c>
      <c r="B188" s="138">
        <v>165.8</v>
      </c>
      <c r="C188" s="138">
        <v>147.71</v>
      </c>
      <c r="D188" s="138">
        <v>134.22999999999999</v>
      </c>
      <c r="E188" s="138">
        <v>128.63999999999999</v>
      </c>
      <c r="F188" s="138">
        <v>130.74</v>
      </c>
      <c r="G188" s="138">
        <v>139.12</v>
      </c>
      <c r="H188" s="138">
        <v>144.75</v>
      </c>
      <c r="I188" s="114"/>
      <c r="L188" s="251" t="s">
        <v>208</v>
      </c>
      <c r="M188" s="457">
        <f>B188*'Unit Conversions'!$I$28/10^3</f>
        <v>5968800000000</v>
      </c>
      <c r="N188" s="458">
        <f>C188*'Unit Conversions'!$I$28/10^3</f>
        <v>5317560000000</v>
      </c>
      <c r="O188" s="458">
        <f>D188*'Unit Conversions'!$I$28/10^3</f>
        <v>4832280000000</v>
      </c>
      <c r="P188" s="458">
        <f>E188*'Unit Conversions'!$I$28/10^3</f>
        <v>4631040000000</v>
      </c>
      <c r="Q188" s="458">
        <f>F188*'Unit Conversions'!$I$28/10^3</f>
        <v>4706640000000</v>
      </c>
      <c r="R188" s="458">
        <f>G188*'Unit Conversions'!$I$28/10^3</f>
        <v>5008320000000</v>
      </c>
      <c r="S188" s="459">
        <f>H188*'Unit Conversions'!$I$28/10^3</f>
        <v>5211000000000</v>
      </c>
      <c r="T188" s="114"/>
    </row>
    <row r="189" spans="1:22" s="4" customFormat="1" x14ac:dyDescent="0.45">
      <c r="A189" s="90" t="s">
        <v>209</v>
      </c>
      <c r="B189" s="41"/>
      <c r="C189" s="41"/>
      <c r="D189" s="41"/>
      <c r="E189" s="41"/>
      <c r="F189" s="41"/>
      <c r="G189" s="41"/>
      <c r="H189" s="114"/>
      <c r="I189" s="114"/>
      <c r="L189" s="90" t="s">
        <v>209</v>
      </c>
      <c r="M189" s="41"/>
      <c r="N189" s="41"/>
      <c r="O189" s="41"/>
      <c r="P189" s="41"/>
      <c r="Q189" s="41"/>
      <c r="R189" s="41"/>
      <c r="S189" s="114"/>
      <c r="T189" s="114"/>
    </row>
    <row r="190" spans="1:22" x14ac:dyDescent="0.45">
      <c r="A190" s="90" t="s">
        <v>210</v>
      </c>
      <c r="B190" s="41"/>
      <c r="C190" s="41"/>
      <c r="D190" s="41"/>
      <c r="E190" s="41"/>
      <c r="F190" s="41"/>
      <c r="G190" s="41"/>
      <c r="L190" s="90" t="s">
        <v>210</v>
      </c>
      <c r="M190" s="41"/>
      <c r="N190" s="41"/>
      <c r="O190" s="41"/>
      <c r="P190" s="41"/>
      <c r="Q190" s="41"/>
      <c r="R190" s="41"/>
    </row>
    <row r="191" spans="1:22" x14ac:dyDescent="0.45">
      <c r="G191" s="4"/>
    </row>
    <row r="192" spans="1:22" x14ac:dyDescent="0.45">
      <c r="A192" s="140" t="s">
        <v>603</v>
      </c>
      <c r="B192" s="139"/>
      <c r="C192" s="139"/>
      <c r="D192" s="139"/>
      <c r="E192" s="139"/>
      <c r="F192" s="139"/>
      <c r="G192" s="4"/>
      <c r="L192" s="474" t="s">
        <v>681</v>
      </c>
    </row>
    <row r="193" spans="1:22" x14ac:dyDescent="0.45">
      <c r="A193" s="114" t="s">
        <v>211</v>
      </c>
      <c r="B193" s="114" t="s">
        <v>212</v>
      </c>
      <c r="C193" s="114" t="s">
        <v>213</v>
      </c>
      <c r="D193" s="470" t="s">
        <v>687</v>
      </c>
      <c r="E193" s="470" t="s">
        <v>688</v>
      </c>
      <c r="F193" s="470" t="s">
        <v>689</v>
      </c>
      <c r="G193" s="4"/>
      <c r="L193" s="129" t="s">
        <v>686</v>
      </c>
      <c r="M193" s="477" t="s">
        <v>409</v>
      </c>
    </row>
    <row r="194" spans="1:22" x14ac:dyDescent="0.45">
      <c r="A194" s="4" t="s">
        <v>5</v>
      </c>
      <c r="B194" s="125">
        <f ca="1">SUMIF($V$5:$V$161,A194,$T$48:$T$103)</f>
        <v>253119305378634.28</v>
      </c>
      <c r="C194" s="114">
        <f>SUMIF($V$171:$V$188,A194,$S$171:$S$188)</f>
        <v>0</v>
      </c>
      <c r="D194" s="114">
        <f>SUMIF($V$194,A194,$M$194)</f>
        <v>0</v>
      </c>
      <c r="E194" s="114">
        <f ca="1">SUMIF($V$5:$V$161,A194,$T$111:$T$161)</f>
        <v>0</v>
      </c>
      <c r="F194" s="114">
        <f ca="1">SUMIF($V$5:$V$161,A194,$T$5:$T$25)</f>
        <v>8137428547630.2012</v>
      </c>
      <c r="G194" s="4"/>
      <c r="L194" s="475" t="str">
        <f>A195</f>
        <v>Natural Gas and Petroleum Systems</v>
      </c>
      <c r="M194" s="476">
        <f>'Crude Oil'!C3</f>
        <v>0</v>
      </c>
      <c r="V194" t="str">
        <f>V185</f>
        <v>Natural Gas and Petroleum Systems</v>
      </c>
    </row>
    <row r="195" spans="1:22" x14ac:dyDescent="0.45">
      <c r="A195" s="4" t="s">
        <v>181</v>
      </c>
      <c r="B195" s="470">
        <f t="shared" ref="B195:B201" ca="1" si="0">SUMIF($V$5:$V$161,A195,$T$48:$T$103)</f>
        <v>0</v>
      </c>
      <c r="C195" s="114">
        <f>SUMIF($V$171:$V$188,A195,$S$171:$S$188)</f>
        <v>281758320000000</v>
      </c>
      <c r="D195" s="470">
        <f>SUMIF($V$194,A195,$M$194)</f>
        <v>0</v>
      </c>
      <c r="E195" s="470">
        <f t="shared" ref="E195:E201" ca="1" si="1">SUMIF($V$5:$V$161,A195,$T$111:$T$161)</f>
        <v>0</v>
      </c>
      <c r="F195" s="470">
        <f t="shared" ref="F195:F201" ca="1" si="2">SUMIF($V$5:$V$161,A195,$T$5:$T$25)</f>
        <v>0</v>
      </c>
      <c r="G195" s="4"/>
      <c r="L195" s="478"/>
      <c r="M195" s="479"/>
    </row>
    <row r="196" spans="1:22" x14ac:dyDescent="0.45">
      <c r="A196" s="4" t="s">
        <v>27</v>
      </c>
      <c r="B196" s="125">
        <f t="shared" ca="1" si="0"/>
        <v>8668463273891.5205</v>
      </c>
      <c r="C196" s="114">
        <f t="shared" ref="C196:C201" si="3">SUMIF($V$171:$V$188,A196,$S$171:$S$188)</f>
        <v>46008000000000</v>
      </c>
      <c r="D196" s="470">
        <f t="shared" ref="D195:D201" si="4">SUMIF($V$194,A196,$M$194)</f>
        <v>0</v>
      </c>
      <c r="E196" s="470">
        <v>0</v>
      </c>
      <c r="F196" s="470">
        <f t="shared" ca="1" si="2"/>
        <v>7530781438362</v>
      </c>
      <c r="G196" s="4"/>
      <c r="L196" s="478"/>
      <c r="M196" s="479"/>
    </row>
    <row r="197" spans="1:22" x14ac:dyDescent="0.45">
      <c r="A197" s="4" t="s">
        <v>6</v>
      </c>
      <c r="B197" s="480">
        <f t="shared" ca="1" si="0"/>
        <v>0</v>
      </c>
      <c r="C197" s="114">
        <f t="shared" si="3"/>
        <v>673192800000000</v>
      </c>
      <c r="D197" s="470">
        <f t="shared" si="4"/>
        <v>0</v>
      </c>
      <c r="E197" s="470">
        <f t="shared" ca="1" si="1"/>
        <v>0</v>
      </c>
      <c r="F197" s="470">
        <f t="shared" ca="1" si="2"/>
        <v>477937763672529.25</v>
      </c>
      <c r="G197" s="4"/>
      <c r="L197" s="478"/>
      <c r="M197" s="479"/>
    </row>
    <row r="198" spans="1:22" x14ac:dyDescent="0.45">
      <c r="A198" s="4" t="s">
        <v>45</v>
      </c>
      <c r="B198" s="125">
        <f t="shared" ca="1" si="0"/>
        <v>62094574264490.055</v>
      </c>
      <c r="C198" s="114">
        <f t="shared" si="3"/>
        <v>0</v>
      </c>
      <c r="D198" s="470">
        <f t="shared" si="4"/>
        <v>0</v>
      </c>
      <c r="E198" s="470">
        <f ca="1">SUMIF($V$5:$V$161,A198,$T$111:$T$161)</f>
        <v>6803923973683.2002</v>
      </c>
      <c r="F198" s="470">
        <f t="shared" ca="1" si="2"/>
        <v>53692051971962.047</v>
      </c>
      <c r="G198" s="4"/>
      <c r="L198" s="478"/>
      <c r="M198" s="479"/>
    </row>
    <row r="199" spans="1:22" x14ac:dyDescent="0.45">
      <c r="A199" s="4" t="s">
        <v>46</v>
      </c>
      <c r="B199" s="470">
        <f t="shared" ca="1" si="0"/>
        <v>0</v>
      </c>
      <c r="C199" s="114">
        <f t="shared" si="3"/>
        <v>0</v>
      </c>
      <c r="D199" s="470">
        <f t="shared" si="4"/>
        <v>0</v>
      </c>
      <c r="E199" s="470">
        <f t="shared" ca="1" si="1"/>
        <v>0</v>
      </c>
      <c r="F199" s="470">
        <f t="shared" ca="1" si="2"/>
        <v>0</v>
      </c>
      <c r="L199" s="478"/>
      <c r="M199" s="479"/>
    </row>
    <row r="200" spans="1:22" x14ac:dyDescent="0.45">
      <c r="A200" s="4" t="s">
        <v>11</v>
      </c>
      <c r="B200" s="125">
        <f t="shared" ca="1" si="0"/>
        <v>13515372185467.883</v>
      </c>
      <c r="C200" s="114">
        <f t="shared" si="3"/>
        <v>0</v>
      </c>
      <c r="D200" s="470">
        <f t="shared" si="4"/>
        <v>0</v>
      </c>
      <c r="E200" s="470">
        <f t="shared" ca="1" si="1"/>
        <v>16078746653598.721</v>
      </c>
      <c r="F200" s="470">
        <f t="shared" ca="1" si="2"/>
        <v>27585981885276.363</v>
      </c>
      <c r="L200" s="478"/>
      <c r="M200" s="479"/>
    </row>
    <row r="201" spans="1:22" x14ac:dyDescent="0.45">
      <c r="A201" s="114" t="s">
        <v>61</v>
      </c>
      <c r="B201" s="125">
        <f t="shared" ca="1" si="0"/>
        <v>555924994158758.38</v>
      </c>
      <c r="C201" s="114">
        <f t="shared" si="3"/>
        <v>467966880000000</v>
      </c>
      <c r="D201" s="470">
        <f t="shared" si="4"/>
        <v>0</v>
      </c>
      <c r="E201" s="470">
        <f t="shared" ca="1" si="1"/>
        <v>60207107991313.914</v>
      </c>
      <c r="F201" s="470">
        <f t="shared" ca="1" si="2"/>
        <v>3276221443168740.5</v>
      </c>
      <c r="L201" s="478"/>
      <c r="M201" s="479"/>
    </row>
    <row r="202" spans="1:22" x14ac:dyDescent="0.45">
      <c r="M202" s="470"/>
    </row>
  </sheetData>
  <mergeCells count="66">
    <mergeCell ref="A181:H181"/>
    <mergeCell ref="L170:S170"/>
    <mergeCell ref="L181:S181"/>
    <mergeCell ref="L166:R166"/>
    <mergeCell ref="L167:R167"/>
    <mergeCell ref="A166:H166"/>
    <mergeCell ref="A167:H167"/>
    <mergeCell ref="A170:H170"/>
    <mergeCell ref="L142:M142"/>
    <mergeCell ref="L78:M78"/>
    <mergeCell ref="L79:M79"/>
    <mergeCell ref="L80:T80"/>
    <mergeCell ref="L107:T107"/>
    <mergeCell ref="L108:T108"/>
    <mergeCell ref="L109:M109"/>
    <mergeCell ref="L110:M110"/>
    <mergeCell ref="L134:L135"/>
    <mergeCell ref="L139:T139"/>
    <mergeCell ref="L140:T140"/>
    <mergeCell ref="L141:M141"/>
    <mergeCell ref="L77:T77"/>
    <mergeCell ref="L29:T29"/>
    <mergeCell ref="L30:T30"/>
    <mergeCell ref="L31:M31"/>
    <mergeCell ref="L32:M32"/>
    <mergeCell ref="L40:M40"/>
    <mergeCell ref="L44:T44"/>
    <mergeCell ref="L45:T45"/>
    <mergeCell ref="L46:M46"/>
    <mergeCell ref="L47:M47"/>
    <mergeCell ref="L71:L72"/>
    <mergeCell ref="L76:T76"/>
    <mergeCell ref="A134:A135"/>
    <mergeCell ref="A139:I139"/>
    <mergeCell ref="A140:I140"/>
    <mergeCell ref="A141:B141"/>
    <mergeCell ref="A142:B142"/>
    <mergeCell ref="L1:T1"/>
    <mergeCell ref="L2:T2"/>
    <mergeCell ref="L3:M3"/>
    <mergeCell ref="L4:M4"/>
    <mergeCell ref="L25:M25"/>
    <mergeCell ref="A110:B110"/>
    <mergeCell ref="A46:B46"/>
    <mergeCell ref="A47:B47"/>
    <mergeCell ref="A71:A72"/>
    <mergeCell ref="A76:I76"/>
    <mergeCell ref="A77:I77"/>
    <mergeCell ref="A78:B78"/>
    <mergeCell ref="A79:B79"/>
    <mergeCell ref="A80:I80"/>
    <mergeCell ref="A107:I107"/>
    <mergeCell ref="A108:I108"/>
    <mergeCell ref="A109:B109"/>
    <mergeCell ref="A45:I45"/>
    <mergeCell ref="A1:I1"/>
    <mergeCell ref="A2:I2"/>
    <mergeCell ref="A3:B3"/>
    <mergeCell ref="A4:B4"/>
    <mergeCell ref="A25:B25"/>
    <mergeCell ref="A29:I29"/>
    <mergeCell ref="A30:I30"/>
    <mergeCell ref="A31:B31"/>
    <mergeCell ref="A32:B32"/>
    <mergeCell ref="A40:B40"/>
    <mergeCell ref="A44:I4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4"/>
  <sheetViews>
    <sheetView workbookViewId="0">
      <selection activeCell="C12" sqref="C12"/>
    </sheetView>
  </sheetViews>
  <sheetFormatPr defaultRowHeight="14.25" x14ac:dyDescent="0.45"/>
  <cols>
    <col min="1" max="1" width="22.59765625" customWidth="1"/>
    <col min="3" max="3" width="12" bestFit="1" customWidth="1"/>
    <col min="4" max="4" width="10" bestFit="1" customWidth="1"/>
    <col min="5" max="5" width="10.59765625" customWidth="1"/>
  </cols>
  <sheetData>
    <row r="2" spans="1:9" x14ac:dyDescent="0.45">
      <c r="A2" s="89" t="s">
        <v>702</v>
      </c>
      <c r="B2" s="89"/>
      <c r="C2" s="89" t="s">
        <v>409</v>
      </c>
      <c r="E2" t="s">
        <v>699</v>
      </c>
    </row>
    <row r="3" spans="1:9" x14ac:dyDescent="0.45">
      <c r="A3" s="89" t="s">
        <v>703</v>
      </c>
      <c r="B3" s="89"/>
      <c r="C3" s="89">
        <v>0</v>
      </c>
      <c r="E3" t="s">
        <v>701</v>
      </c>
      <c r="F3">
        <v>40.4</v>
      </c>
      <c r="G3" t="s">
        <v>700</v>
      </c>
    </row>
    <row r="4" spans="1:9" x14ac:dyDescent="0.45">
      <c r="C4" s="4"/>
      <c r="D4" s="4"/>
    </row>
    <row r="5" spans="1:9" x14ac:dyDescent="0.45">
      <c r="A5" t="s">
        <v>704</v>
      </c>
    </row>
    <row r="6" spans="1:9" x14ac:dyDescent="0.45">
      <c r="C6" t="s">
        <v>692</v>
      </c>
    </row>
    <row r="7" spans="1:9" x14ac:dyDescent="0.45">
      <c r="A7" t="s">
        <v>691</v>
      </c>
      <c r="C7" s="89">
        <v>35.700000000000003</v>
      </c>
      <c r="D7" t="s">
        <v>695</v>
      </c>
    </row>
    <row r="8" spans="1:9" x14ac:dyDescent="0.45">
      <c r="A8" t="s">
        <v>693</v>
      </c>
      <c r="C8" s="89">
        <v>220.4</v>
      </c>
      <c r="D8" t="s">
        <v>694</v>
      </c>
    </row>
    <row r="9" spans="1:9" s="4" customFormat="1" x14ac:dyDescent="0.45">
      <c r="A9" s="4" t="s">
        <v>697</v>
      </c>
      <c r="C9" s="89">
        <f>SUM(C7:C8)*10^6</f>
        <v>256100000.00000003</v>
      </c>
      <c r="D9" s="4" t="s">
        <v>698</v>
      </c>
      <c r="I9"/>
    </row>
    <row r="10" spans="1:9" x14ac:dyDescent="0.45">
      <c r="A10" s="473" t="s">
        <v>696</v>
      </c>
    </row>
    <row r="12" spans="1:9" x14ac:dyDescent="0.45">
      <c r="A12" s="89">
        <v>5800000</v>
      </c>
      <c r="B12" s="89" t="s">
        <v>714</v>
      </c>
    </row>
    <row r="13" spans="1:9" x14ac:dyDescent="0.45">
      <c r="A13" s="89">
        <v>7.33</v>
      </c>
      <c r="B13" s="89" t="s">
        <v>715</v>
      </c>
    </row>
    <row r="14" spans="1:9" x14ac:dyDescent="0.45">
      <c r="A14" s="89">
        <f>C9*A13*A12</f>
        <v>1.0887835400000002E+16</v>
      </c>
      <c r="B14" s="89"/>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3"/>
  <sheetViews>
    <sheetView workbookViewId="0">
      <selection activeCell="K3" sqref="K3"/>
    </sheetView>
  </sheetViews>
  <sheetFormatPr defaultColWidth="11.3984375" defaultRowHeight="14.25" x14ac:dyDescent="0.45"/>
  <cols>
    <col min="1" max="10" width="11.3984375" style="4"/>
    <col min="11" max="11" width="22.59765625" style="4" customWidth="1"/>
    <col min="12" max="12" width="16.59765625" style="4" customWidth="1"/>
    <col min="13" max="13" width="12" style="4" bestFit="1" customWidth="1"/>
    <col min="14" max="14" width="11.3984375" style="4"/>
    <col min="15" max="15" width="12" style="4" bestFit="1" customWidth="1"/>
    <col min="16" max="16384" width="11.3984375" style="4"/>
  </cols>
  <sheetData>
    <row r="1" spans="1:14" x14ac:dyDescent="0.45">
      <c r="A1" s="532"/>
      <c r="B1" s="532"/>
      <c r="C1" s="532"/>
      <c r="D1" s="532"/>
      <c r="E1" s="532"/>
      <c r="F1" s="532"/>
      <c r="G1" s="532"/>
      <c r="H1" s="532"/>
    </row>
    <row r="2" spans="1:14" ht="15.75" x14ac:dyDescent="0.45">
      <c r="A2" s="87" t="s">
        <v>29</v>
      </c>
      <c r="B2" s="41"/>
      <c r="C2" s="41"/>
      <c r="D2" s="41"/>
      <c r="E2" s="41"/>
      <c r="F2" s="41"/>
      <c r="G2" s="41"/>
      <c r="H2" s="41"/>
    </row>
    <row r="3" spans="1:14" ht="15.75" x14ac:dyDescent="0.45">
      <c r="A3" s="87" t="s">
        <v>30</v>
      </c>
      <c r="B3" s="41"/>
      <c r="C3" s="41"/>
      <c r="D3" s="41"/>
      <c r="E3" s="41"/>
      <c r="F3" s="41"/>
      <c r="G3" s="41"/>
      <c r="H3" s="41"/>
    </row>
    <row r="4" spans="1:14" x14ac:dyDescent="0.45">
      <c r="A4" s="42" t="s">
        <v>31</v>
      </c>
      <c r="B4" s="41"/>
      <c r="C4" s="41"/>
      <c r="D4" s="41"/>
      <c r="E4" s="41"/>
      <c r="F4" s="41"/>
      <c r="G4" s="41"/>
      <c r="H4" s="41"/>
    </row>
    <row r="5" spans="1:14" x14ac:dyDescent="0.45">
      <c r="A5" s="43" t="s">
        <v>712</v>
      </c>
      <c r="B5" s="41"/>
      <c r="C5" s="41"/>
      <c r="D5" s="41"/>
      <c r="E5" s="41"/>
      <c r="F5" s="41"/>
      <c r="G5" s="41"/>
      <c r="H5" s="41"/>
    </row>
    <row r="6" spans="1:14" x14ac:dyDescent="0.45">
      <c r="A6" s="533" t="s">
        <v>32</v>
      </c>
      <c r="B6" s="536" t="s">
        <v>33</v>
      </c>
      <c r="C6" s="537"/>
      <c r="D6" s="537"/>
      <c r="E6" s="537"/>
      <c r="F6" s="537"/>
      <c r="G6" s="537"/>
      <c r="H6" s="538"/>
      <c r="K6" s="3" t="s">
        <v>60</v>
      </c>
      <c r="L6" s="3"/>
      <c r="M6" s="3"/>
    </row>
    <row r="7" spans="1:14" ht="26.25" x14ac:dyDescent="0.45">
      <c r="A7" s="534"/>
      <c r="B7" s="536" t="s">
        <v>34</v>
      </c>
      <c r="C7" s="538"/>
      <c r="D7" s="539" t="s">
        <v>35</v>
      </c>
      <c r="E7" s="540"/>
      <c r="F7" s="44" t="s">
        <v>36</v>
      </c>
      <c r="G7" s="44" t="s">
        <v>37</v>
      </c>
      <c r="H7" s="44" t="s">
        <v>38</v>
      </c>
      <c r="L7" s="56" t="s">
        <v>53</v>
      </c>
      <c r="M7" s="56" t="s">
        <v>54</v>
      </c>
    </row>
    <row r="8" spans="1:14" ht="26.25" x14ac:dyDescent="0.45">
      <c r="A8" s="535"/>
      <c r="B8" s="44" t="s">
        <v>39</v>
      </c>
      <c r="C8" s="44" t="s">
        <v>40</v>
      </c>
      <c r="D8" s="44" t="s">
        <v>41</v>
      </c>
      <c r="E8" s="44" t="s">
        <v>40</v>
      </c>
      <c r="F8" s="44" t="s">
        <v>40</v>
      </c>
      <c r="G8" s="44" t="s">
        <v>40</v>
      </c>
      <c r="H8" s="44" t="s">
        <v>40</v>
      </c>
      <c r="K8" s="4" t="s">
        <v>5</v>
      </c>
      <c r="L8" s="7">
        <v>23941</v>
      </c>
      <c r="M8" s="7">
        <v>23949</v>
      </c>
    </row>
    <row r="9" spans="1:14" x14ac:dyDescent="0.45">
      <c r="A9" s="59">
        <v>163</v>
      </c>
      <c r="B9" s="60">
        <v>25</v>
      </c>
      <c r="C9" s="60">
        <v>95818</v>
      </c>
      <c r="D9" s="60">
        <v>1043828</v>
      </c>
      <c r="E9" s="60">
        <v>7221213</v>
      </c>
      <c r="F9" s="60">
        <v>773690</v>
      </c>
      <c r="G9" s="60">
        <v>43423</v>
      </c>
      <c r="H9" s="60">
        <v>8134144</v>
      </c>
      <c r="K9" s="4" t="s">
        <v>44</v>
      </c>
      <c r="L9" s="55" t="s">
        <v>49</v>
      </c>
      <c r="M9" s="55" t="s">
        <v>50</v>
      </c>
    </row>
    <row r="10" spans="1:14" x14ac:dyDescent="0.45">
      <c r="A10" s="61">
        <v>164</v>
      </c>
      <c r="B10" s="57">
        <v>0</v>
      </c>
      <c r="C10" s="57">
        <v>2974</v>
      </c>
      <c r="D10" s="57">
        <v>62773</v>
      </c>
      <c r="E10" s="57">
        <v>463412</v>
      </c>
      <c r="F10" s="57">
        <v>181227</v>
      </c>
      <c r="G10" s="57">
        <v>59410</v>
      </c>
      <c r="H10" s="57">
        <v>707024</v>
      </c>
      <c r="K10" s="4" t="s">
        <v>27</v>
      </c>
      <c r="L10" s="7">
        <v>24101</v>
      </c>
      <c r="M10" s="7">
        <v>24109</v>
      </c>
    </row>
    <row r="11" spans="1:14" x14ac:dyDescent="0.45">
      <c r="A11" s="47">
        <v>893</v>
      </c>
      <c r="B11" s="49">
        <v>183</v>
      </c>
      <c r="C11" s="49">
        <v>98821</v>
      </c>
      <c r="D11" s="49">
        <v>200507</v>
      </c>
      <c r="E11" s="49">
        <v>1415343</v>
      </c>
      <c r="F11" s="49">
        <v>308250</v>
      </c>
      <c r="G11" s="49">
        <v>17</v>
      </c>
      <c r="H11" s="49">
        <v>1822431</v>
      </c>
      <c r="K11" s="4" t="s">
        <v>6</v>
      </c>
      <c r="L11" s="7">
        <v>20111</v>
      </c>
      <c r="M11" s="7">
        <v>20304</v>
      </c>
    </row>
    <row r="12" spans="1:14" x14ac:dyDescent="0.45">
      <c r="A12" s="49">
        <v>1010</v>
      </c>
      <c r="B12" s="49">
        <v>0</v>
      </c>
      <c r="C12" s="49">
        <v>1584</v>
      </c>
      <c r="D12" s="49">
        <v>381302</v>
      </c>
      <c r="E12" s="49">
        <v>3240842</v>
      </c>
      <c r="F12" s="49">
        <v>1976107</v>
      </c>
      <c r="G12" s="49">
        <v>142372</v>
      </c>
      <c r="H12" s="49">
        <v>5360904</v>
      </c>
      <c r="K12" s="4" t="s">
        <v>45</v>
      </c>
      <c r="L12" s="55" t="s">
        <v>47</v>
      </c>
      <c r="M12" s="55" t="s">
        <v>48</v>
      </c>
    </row>
    <row r="13" spans="1:14" x14ac:dyDescent="0.45">
      <c r="A13" s="49">
        <v>1020</v>
      </c>
      <c r="B13" s="49">
        <v>15</v>
      </c>
      <c r="C13" s="49">
        <v>9066</v>
      </c>
      <c r="D13" s="49">
        <v>488813</v>
      </c>
      <c r="E13" s="49">
        <v>3875233</v>
      </c>
      <c r="F13" s="49">
        <v>1304690</v>
      </c>
      <c r="G13" s="49">
        <v>477604</v>
      </c>
      <c r="H13" s="49">
        <v>5666593</v>
      </c>
      <c r="K13" s="4" t="s">
        <v>46</v>
      </c>
      <c r="L13" s="7">
        <v>36000</v>
      </c>
      <c r="M13" s="7">
        <v>38300</v>
      </c>
    </row>
    <row r="14" spans="1:14" x14ac:dyDescent="0.45">
      <c r="A14" s="49">
        <v>1030</v>
      </c>
      <c r="B14" s="49">
        <v>146</v>
      </c>
      <c r="C14" s="49">
        <v>416591</v>
      </c>
      <c r="D14" s="49">
        <v>389087</v>
      </c>
      <c r="E14" s="49">
        <v>3051239</v>
      </c>
      <c r="F14" s="49">
        <v>996220</v>
      </c>
      <c r="G14" s="49">
        <v>557409</v>
      </c>
      <c r="H14" s="49">
        <v>5021458</v>
      </c>
      <c r="K14" s="4" t="s">
        <v>11</v>
      </c>
      <c r="L14" s="55" t="s">
        <v>51</v>
      </c>
      <c r="M14" s="55" t="s">
        <v>52</v>
      </c>
    </row>
    <row r="15" spans="1:14" x14ac:dyDescent="0.45">
      <c r="A15" s="49">
        <v>1040</v>
      </c>
      <c r="B15" s="49">
        <v>835</v>
      </c>
      <c r="C15" s="49">
        <v>3856737</v>
      </c>
      <c r="D15" s="49">
        <v>2273995</v>
      </c>
      <c r="E15" s="49">
        <v>16441005</v>
      </c>
      <c r="F15" s="49">
        <v>3679154</v>
      </c>
      <c r="G15" s="49">
        <v>5409208</v>
      </c>
      <c r="H15" s="49">
        <v>29386104</v>
      </c>
    </row>
    <row r="16" spans="1:14" x14ac:dyDescent="0.45">
      <c r="A16" s="49">
        <v>1050</v>
      </c>
      <c r="B16" s="49">
        <v>341</v>
      </c>
      <c r="C16" s="49">
        <v>1945743</v>
      </c>
      <c r="D16" s="49">
        <v>1837290</v>
      </c>
      <c r="E16" s="49">
        <v>14182222</v>
      </c>
      <c r="F16" s="49">
        <v>6571468</v>
      </c>
      <c r="G16" s="49">
        <v>4324044</v>
      </c>
      <c r="H16" s="49">
        <v>27023477</v>
      </c>
      <c r="K16" s="3" t="s">
        <v>706</v>
      </c>
      <c r="L16" s="3"/>
      <c r="M16" s="3"/>
      <c r="N16" s="88"/>
    </row>
    <row r="17" spans="1:15" x14ac:dyDescent="0.45">
      <c r="A17" s="49">
        <v>1061</v>
      </c>
      <c r="B17" s="49">
        <v>26</v>
      </c>
      <c r="C17" s="49">
        <v>60157</v>
      </c>
      <c r="D17" s="49">
        <v>4926969</v>
      </c>
      <c r="E17" s="49">
        <v>35994048</v>
      </c>
      <c r="F17" s="49">
        <v>5341516</v>
      </c>
      <c r="G17" s="49">
        <v>1510727</v>
      </c>
      <c r="H17" s="49">
        <v>42906448</v>
      </c>
      <c r="L17" s="4" t="s">
        <v>57</v>
      </c>
      <c r="M17" s="4" t="s">
        <v>59</v>
      </c>
    </row>
    <row r="18" spans="1:15" x14ac:dyDescent="0.45">
      <c r="A18" s="49">
        <v>1062</v>
      </c>
      <c r="B18" s="49">
        <v>205</v>
      </c>
      <c r="C18" s="49">
        <v>1645647</v>
      </c>
      <c r="D18" s="49">
        <v>445233</v>
      </c>
      <c r="E18" s="49">
        <v>3388708</v>
      </c>
      <c r="F18" s="49">
        <v>897600</v>
      </c>
      <c r="G18" s="49">
        <v>1268126</v>
      </c>
      <c r="H18" s="49">
        <v>7200082</v>
      </c>
      <c r="K18" s="4" t="s">
        <v>5</v>
      </c>
      <c r="L18" s="4">
        <f>SUMIF($A$9:$A$158,LEFT($L$8,4),$D$9:$D$158)</f>
        <v>11776618</v>
      </c>
      <c r="M18" s="4">
        <f>SUMIF($A$9:$A$158,LEFT($L$8,4),$B$9:$B$158)</f>
        <v>26819</v>
      </c>
    </row>
    <row r="19" spans="1:15" x14ac:dyDescent="0.45">
      <c r="A19" s="49">
        <v>1071</v>
      </c>
      <c r="B19" s="49">
        <v>3</v>
      </c>
      <c r="C19" s="49">
        <v>20298</v>
      </c>
      <c r="D19" s="49">
        <v>611157</v>
      </c>
      <c r="E19" s="49">
        <v>4755095</v>
      </c>
      <c r="F19" s="49">
        <v>4847569</v>
      </c>
      <c r="G19" s="49">
        <v>3011265</v>
      </c>
      <c r="H19" s="49">
        <v>12634227</v>
      </c>
      <c r="K19" s="4" t="s">
        <v>58</v>
      </c>
      <c r="L19" s="89">
        <v>0</v>
      </c>
      <c r="M19" s="89">
        <v>0</v>
      </c>
    </row>
    <row r="20" spans="1:15" x14ac:dyDescent="0.45">
      <c r="A20" s="49">
        <v>1072</v>
      </c>
      <c r="B20" s="49">
        <v>1119</v>
      </c>
      <c r="C20" s="49">
        <v>5149757</v>
      </c>
      <c r="D20" s="49">
        <v>1471764</v>
      </c>
      <c r="E20" s="49">
        <v>10785403</v>
      </c>
      <c r="F20" s="49">
        <v>3655799</v>
      </c>
      <c r="G20" s="49">
        <v>13300559</v>
      </c>
      <c r="H20" s="49">
        <v>32891518</v>
      </c>
      <c r="K20" s="4" t="s">
        <v>18</v>
      </c>
      <c r="L20" s="4">
        <f>SUMIF($A$9:$A$158,LEFT($L$10,4),$D$9:$D$158)</f>
        <v>58796362</v>
      </c>
      <c r="M20" s="4">
        <f>SUMIF($A$9:$A$158,LEFT($L$10,4),$B$9:$B$158)</f>
        <v>21569</v>
      </c>
    </row>
    <row r="21" spans="1:15" x14ac:dyDescent="0.45">
      <c r="A21" s="49">
        <v>1073</v>
      </c>
      <c r="B21" s="49">
        <v>42</v>
      </c>
      <c r="C21" s="49">
        <v>228887</v>
      </c>
      <c r="D21" s="49">
        <v>366978</v>
      </c>
      <c r="E21" s="49">
        <v>2463910</v>
      </c>
      <c r="F21" s="49">
        <v>1474056</v>
      </c>
      <c r="G21" s="49">
        <v>673833</v>
      </c>
      <c r="H21" s="49">
        <v>4840686</v>
      </c>
      <c r="K21" s="4" t="s">
        <v>6</v>
      </c>
      <c r="L21" s="4">
        <f>SUMIFS($D$9:$D$158,$A$9:$A$158,"&gt;="&amp;LEFT($L$11,4),$A$9:$A$158,"&lt;="&amp;LEFT($M$11,4))</f>
        <v>19233186</v>
      </c>
      <c r="M21" s="4">
        <f>SUMIFS($B$9:$B$158,$A$9:$A$158,"&gt;="&amp;LEFT($L$11,4),$A$9:$A$158,"&lt;="&amp;LEFT($M$11,4))</f>
        <v>15221</v>
      </c>
    </row>
    <row r="22" spans="1:15" x14ac:dyDescent="0.45">
      <c r="A22" s="49">
        <v>1074</v>
      </c>
      <c r="B22" s="49">
        <v>0</v>
      </c>
      <c r="C22" s="49">
        <v>173</v>
      </c>
      <c r="D22" s="49">
        <v>63085</v>
      </c>
      <c r="E22" s="49">
        <v>411918</v>
      </c>
      <c r="F22" s="49">
        <v>1134480</v>
      </c>
      <c r="G22" s="49">
        <v>94217</v>
      </c>
      <c r="H22" s="49">
        <v>1640788</v>
      </c>
      <c r="K22" s="4" t="s">
        <v>45</v>
      </c>
      <c r="L22" s="89">
        <v>0</v>
      </c>
      <c r="M22" s="89">
        <v>0</v>
      </c>
    </row>
    <row r="23" spans="1:15" x14ac:dyDescent="0.45">
      <c r="A23" s="49">
        <v>1075</v>
      </c>
      <c r="B23" s="49">
        <v>9</v>
      </c>
      <c r="C23" s="49">
        <v>66912</v>
      </c>
      <c r="D23" s="49">
        <v>155386</v>
      </c>
      <c r="E23" s="49">
        <v>1355786</v>
      </c>
      <c r="F23" s="49">
        <v>342761</v>
      </c>
      <c r="G23" s="49">
        <v>542862</v>
      </c>
      <c r="H23" s="49">
        <v>2308321</v>
      </c>
      <c r="K23" s="4" t="s">
        <v>46</v>
      </c>
      <c r="L23" s="4">
        <f>SUMIFS($D$9:$D$158,$A$9:$A$158,"&gt;="&amp;LEFT($L$13,4),$A$9:$A$158,"&lt;="&amp;LEFT($M$13,4))</f>
        <v>113583</v>
      </c>
      <c r="M23" s="4">
        <f>SUMIFS($B$9:$B$158,$A$9:$A$158,"&gt;="&amp;LEFT($L$13,4),$A$9:$A$158,"&lt;="&amp;LEFT($M$13,4))</f>
        <v>45</v>
      </c>
    </row>
    <row r="24" spans="1:15" x14ac:dyDescent="0.45">
      <c r="A24" s="49">
        <v>1079</v>
      </c>
      <c r="B24" s="49">
        <v>1002</v>
      </c>
      <c r="C24" s="49">
        <v>4612528</v>
      </c>
      <c r="D24" s="49">
        <v>1786676</v>
      </c>
      <c r="E24" s="49">
        <v>13839574</v>
      </c>
      <c r="F24" s="49">
        <v>8578601</v>
      </c>
      <c r="G24" s="49">
        <v>7309869</v>
      </c>
      <c r="H24" s="49">
        <v>34340572</v>
      </c>
      <c r="K24" s="4" t="s">
        <v>11</v>
      </c>
      <c r="L24" s="4">
        <f>SUMIFS($D$9:$D$158,$A$9:$A$158,"&gt;="&amp;LEFT($L$14,4),$A$9:$A$158,"&lt;="&amp;LEFT($M$14,4))</f>
        <v>1106601</v>
      </c>
      <c r="M24" s="4">
        <f>SUMIFS($B$9:$B$158,$A$9:$A$158,"&gt;="&amp;LEFT($L$14,4),$A$9:$A$158,"&lt;="&amp;LEFT($M$14,4))</f>
        <v>25</v>
      </c>
    </row>
    <row r="25" spans="1:15" x14ac:dyDescent="0.45">
      <c r="A25" s="49">
        <v>1080</v>
      </c>
      <c r="B25" s="49">
        <v>29</v>
      </c>
      <c r="C25" s="49">
        <v>136457</v>
      </c>
      <c r="D25" s="49">
        <v>940024</v>
      </c>
      <c r="E25" s="49">
        <v>6937161</v>
      </c>
      <c r="F25" s="49">
        <v>2156836</v>
      </c>
      <c r="G25" s="49">
        <v>505665</v>
      </c>
      <c r="H25" s="49">
        <v>9736119</v>
      </c>
      <c r="K25" s="127" t="s">
        <v>61</v>
      </c>
      <c r="L25" s="128">
        <f>D159-SUM(L18:L24)</f>
        <v>140375265</v>
      </c>
      <c r="M25" s="128">
        <f>B159-SUM(M18:M24)</f>
        <v>52243</v>
      </c>
    </row>
    <row r="26" spans="1:15" x14ac:dyDescent="0.45">
      <c r="A26" s="49">
        <v>1101</v>
      </c>
      <c r="B26" s="49">
        <v>547</v>
      </c>
      <c r="C26" s="49">
        <v>2389488</v>
      </c>
      <c r="D26" s="49">
        <v>1347163</v>
      </c>
      <c r="E26" s="49">
        <v>9491484</v>
      </c>
      <c r="F26" s="49">
        <v>5025607</v>
      </c>
      <c r="G26" s="49">
        <v>4883024</v>
      </c>
      <c r="H26" s="49">
        <v>21789602</v>
      </c>
    </row>
    <row r="27" spans="1:15" x14ac:dyDescent="0.45">
      <c r="A27" s="49">
        <v>1102</v>
      </c>
      <c r="B27" s="49">
        <v>310</v>
      </c>
      <c r="C27" s="49">
        <v>118392</v>
      </c>
      <c r="D27" s="49">
        <v>24132</v>
      </c>
      <c r="E27" s="49">
        <v>149582</v>
      </c>
      <c r="F27" s="49">
        <v>98349</v>
      </c>
      <c r="G27" s="49">
        <v>1956</v>
      </c>
      <c r="H27" s="49">
        <v>368280</v>
      </c>
      <c r="K27" s="3" t="s">
        <v>707</v>
      </c>
      <c r="L27" s="3"/>
      <c r="M27" s="3"/>
      <c r="N27" s="88"/>
    </row>
    <row r="28" spans="1:15" x14ac:dyDescent="0.45">
      <c r="A28" s="49">
        <v>1103</v>
      </c>
      <c r="B28" s="49">
        <v>89</v>
      </c>
      <c r="C28" s="49">
        <v>642661</v>
      </c>
      <c r="D28" s="49">
        <v>369462</v>
      </c>
      <c r="E28" s="49">
        <v>2698536</v>
      </c>
      <c r="F28" s="49">
        <v>855192</v>
      </c>
      <c r="G28" s="49">
        <v>1766584</v>
      </c>
      <c r="H28" s="49">
        <v>5962973</v>
      </c>
      <c r="L28" s="4" t="s">
        <v>57</v>
      </c>
      <c r="M28" s="4" t="s">
        <v>59</v>
      </c>
    </row>
    <row r="29" spans="1:15" x14ac:dyDescent="0.45">
      <c r="A29" s="49">
        <v>1104</v>
      </c>
      <c r="B29" s="49">
        <v>2</v>
      </c>
      <c r="C29" s="49">
        <v>8648</v>
      </c>
      <c r="D29" s="49">
        <v>887821</v>
      </c>
      <c r="E29" s="49">
        <v>6766425</v>
      </c>
      <c r="F29" s="49">
        <v>2589255</v>
      </c>
      <c r="G29" s="49">
        <v>725564</v>
      </c>
      <c r="H29" s="49">
        <v>10089893</v>
      </c>
      <c r="K29" s="4" t="s">
        <v>5</v>
      </c>
      <c r="L29" s="4">
        <f>L18*'[6]Unit Conversions'!$A$26</f>
        <v>40183488538407.336</v>
      </c>
      <c r="M29" s="4">
        <f>M18*'[6]Unit Conversions'!$A$27*10^3</f>
        <v>744984752655000</v>
      </c>
      <c r="O29" s="4">
        <f>L29*'[6]Start Year Fuel Use Adjustments'!C2</f>
        <v>24567419735999.957</v>
      </c>
    </row>
    <row r="30" spans="1:15" x14ac:dyDescent="0.45">
      <c r="A30" s="49">
        <v>1200</v>
      </c>
      <c r="B30" s="49">
        <v>69</v>
      </c>
      <c r="C30" s="49">
        <v>377860</v>
      </c>
      <c r="D30" s="49">
        <v>270701</v>
      </c>
      <c r="E30" s="49">
        <v>2071645</v>
      </c>
      <c r="F30" s="49">
        <v>1156408</v>
      </c>
      <c r="G30" s="49">
        <v>322701</v>
      </c>
      <c r="H30" s="49">
        <v>3928614</v>
      </c>
      <c r="K30" s="4" t="s">
        <v>58</v>
      </c>
      <c r="L30" s="4">
        <v>0</v>
      </c>
      <c r="M30" s="4">
        <v>0</v>
      </c>
      <c r="O30" s="4">
        <f>L30*'[6]Start Year Fuel Use Adjustments'!C3</f>
        <v>0</v>
      </c>
    </row>
    <row r="31" spans="1:15" x14ac:dyDescent="0.45">
      <c r="A31" s="49">
        <v>1311</v>
      </c>
      <c r="B31" s="49">
        <v>1235</v>
      </c>
      <c r="C31" s="49">
        <v>8171221</v>
      </c>
      <c r="D31" s="49">
        <v>20571752</v>
      </c>
      <c r="E31" s="49">
        <v>134688023</v>
      </c>
      <c r="F31" s="49">
        <v>15340271</v>
      </c>
      <c r="G31" s="49">
        <v>7164658</v>
      </c>
      <c r="H31" s="49">
        <v>165364174</v>
      </c>
      <c r="K31" s="4" t="s">
        <v>18</v>
      </c>
      <c r="L31" s="4">
        <f>L20*'[6]Unit Conversions'!$A$26</f>
        <v>200621514472750.06</v>
      </c>
      <c r="M31" s="4">
        <f>M20*'[6]Unit Conversions'!$A$27*10^3</f>
        <v>599148966405000</v>
      </c>
      <c r="O31" s="4">
        <f>L31*'[6]Start Year Fuel Use Adjustments'!C4</f>
        <v>131047374580346.5</v>
      </c>
    </row>
    <row r="32" spans="1:15" x14ac:dyDescent="0.45">
      <c r="A32" s="49">
        <v>1312</v>
      </c>
      <c r="B32" s="49">
        <v>444</v>
      </c>
      <c r="C32" s="49">
        <v>2466303</v>
      </c>
      <c r="D32" s="49">
        <v>4362907</v>
      </c>
      <c r="E32" s="49">
        <v>28068864</v>
      </c>
      <c r="F32" s="49">
        <v>5109836</v>
      </c>
      <c r="G32" s="49">
        <v>3414715</v>
      </c>
      <c r="H32" s="49">
        <v>39059718</v>
      </c>
      <c r="K32" s="4" t="s">
        <v>6</v>
      </c>
      <c r="L32" s="4">
        <f>L21*'[6]Unit Conversions'!$A$26</f>
        <v>65626354628133.18</v>
      </c>
      <c r="M32" s="4">
        <f>M21*'[6]Unit Conversions'!$A$27*10^3</f>
        <v>422812667145000</v>
      </c>
      <c r="O32" s="4">
        <f>L32*'[6]Start Year Fuel Use Adjustments'!C5</f>
        <v>65626354628133.18</v>
      </c>
    </row>
    <row r="33" spans="1:15" x14ac:dyDescent="0.45">
      <c r="A33" s="49">
        <v>1313</v>
      </c>
      <c r="B33" s="49">
        <v>5905</v>
      </c>
      <c r="C33" s="49">
        <v>23957230</v>
      </c>
      <c r="D33" s="49">
        <v>3443909</v>
      </c>
      <c r="E33" s="49">
        <v>24807347</v>
      </c>
      <c r="F33" s="49">
        <v>4253991</v>
      </c>
      <c r="G33" s="49">
        <v>9748713</v>
      </c>
      <c r="H33" s="49">
        <v>62767280</v>
      </c>
      <c r="K33" s="4" t="s">
        <v>45</v>
      </c>
      <c r="L33" s="4">
        <v>0</v>
      </c>
      <c r="M33" s="4">
        <v>0</v>
      </c>
      <c r="O33" s="4">
        <f>L33*'[6]Start Year Fuel Use Adjustments'!C6</f>
        <v>0</v>
      </c>
    </row>
    <row r="34" spans="1:15" x14ac:dyDescent="0.45">
      <c r="A34" s="49">
        <v>1391</v>
      </c>
      <c r="B34" s="49">
        <v>102</v>
      </c>
      <c r="C34" s="49">
        <v>229025</v>
      </c>
      <c r="D34" s="49">
        <v>406072</v>
      </c>
      <c r="E34" s="49">
        <v>3103480</v>
      </c>
      <c r="F34" s="49">
        <v>706411</v>
      </c>
      <c r="G34" s="49">
        <v>126784</v>
      </c>
      <c r="H34" s="49">
        <v>4165700</v>
      </c>
      <c r="K34" s="4" t="s">
        <v>46</v>
      </c>
      <c r="L34" s="4">
        <f>L23*'[6]Unit Conversions'!$A$26</f>
        <v>387561282760.28998</v>
      </c>
      <c r="M34" s="4">
        <f>M23*'[6]Unit Conversions'!$A$27*10^3</f>
        <v>1250021025000</v>
      </c>
      <c r="O34" s="4">
        <f>L34*'[6]Start Year Fuel Use Adjustments'!C7</f>
        <v>387561282760.28998</v>
      </c>
    </row>
    <row r="35" spans="1:15" x14ac:dyDescent="0.45">
      <c r="A35" s="49">
        <v>1392</v>
      </c>
      <c r="B35" s="49">
        <v>225</v>
      </c>
      <c r="C35" s="49">
        <v>1577370</v>
      </c>
      <c r="D35" s="49">
        <v>1099499</v>
      </c>
      <c r="E35" s="49">
        <v>8286348</v>
      </c>
      <c r="F35" s="49">
        <v>1459449</v>
      </c>
      <c r="G35" s="49">
        <v>1757595</v>
      </c>
      <c r="H35" s="49">
        <v>13080762</v>
      </c>
      <c r="K35" s="4" t="s">
        <v>11</v>
      </c>
      <c r="L35" s="4">
        <f>L24*'[6]Unit Conversions'!$A$26</f>
        <v>3775879339899.6299</v>
      </c>
      <c r="M35" s="4">
        <f>M24*'[6]Unit Conversions'!$A$27*10^3</f>
        <v>694456125000</v>
      </c>
      <c r="O35" s="4">
        <f>L35*'[6]Start Year Fuel Use Adjustments'!C8</f>
        <v>535761414538494.13</v>
      </c>
    </row>
    <row r="36" spans="1:15" x14ac:dyDescent="0.45">
      <c r="A36" s="49">
        <v>1393</v>
      </c>
      <c r="B36" s="49">
        <v>24</v>
      </c>
      <c r="C36" s="49">
        <v>180120</v>
      </c>
      <c r="D36" s="49">
        <v>128486</v>
      </c>
      <c r="E36" s="49">
        <v>1002768</v>
      </c>
      <c r="F36" s="49">
        <v>643998</v>
      </c>
      <c r="G36" s="49">
        <v>82511</v>
      </c>
      <c r="H36" s="49">
        <v>1909397</v>
      </c>
      <c r="K36" s="127" t="s">
        <v>61</v>
      </c>
      <c r="L36" s="4">
        <f>L25*'[6]Unit Conversions'!$A$26</f>
        <v>478980285528781.94</v>
      </c>
      <c r="M36" s="4">
        <f>M25*'[6]Unit Conversions'!$A$27*10^3</f>
        <v>1451218853535000</v>
      </c>
      <c r="O36" s="4">
        <f>L36*'[6]Start Year Fuel Use Adjustments'!C9</f>
        <v>477541387159552.5</v>
      </c>
    </row>
    <row r="37" spans="1:15" x14ac:dyDescent="0.45">
      <c r="A37" s="49">
        <v>1394</v>
      </c>
      <c r="B37" s="49">
        <v>3</v>
      </c>
      <c r="C37" s="49">
        <v>92562</v>
      </c>
      <c r="D37" s="49">
        <v>380256</v>
      </c>
      <c r="E37" s="49">
        <v>2752091</v>
      </c>
      <c r="F37" s="49">
        <v>528750</v>
      </c>
      <c r="G37" s="49">
        <v>172553</v>
      </c>
      <c r="H37" s="49">
        <v>3545956</v>
      </c>
    </row>
    <row r="38" spans="1:15" x14ac:dyDescent="0.45">
      <c r="A38" s="49">
        <v>1399</v>
      </c>
      <c r="B38" s="49">
        <v>141</v>
      </c>
      <c r="C38" s="49">
        <v>730692</v>
      </c>
      <c r="D38" s="49">
        <v>788610</v>
      </c>
      <c r="E38" s="49">
        <v>5447339</v>
      </c>
      <c r="F38" s="49">
        <v>775432</v>
      </c>
      <c r="G38" s="49">
        <v>222974</v>
      </c>
      <c r="H38" s="49">
        <v>7176437</v>
      </c>
      <c r="L38" s="4">
        <f>SUM(L29:L36)</f>
        <v>789575083790732.5</v>
      </c>
      <c r="O38" s="4">
        <f>SUM(O29:O36)</f>
        <v>1234931511925286.5</v>
      </c>
    </row>
    <row r="39" spans="1:15" x14ac:dyDescent="0.45">
      <c r="A39" s="49">
        <v>1410</v>
      </c>
      <c r="B39" s="49">
        <v>11</v>
      </c>
      <c r="C39" s="49">
        <v>129411</v>
      </c>
      <c r="D39" s="49">
        <v>1126838</v>
      </c>
      <c r="E39" s="49">
        <v>8396847</v>
      </c>
      <c r="F39" s="49">
        <v>4545393</v>
      </c>
      <c r="G39" s="49">
        <v>517367</v>
      </c>
      <c r="H39" s="49">
        <v>13589017</v>
      </c>
      <c r="L39" s="4">
        <f>-TREND('[6]Future Year Scaling'!F63:G63,'[6]Future Year Scaling'!F61:G61,2014)*10^6*'[6]Unit Conversions'!A26</f>
        <v>1234931511925286.5</v>
      </c>
    </row>
    <row r="40" spans="1:15" x14ac:dyDescent="0.45">
      <c r="A40" s="49">
        <v>1420</v>
      </c>
      <c r="B40" s="49">
        <v>0</v>
      </c>
      <c r="C40" s="49">
        <v>0</v>
      </c>
      <c r="D40" s="49">
        <v>1324</v>
      </c>
      <c r="E40" s="49">
        <v>11503</v>
      </c>
      <c r="F40" s="49">
        <v>6376</v>
      </c>
      <c r="G40" s="49">
        <v>0</v>
      </c>
      <c r="H40" s="49">
        <v>17879</v>
      </c>
    </row>
    <row r="41" spans="1:15" x14ac:dyDescent="0.45">
      <c r="A41" s="49">
        <v>1430</v>
      </c>
      <c r="B41" s="49">
        <v>12</v>
      </c>
      <c r="C41" s="49">
        <v>80280</v>
      </c>
      <c r="D41" s="49">
        <v>635073</v>
      </c>
      <c r="E41" s="49">
        <v>4523001</v>
      </c>
      <c r="F41" s="49">
        <v>2327374</v>
      </c>
      <c r="G41" s="49">
        <v>420734</v>
      </c>
      <c r="H41" s="49">
        <v>7351390</v>
      </c>
    </row>
    <row r="42" spans="1:15" x14ac:dyDescent="0.45">
      <c r="A42" s="49">
        <v>1511</v>
      </c>
      <c r="B42" s="49">
        <v>58</v>
      </c>
      <c r="C42" s="49">
        <v>184361</v>
      </c>
      <c r="D42" s="49">
        <v>226281</v>
      </c>
      <c r="E42" s="49">
        <v>1955345</v>
      </c>
      <c r="F42" s="49">
        <v>778539</v>
      </c>
      <c r="G42" s="49">
        <v>106089</v>
      </c>
      <c r="H42" s="49">
        <v>3024334</v>
      </c>
    </row>
    <row r="43" spans="1:15" x14ac:dyDescent="0.45">
      <c r="A43" s="49">
        <v>1512</v>
      </c>
      <c r="B43" s="49">
        <v>0</v>
      </c>
      <c r="C43" s="49">
        <v>2288</v>
      </c>
      <c r="D43" s="49">
        <v>69151</v>
      </c>
      <c r="E43" s="49">
        <v>561093</v>
      </c>
      <c r="F43" s="49">
        <v>243856</v>
      </c>
      <c r="G43" s="49">
        <v>10089</v>
      </c>
      <c r="H43" s="49">
        <v>817326</v>
      </c>
    </row>
    <row r="44" spans="1:15" x14ac:dyDescent="0.45">
      <c r="A44" s="49">
        <v>1520</v>
      </c>
      <c r="B44" s="49">
        <v>26</v>
      </c>
      <c r="C44" s="49">
        <v>59118</v>
      </c>
      <c r="D44" s="49">
        <v>734424</v>
      </c>
      <c r="E44" s="49">
        <v>5803280</v>
      </c>
      <c r="F44" s="49">
        <v>1797367</v>
      </c>
      <c r="G44" s="49">
        <v>101855</v>
      </c>
      <c r="H44" s="49">
        <v>7761621</v>
      </c>
    </row>
    <row r="45" spans="1:15" x14ac:dyDescent="0.45">
      <c r="A45" s="49">
        <v>1610</v>
      </c>
      <c r="B45" s="49">
        <v>0</v>
      </c>
      <c r="C45" s="49">
        <v>1765</v>
      </c>
      <c r="D45" s="49">
        <v>17039</v>
      </c>
      <c r="E45" s="49">
        <v>124437</v>
      </c>
      <c r="F45" s="49">
        <v>40708</v>
      </c>
      <c r="G45" s="49">
        <v>15538</v>
      </c>
      <c r="H45" s="49">
        <v>182449</v>
      </c>
    </row>
    <row r="46" spans="1:15" x14ac:dyDescent="0.45">
      <c r="A46" s="49">
        <v>1621</v>
      </c>
      <c r="B46" s="49">
        <v>61</v>
      </c>
      <c r="C46" s="49">
        <v>425493</v>
      </c>
      <c r="D46" s="49">
        <v>809825</v>
      </c>
      <c r="E46" s="49">
        <v>5465661</v>
      </c>
      <c r="F46" s="49">
        <v>861478</v>
      </c>
      <c r="G46" s="49">
        <v>406797</v>
      </c>
      <c r="H46" s="49">
        <v>7159429</v>
      </c>
    </row>
    <row r="47" spans="1:15" x14ac:dyDescent="0.45">
      <c r="A47" s="49">
        <v>1622</v>
      </c>
      <c r="B47" s="49">
        <v>7</v>
      </c>
      <c r="C47" s="49">
        <v>66993</v>
      </c>
      <c r="D47" s="49">
        <v>31664</v>
      </c>
      <c r="E47" s="49">
        <v>214562</v>
      </c>
      <c r="F47" s="49">
        <v>90580</v>
      </c>
      <c r="G47" s="49">
        <v>47964</v>
      </c>
      <c r="H47" s="49">
        <v>420099</v>
      </c>
    </row>
    <row r="48" spans="1:15" x14ac:dyDescent="0.45">
      <c r="A48" s="49">
        <v>1623</v>
      </c>
      <c r="B48" s="49">
        <v>0</v>
      </c>
      <c r="C48" s="49">
        <v>260</v>
      </c>
      <c r="D48" s="49">
        <v>32132</v>
      </c>
      <c r="E48" s="49">
        <v>237969</v>
      </c>
      <c r="F48" s="49">
        <v>68783</v>
      </c>
      <c r="G48" s="49">
        <v>178021</v>
      </c>
      <c r="H48" s="49">
        <v>485035</v>
      </c>
    </row>
    <row r="49" spans="1:8" x14ac:dyDescent="0.45">
      <c r="A49" s="49">
        <v>1629</v>
      </c>
      <c r="B49" s="49">
        <v>0</v>
      </c>
      <c r="C49" s="49">
        <v>2113</v>
      </c>
      <c r="D49" s="49">
        <v>44665</v>
      </c>
      <c r="E49" s="49">
        <v>324974</v>
      </c>
      <c r="F49" s="49">
        <v>111146</v>
      </c>
      <c r="G49" s="49">
        <v>19527</v>
      </c>
      <c r="H49" s="49">
        <v>457761</v>
      </c>
    </row>
    <row r="50" spans="1:8" x14ac:dyDescent="0.45">
      <c r="A50" s="50">
        <v>1701</v>
      </c>
      <c r="B50" s="50">
        <v>5060</v>
      </c>
      <c r="C50" s="50">
        <v>25366273</v>
      </c>
      <c r="D50" s="50">
        <v>3439516</v>
      </c>
      <c r="E50" s="50">
        <v>24439239</v>
      </c>
      <c r="F50" s="50">
        <v>2715258</v>
      </c>
      <c r="G50" s="50">
        <v>12413110</v>
      </c>
      <c r="H50" s="50">
        <v>64933880</v>
      </c>
    </row>
    <row r="51" spans="1:8" x14ac:dyDescent="0.45">
      <c r="A51" s="46">
        <v>1702</v>
      </c>
      <c r="B51" s="46">
        <v>108</v>
      </c>
      <c r="C51" s="46">
        <v>707508</v>
      </c>
      <c r="D51" s="46">
        <v>889773</v>
      </c>
      <c r="E51" s="46">
        <v>6199581</v>
      </c>
      <c r="F51" s="46">
        <v>1644495</v>
      </c>
      <c r="G51" s="46">
        <v>951974</v>
      </c>
      <c r="H51" s="46">
        <v>9503558</v>
      </c>
    </row>
    <row r="52" spans="1:8" x14ac:dyDescent="0.45">
      <c r="A52" s="49">
        <v>1709</v>
      </c>
      <c r="B52" s="49">
        <v>1870</v>
      </c>
      <c r="C52" s="49">
        <v>9110653</v>
      </c>
      <c r="D52" s="49">
        <v>969576</v>
      </c>
      <c r="E52" s="49">
        <v>6528862</v>
      </c>
      <c r="F52" s="49">
        <v>2675933</v>
      </c>
      <c r="G52" s="49">
        <v>4174830</v>
      </c>
      <c r="H52" s="49">
        <v>22490278</v>
      </c>
    </row>
    <row r="53" spans="1:8" x14ac:dyDescent="0.45">
      <c r="A53" s="49">
        <v>1811</v>
      </c>
      <c r="B53" s="48">
        <v>2</v>
      </c>
      <c r="C53" s="49">
        <v>13192</v>
      </c>
      <c r="D53" s="49">
        <v>947218</v>
      </c>
      <c r="E53" s="49">
        <v>7414481</v>
      </c>
      <c r="F53" s="49">
        <v>2171721</v>
      </c>
      <c r="G53" s="49">
        <v>102566</v>
      </c>
      <c r="H53" s="49">
        <v>9701960</v>
      </c>
    </row>
    <row r="54" spans="1:8" x14ac:dyDescent="0.45">
      <c r="A54" s="49">
        <v>1812</v>
      </c>
      <c r="B54" s="48">
        <v>1</v>
      </c>
      <c r="C54" s="49">
        <v>23983</v>
      </c>
      <c r="D54" s="49">
        <v>85616</v>
      </c>
      <c r="E54" s="49">
        <v>670316</v>
      </c>
      <c r="F54" s="49">
        <v>125848</v>
      </c>
      <c r="G54" s="49">
        <v>37766</v>
      </c>
      <c r="H54" s="49">
        <v>857912</v>
      </c>
    </row>
    <row r="55" spans="1:8" x14ac:dyDescent="0.45">
      <c r="A55" s="49">
        <v>1820</v>
      </c>
      <c r="B55" s="48">
        <v>0</v>
      </c>
      <c r="C55" s="48">
        <v>0</v>
      </c>
      <c r="D55" s="48">
        <v>5933</v>
      </c>
      <c r="E55" s="49">
        <v>39950</v>
      </c>
      <c r="F55" s="49">
        <v>8917</v>
      </c>
      <c r="G55" s="48">
        <v>0</v>
      </c>
      <c r="H55" s="49">
        <v>48867</v>
      </c>
    </row>
    <row r="56" spans="1:8" x14ac:dyDescent="0.45">
      <c r="A56" s="49">
        <v>1910</v>
      </c>
      <c r="B56" s="49">
        <v>811</v>
      </c>
      <c r="C56" s="49">
        <v>183316</v>
      </c>
      <c r="D56" s="49">
        <v>421244</v>
      </c>
      <c r="E56" s="49">
        <v>2492253</v>
      </c>
      <c r="F56" s="49">
        <v>693316</v>
      </c>
      <c r="G56" s="49">
        <v>120376</v>
      </c>
      <c r="H56" s="49">
        <v>3489260</v>
      </c>
    </row>
    <row r="57" spans="1:8" x14ac:dyDescent="0.45">
      <c r="A57" s="49">
        <v>1920</v>
      </c>
      <c r="B57" s="49">
        <v>2618</v>
      </c>
      <c r="C57" s="49">
        <v>10733316</v>
      </c>
      <c r="D57" s="49">
        <v>4873031</v>
      </c>
      <c r="E57" s="49">
        <v>45661173</v>
      </c>
      <c r="F57" s="49">
        <v>26844965</v>
      </c>
      <c r="G57" s="49">
        <v>56438609</v>
      </c>
      <c r="H57" s="49">
        <v>139678063</v>
      </c>
    </row>
    <row r="58" spans="1:8" x14ac:dyDescent="0.45">
      <c r="A58" s="51">
        <v>2011</v>
      </c>
      <c r="B58" s="51">
        <v>5114</v>
      </c>
      <c r="C58" s="51">
        <v>19585298</v>
      </c>
      <c r="D58" s="51">
        <v>9988371</v>
      </c>
      <c r="E58" s="51">
        <v>67361809</v>
      </c>
      <c r="F58" s="51">
        <v>14539796</v>
      </c>
      <c r="G58" s="51">
        <v>27139564</v>
      </c>
      <c r="H58" s="51">
        <v>128626467</v>
      </c>
    </row>
    <row r="59" spans="1:8" x14ac:dyDescent="0.45">
      <c r="A59" s="51">
        <v>2012</v>
      </c>
      <c r="B59" s="51">
        <v>2223</v>
      </c>
      <c r="C59" s="51">
        <v>10745322</v>
      </c>
      <c r="D59" s="51">
        <v>2199329</v>
      </c>
      <c r="E59" s="51">
        <v>16462626</v>
      </c>
      <c r="F59" s="51">
        <v>10041813</v>
      </c>
      <c r="G59" s="51">
        <v>78708822</v>
      </c>
      <c r="H59" s="51">
        <v>115958583</v>
      </c>
    </row>
    <row r="60" spans="1:8" x14ac:dyDescent="0.45">
      <c r="A60" s="51">
        <v>2013</v>
      </c>
      <c r="B60" s="51">
        <v>128</v>
      </c>
      <c r="C60" s="51">
        <v>231720</v>
      </c>
      <c r="D60" s="51">
        <v>1000007</v>
      </c>
      <c r="E60" s="51">
        <v>8320814</v>
      </c>
      <c r="F60" s="51">
        <v>2477027</v>
      </c>
      <c r="G60" s="51">
        <v>35276744</v>
      </c>
      <c r="H60" s="51">
        <v>46306305</v>
      </c>
    </row>
    <row r="61" spans="1:8" x14ac:dyDescent="0.45">
      <c r="A61" s="51">
        <v>2021</v>
      </c>
      <c r="B61" s="51">
        <v>278</v>
      </c>
      <c r="C61" s="51">
        <v>1079223</v>
      </c>
      <c r="D61" s="51">
        <v>738652</v>
      </c>
      <c r="E61" s="51">
        <v>5562892</v>
      </c>
      <c r="F61" s="51">
        <v>2208985</v>
      </c>
      <c r="G61" s="51">
        <v>3886035</v>
      </c>
      <c r="H61" s="51">
        <v>12737134</v>
      </c>
    </row>
    <row r="62" spans="1:8" x14ac:dyDescent="0.45">
      <c r="A62" s="51">
        <v>2022</v>
      </c>
      <c r="B62" s="51">
        <v>102</v>
      </c>
      <c r="C62" s="51">
        <v>368557</v>
      </c>
      <c r="D62" s="51">
        <v>784414</v>
      </c>
      <c r="E62" s="51">
        <v>6052311</v>
      </c>
      <c r="F62" s="51">
        <v>2277447</v>
      </c>
      <c r="G62" s="51">
        <v>2521657</v>
      </c>
      <c r="H62" s="51">
        <v>11219972</v>
      </c>
    </row>
    <row r="63" spans="1:8" x14ac:dyDescent="0.45">
      <c r="A63" s="51">
        <v>2023</v>
      </c>
      <c r="B63" s="51">
        <v>4997</v>
      </c>
      <c r="C63" s="51">
        <v>4349042</v>
      </c>
      <c r="D63" s="51">
        <v>1240455</v>
      </c>
      <c r="E63" s="51">
        <v>8339746</v>
      </c>
      <c r="F63" s="51">
        <v>3097490</v>
      </c>
      <c r="G63" s="51">
        <v>1238132</v>
      </c>
      <c r="H63" s="51">
        <v>17024409</v>
      </c>
    </row>
    <row r="64" spans="1:8" x14ac:dyDescent="0.45">
      <c r="A64" s="51">
        <v>2029</v>
      </c>
      <c r="B64" s="51">
        <v>1549</v>
      </c>
      <c r="C64" s="51">
        <v>6104748</v>
      </c>
      <c r="D64" s="51">
        <v>2048095</v>
      </c>
      <c r="E64" s="51">
        <v>13360100</v>
      </c>
      <c r="F64" s="51">
        <v>3240951</v>
      </c>
      <c r="G64" s="51">
        <v>4012286</v>
      </c>
      <c r="H64" s="51">
        <v>26718084</v>
      </c>
    </row>
    <row r="65" spans="1:8" x14ac:dyDescent="0.45">
      <c r="A65" s="51">
        <v>2030</v>
      </c>
      <c r="B65" s="51">
        <v>830</v>
      </c>
      <c r="C65" s="51">
        <v>2982438</v>
      </c>
      <c r="D65" s="51">
        <v>1233863</v>
      </c>
      <c r="E65" s="51">
        <v>8555988</v>
      </c>
      <c r="F65" s="51">
        <v>1430677</v>
      </c>
      <c r="G65" s="51">
        <v>3093817</v>
      </c>
      <c r="H65" s="51">
        <v>16062920</v>
      </c>
    </row>
    <row r="66" spans="1:8" x14ac:dyDescent="0.45">
      <c r="A66" s="49">
        <v>2100</v>
      </c>
      <c r="B66" s="49">
        <v>822</v>
      </c>
      <c r="C66" s="49">
        <v>3619012</v>
      </c>
      <c r="D66" s="49">
        <v>6591137</v>
      </c>
      <c r="E66" s="49">
        <v>46292094</v>
      </c>
      <c r="F66" s="49">
        <v>15515612</v>
      </c>
      <c r="G66" s="49">
        <v>6700199</v>
      </c>
      <c r="H66" s="49">
        <v>72126916</v>
      </c>
    </row>
    <row r="67" spans="1:8" x14ac:dyDescent="0.45">
      <c r="A67" s="49">
        <v>2211</v>
      </c>
      <c r="B67" s="49">
        <v>363</v>
      </c>
      <c r="C67" s="49">
        <v>2575610</v>
      </c>
      <c r="D67" s="49">
        <v>1955379</v>
      </c>
      <c r="E67" s="49">
        <v>13647230</v>
      </c>
      <c r="F67" s="49">
        <v>4464659</v>
      </c>
      <c r="G67" s="49">
        <v>2578675</v>
      </c>
      <c r="H67" s="49">
        <v>23266175</v>
      </c>
    </row>
    <row r="68" spans="1:8" x14ac:dyDescent="0.45">
      <c r="A68" s="49">
        <v>2219</v>
      </c>
      <c r="B68" s="48">
        <v>10</v>
      </c>
      <c r="C68" s="49">
        <v>80095</v>
      </c>
      <c r="D68" s="49">
        <v>861879</v>
      </c>
      <c r="E68" s="49">
        <v>6226064</v>
      </c>
      <c r="F68" s="49">
        <v>2301262</v>
      </c>
      <c r="G68" s="49">
        <v>869635</v>
      </c>
      <c r="H68" s="49">
        <v>9477057</v>
      </c>
    </row>
    <row r="69" spans="1:8" x14ac:dyDescent="0.45">
      <c r="A69" s="49">
        <v>2220</v>
      </c>
      <c r="B69" s="49">
        <v>247</v>
      </c>
      <c r="C69" s="49">
        <v>892147</v>
      </c>
      <c r="D69" s="49">
        <v>8200988</v>
      </c>
      <c r="E69" s="49">
        <v>56452503</v>
      </c>
      <c r="F69" s="49">
        <v>8262388</v>
      </c>
      <c r="G69" s="49">
        <v>5380602</v>
      </c>
      <c r="H69" s="49">
        <v>70987640</v>
      </c>
    </row>
    <row r="70" spans="1:8" x14ac:dyDescent="0.45">
      <c r="A70" s="49">
        <v>2310</v>
      </c>
      <c r="B70" s="48">
        <v>64</v>
      </c>
      <c r="C70" s="49">
        <v>535188</v>
      </c>
      <c r="D70" s="49">
        <v>1843950</v>
      </c>
      <c r="E70" s="49">
        <v>13713695</v>
      </c>
      <c r="F70" s="49">
        <v>7598145</v>
      </c>
      <c r="G70" s="49">
        <v>17195021</v>
      </c>
      <c r="H70" s="49">
        <v>39042050</v>
      </c>
    </row>
    <row r="71" spans="1:8" x14ac:dyDescent="0.45">
      <c r="A71" s="49">
        <v>2391</v>
      </c>
      <c r="B71" s="49">
        <v>367</v>
      </c>
      <c r="C71" s="49">
        <v>2773478</v>
      </c>
      <c r="D71" s="49">
        <v>883394</v>
      </c>
      <c r="E71" s="49">
        <v>6183628</v>
      </c>
      <c r="F71" s="49">
        <v>3927612</v>
      </c>
      <c r="G71" s="49">
        <v>6856487</v>
      </c>
      <c r="H71" s="49">
        <v>19741205</v>
      </c>
    </row>
    <row r="72" spans="1:8" x14ac:dyDescent="0.45">
      <c r="A72" s="49">
        <v>2392</v>
      </c>
      <c r="B72" s="49">
        <v>2036</v>
      </c>
      <c r="C72" s="49">
        <v>15126746</v>
      </c>
      <c r="D72" s="49">
        <v>263325</v>
      </c>
      <c r="E72" s="49">
        <v>1905599</v>
      </c>
      <c r="F72" s="49">
        <v>941136</v>
      </c>
      <c r="G72" s="49">
        <v>10469782</v>
      </c>
      <c r="H72" s="49">
        <v>28443262</v>
      </c>
    </row>
    <row r="73" spans="1:8" x14ac:dyDescent="0.45">
      <c r="A73" s="49">
        <v>2393</v>
      </c>
      <c r="B73" s="49">
        <v>3168</v>
      </c>
      <c r="C73" s="49">
        <v>10455546</v>
      </c>
      <c r="D73" s="49">
        <v>1722738</v>
      </c>
      <c r="E73" s="49">
        <v>12058265</v>
      </c>
      <c r="F73" s="49">
        <v>2290787</v>
      </c>
      <c r="G73" s="49">
        <v>39898370</v>
      </c>
      <c r="H73" s="49">
        <v>64702967</v>
      </c>
    </row>
    <row r="74" spans="1:8" x14ac:dyDescent="0.45">
      <c r="A74" s="57">
        <v>2394</v>
      </c>
      <c r="B74" s="57">
        <v>26819</v>
      </c>
      <c r="C74" s="57">
        <v>156569418</v>
      </c>
      <c r="D74" s="57">
        <v>11776618</v>
      </c>
      <c r="E74" s="57">
        <v>79345847</v>
      </c>
      <c r="F74" s="57">
        <v>12369967</v>
      </c>
      <c r="G74" s="57">
        <v>7261578</v>
      </c>
      <c r="H74" s="57">
        <v>255546811</v>
      </c>
    </row>
    <row r="75" spans="1:8" x14ac:dyDescent="0.45">
      <c r="A75" s="49">
        <v>2395</v>
      </c>
      <c r="B75" s="48">
        <v>77</v>
      </c>
      <c r="C75" s="49">
        <v>488059</v>
      </c>
      <c r="D75" s="49">
        <v>506119</v>
      </c>
      <c r="E75" s="49">
        <v>3971975</v>
      </c>
      <c r="F75" s="49">
        <v>3549383</v>
      </c>
      <c r="G75" s="49">
        <v>1129439</v>
      </c>
      <c r="H75" s="49">
        <v>9138857</v>
      </c>
    </row>
    <row r="76" spans="1:8" x14ac:dyDescent="0.45">
      <c r="A76" s="49">
        <v>2396</v>
      </c>
      <c r="B76" s="48">
        <v>1</v>
      </c>
      <c r="C76" s="49">
        <v>4066</v>
      </c>
      <c r="D76" s="49">
        <v>1506691</v>
      </c>
      <c r="E76" s="49">
        <v>10411045</v>
      </c>
      <c r="F76" s="49">
        <v>4777379</v>
      </c>
      <c r="G76" s="49">
        <v>283699</v>
      </c>
      <c r="H76" s="49">
        <v>15476190</v>
      </c>
    </row>
    <row r="77" spans="1:8" x14ac:dyDescent="0.45">
      <c r="A77" s="49">
        <v>2399</v>
      </c>
      <c r="B77" s="49">
        <v>119</v>
      </c>
      <c r="C77" s="49">
        <v>561059</v>
      </c>
      <c r="D77" s="49">
        <v>1137971</v>
      </c>
      <c r="E77" s="49">
        <v>7437545</v>
      </c>
      <c r="F77" s="49">
        <v>1589172</v>
      </c>
      <c r="G77" s="49">
        <v>1330522</v>
      </c>
      <c r="H77" s="49">
        <v>10918297</v>
      </c>
    </row>
    <row r="78" spans="1:8" x14ac:dyDescent="0.45">
      <c r="A78" s="57">
        <v>2410</v>
      </c>
      <c r="B78" s="57">
        <v>21569</v>
      </c>
      <c r="C78" s="57">
        <v>107786740</v>
      </c>
      <c r="D78" s="57">
        <v>58796362</v>
      </c>
      <c r="E78" s="57">
        <v>368593868</v>
      </c>
      <c r="F78" s="57">
        <v>34564438</v>
      </c>
      <c r="G78" s="57">
        <v>54258235</v>
      </c>
      <c r="H78" s="57">
        <v>565203282</v>
      </c>
    </row>
    <row r="79" spans="1:8" x14ac:dyDescent="0.45">
      <c r="A79" s="49">
        <v>2420</v>
      </c>
      <c r="B79" s="49">
        <v>16897</v>
      </c>
      <c r="C79" s="49">
        <v>58660171</v>
      </c>
      <c r="D79" s="49">
        <v>11974846</v>
      </c>
      <c r="E79" s="49">
        <v>46644409</v>
      </c>
      <c r="F79" s="49">
        <v>22563184</v>
      </c>
      <c r="G79" s="49">
        <v>12800601</v>
      </c>
      <c r="H79" s="49">
        <v>140668365</v>
      </c>
    </row>
    <row r="80" spans="1:8" x14ac:dyDescent="0.45">
      <c r="A80" s="49">
        <v>2431</v>
      </c>
      <c r="B80" s="49">
        <v>412</v>
      </c>
      <c r="C80" s="49">
        <v>3266138</v>
      </c>
      <c r="D80" s="49">
        <v>6095022</v>
      </c>
      <c r="E80" s="49">
        <v>46146394</v>
      </c>
      <c r="F80" s="49">
        <v>8345736</v>
      </c>
      <c r="G80" s="49">
        <v>4262194</v>
      </c>
      <c r="H80" s="49">
        <v>62020461</v>
      </c>
    </row>
    <row r="81" spans="1:8" x14ac:dyDescent="0.45">
      <c r="A81" s="49">
        <v>2432</v>
      </c>
      <c r="B81" s="48">
        <v>8</v>
      </c>
      <c r="C81" s="49">
        <v>144998</v>
      </c>
      <c r="D81" s="49">
        <v>491208</v>
      </c>
      <c r="E81" s="49">
        <v>3512009</v>
      </c>
      <c r="F81" s="49">
        <v>914428</v>
      </c>
      <c r="G81" s="49">
        <v>582021</v>
      </c>
      <c r="H81" s="49">
        <v>5153456</v>
      </c>
    </row>
    <row r="82" spans="1:8" x14ac:dyDescent="0.45">
      <c r="A82" s="49">
        <v>2511</v>
      </c>
      <c r="B82" s="48">
        <v>88</v>
      </c>
      <c r="C82" s="49">
        <v>595281</v>
      </c>
      <c r="D82" s="49">
        <v>973725</v>
      </c>
      <c r="E82" s="49">
        <v>6962390</v>
      </c>
      <c r="F82" s="49">
        <v>2117986</v>
      </c>
      <c r="G82" s="49">
        <v>1278230</v>
      </c>
      <c r="H82" s="49">
        <v>10953886</v>
      </c>
    </row>
    <row r="83" spans="1:8" x14ac:dyDescent="0.45">
      <c r="A83" s="49">
        <v>2512</v>
      </c>
      <c r="B83" s="48">
        <v>6</v>
      </c>
      <c r="C83" s="49">
        <v>43458</v>
      </c>
      <c r="D83" s="49">
        <v>302372</v>
      </c>
      <c r="E83" s="49">
        <v>2262810</v>
      </c>
      <c r="F83" s="49">
        <v>1153722</v>
      </c>
      <c r="G83" s="49">
        <v>610017</v>
      </c>
      <c r="H83" s="49">
        <v>4070007</v>
      </c>
    </row>
    <row r="84" spans="1:8" x14ac:dyDescent="0.45">
      <c r="A84" s="49">
        <v>2513</v>
      </c>
      <c r="B84" s="48">
        <v>34</v>
      </c>
      <c r="C84" s="49">
        <v>184980</v>
      </c>
      <c r="D84" s="49">
        <v>89751</v>
      </c>
      <c r="E84" s="49">
        <v>714772</v>
      </c>
      <c r="F84" s="49">
        <v>158296</v>
      </c>
      <c r="G84" s="49">
        <v>381383</v>
      </c>
      <c r="H84" s="49">
        <v>1439431</v>
      </c>
    </row>
    <row r="85" spans="1:8" x14ac:dyDescent="0.45">
      <c r="A85" s="49">
        <v>2520</v>
      </c>
      <c r="B85" s="48">
        <v>0</v>
      </c>
      <c r="C85" s="48">
        <v>0</v>
      </c>
      <c r="D85" s="48">
        <v>8075</v>
      </c>
      <c r="E85" s="49">
        <v>69222</v>
      </c>
      <c r="F85" s="49">
        <v>16713</v>
      </c>
      <c r="G85" s="48">
        <v>149</v>
      </c>
      <c r="H85" s="49">
        <v>86085</v>
      </c>
    </row>
    <row r="86" spans="1:8" x14ac:dyDescent="0.45">
      <c r="A86" s="49">
        <v>2591</v>
      </c>
      <c r="B86" s="48">
        <v>26</v>
      </c>
      <c r="C86" s="49">
        <v>205435</v>
      </c>
      <c r="D86" s="49">
        <v>1088688</v>
      </c>
      <c r="E86" s="49">
        <v>7935263</v>
      </c>
      <c r="F86" s="49">
        <v>2759464</v>
      </c>
      <c r="G86" s="49">
        <v>1745164</v>
      </c>
      <c r="H86" s="49">
        <v>12645327</v>
      </c>
    </row>
    <row r="87" spans="1:8" x14ac:dyDescent="0.45">
      <c r="A87" s="49">
        <v>2592</v>
      </c>
      <c r="B87" s="48">
        <v>0</v>
      </c>
      <c r="C87" s="49">
        <v>2143</v>
      </c>
      <c r="D87" s="49">
        <v>456233</v>
      </c>
      <c r="E87" s="49">
        <v>3440160</v>
      </c>
      <c r="F87" s="49">
        <v>753030</v>
      </c>
      <c r="G87" s="49">
        <v>797796</v>
      </c>
      <c r="H87" s="49">
        <v>4993128</v>
      </c>
    </row>
    <row r="88" spans="1:8" x14ac:dyDescent="0.45">
      <c r="A88" s="49">
        <v>2593</v>
      </c>
      <c r="B88" s="48">
        <v>8</v>
      </c>
      <c r="C88" s="49">
        <v>82949</v>
      </c>
      <c r="D88" s="49">
        <v>469123</v>
      </c>
      <c r="E88" s="49">
        <v>3519725</v>
      </c>
      <c r="F88" s="49">
        <v>981161</v>
      </c>
      <c r="G88" s="49">
        <v>240567</v>
      </c>
      <c r="H88" s="49">
        <v>4824402</v>
      </c>
    </row>
    <row r="89" spans="1:8" x14ac:dyDescent="0.45">
      <c r="A89" s="49">
        <v>2599</v>
      </c>
      <c r="B89" s="48">
        <v>37</v>
      </c>
      <c r="C89" s="49">
        <v>253486</v>
      </c>
      <c r="D89" s="49">
        <v>1364597</v>
      </c>
      <c r="E89" s="49">
        <v>10190163</v>
      </c>
      <c r="F89" s="49">
        <v>4483594</v>
      </c>
      <c r="G89" s="49">
        <v>1146039</v>
      </c>
      <c r="H89" s="49">
        <v>16073282</v>
      </c>
    </row>
    <row r="90" spans="1:8" x14ac:dyDescent="0.45">
      <c r="A90" s="49">
        <v>2610</v>
      </c>
      <c r="B90" s="48">
        <v>0</v>
      </c>
      <c r="C90" s="48">
        <v>0</v>
      </c>
      <c r="D90" s="49">
        <v>476914</v>
      </c>
      <c r="E90" s="49">
        <v>3568974</v>
      </c>
      <c r="F90" s="49">
        <v>1325345</v>
      </c>
      <c r="G90" s="49">
        <v>84907</v>
      </c>
      <c r="H90" s="49">
        <v>4979226</v>
      </c>
    </row>
    <row r="91" spans="1:8" x14ac:dyDescent="0.45">
      <c r="A91" s="49">
        <v>2620</v>
      </c>
      <c r="B91" s="48">
        <v>0</v>
      </c>
      <c r="C91" s="48">
        <v>0</v>
      </c>
      <c r="D91" s="49">
        <v>223808</v>
      </c>
      <c r="E91" s="49">
        <v>1445948</v>
      </c>
      <c r="F91" s="49">
        <v>1291208</v>
      </c>
      <c r="G91" s="49">
        <v>75960</v>
      </c>
      <c r="H91" s="49">
        <v>2813116</v>
      </c>
    </row>
    <row r="92" spans="1:8" x14ac:dyDescent="0.45">
      <c r="A92" s="50">
        <v>2630</v>
      </c>
      <c r="B92" s="52">
        <v>0</v>
      </c>
      <c r="C92" s="52">
        <v>338</v>
      </c>
      <c r="D92" s="50">
        <v>175427</v>
      </c>
      <c r="E92" s="50">
        <v>1241783</v>
      </c>
      <c r="F92" s="50">
        <v>314177</v>
      </c>
      <c r="G92" s="50">
        <v>12944</v>
      </c>
      <c r="H92" s="50">
        <v>1569243</v>
      </c>
    </row>
    <row r="93" spans="1:8" x14ac:dyDescent="0.45">
      <c r="A93" s="46">
        <v>2640</v>
      </c>
      <c r="B93" s="45">
        <v>0</v>
      </c>
      <c r="C93" s="45">
        <v>0</v>
      </c>
      <c r="D93" s="46">
        <v>175474</v>
      </c>
      <c r="E93" s="46">
        <v>1257285</v>
      </c>
      <c r="F93" s="46">
        <v>572154</v>
      </c>
      <c r="G93" s="46">
        <v>548500</v>
      </c>
      <c r="H93" s="46">
        <v>2377939</v>
      </c>
    </row>
    <row r="94" spans="1:8" x14ac:dyDescent="0.45">
      <c r="A94" s="49">
        <v>2651</v>
      </c>
      <c r="B94" s="48">
        <v>0</v>
      </c>
      <c r="C94" s="48">
        <v>662</v>
      </c>
      <c r="D94" s="49">
        <v>99693</v>
      </c>
      <c r="E94" s="49">
        <v>754163</v>
      </c>
      <c r="F94" s="49">
        <v>236961</v>
      </c>
      <c r="G94" s="49">
        <v>5098</v>
      </c>
      <c r="H94" s="49">
        <v>996883</v>
      </c>
    </row>
    <row r="95" spans="1:8" x14ac:dyDescent="0.45">
      <c r="A95" s="49">
        <v>2652</v>
      </c>
      <c r="B95" s="48">
        <v>0</v>
      </c>
      <c r="C95" s="48">
        <v>95</v>
      </c>
      <c r="D95" s="49">
        <v>41365</v>
      </c>
      <c r="E95" s="49">
        <v>283800</v>
      </c>
      <c r="F95" s="49">
        <v>93424</v>
      </c>
      <c r="G95" s="49">
        <v>6138</v>
      </c>
      <c r="H95" s="49">
        <v>383457</v>
      </c>
    </row>
    <row r="96" spans="1:8" x14ac:dyDescent="0.45">
      <c r="A96" s="49">
        <v>2660</v>
      </c>
      <c r="B96" s="48">
        <v>0</v>
      </c>
      <c r="C96" s="48">
        <v>0</v>
      </c>
      <c r="D96" s="49">
        <v>25221</v>
      </c>
      <c r="E96" s="49">
        <v>182021</v>
      </c>
      <c r="F96" s="49">
        <v>73513</v>
      </c>
      <c r="G96" s="49">
        <v>11136</v>
      </c>
      <c r="H96" s="49">
        <v>266670</v>
      </c>
    </row>
    <row r="97" spans="1:8" x14ac:dyDescent="0.45">
      <c r="A97" s="49">
        <v>2670</v>
      </c>
      <c r="B97" s="48">
        <v>0</v>
      </c>
      <c r="C97" s="48">
        <v>0</v>
      </c>
      <c r="D97" s="49">
        <v>19814</v>
      </c>
      <c r="E97" s="49">
        <v>158559</v>
      </c>
      <c r="F97" s="49">
        <v>47703</v>
      </c>
      <c r="G97" s="48">
        <v>99</v>
      </c>
      <c r="H97" s="49">
        <v>206361</v>
      </c>
    </row>
    <row r="98" spans="1:8" x14ac:dyDescent="0.45">
      <c r="A98" s="49">
        <v>2680</v>
      </c>
      <c r="B98" s="48">
        <v>0</v>
      </c>
      <c r="C98" s="48">
        <v>0</v>
      </c>
      <c r="D98" s="48">
        <v>459</v>
      </c>
      <c r="E98" s="49">
        <v>3363</v>
      </c>
      <c r="F98" s="48">
        <v>300</v>
      </c>
      <c r="G98" s="48">
        <v>0</v>
      </c>
      <c r="H98" s="49">
        <v>3663</v>
      </c>
    </row>
    <row r="99" spans="1:8" x14ac:dyDescent="0.45">
      <c r="A99" s="49">
        <v>2710</v>
      </c>
      <c r="B99" s="48">
        <v>7</v>
      </c>
      <c r="C99" s="49">
        <v>37930</v>
      </c>
      <c r="D99" s="49">
        <v>827367</v>
      </c>
      <c r="E99" s="49">
        <v>6357419</v>
      </c>
      <c r="F99" s="49">
        <v>2195950</v>
      </c>
      <c r="G99" s="49">
        <v>507670</v>
      </c>
      <c r="H99" s="49">
        <v>9098969</v>
      </c>
    </row>
    <row r="100" spans="1:8" x14ac:dyDescent="0.45">
      <c r="A100" s="49">
        <v>2720</v>
      </c>
      <c r="B100" s="48">
        <v>0</v>
      </c>
      <c r="C100" s="49">
        <v>1817</v>
      </c>
      <c r="D100" s="49">
        <v>770258</v>
      </c>
      <c r="E100" s="49">
        <v>5666103</v>
      </c>
      <c r="F100" s="49">
        <v>759130</v>
      </c>
      <c r="G100" s="49">
        <v>515160</v>
      </c>
      <c r="H100" s="49">
        <v>6942211</v>
      </c>
    </row>
    <row r="101" spans="1:8" x14ac:dyDescent="0.45">
      <c r="A101" s="49">
        <v>2731</v>
      </c>
      <c r="B101" s="48">
        <v>0</v>
      </c>
      <c r="C101" s="48">
        <v>0</v>
      </c>
      <c r="D101" s="49">
        <v>181410</v>
      </c>
      <c r="E101" s="49">
        <v>1244112</v>
      </c>
      <c r="F101" s="49">
        <v>410594</v>
      </c>
      <c r="G101" s="48">
        <v>237</v>
      </c>
      <c r="H101" s="49">
        <v>1654943</v>
      </c>
    </row>
    <row r="102" spans="1:8" x14ac:dyDescent="0.45">
      <c r="A102" s="49">
        <v>2732</v>
      </c>
      <c r="B102" s="48">
        <v>0</v>
      </c>
      <c r="C102" s="48">
        <v>0</v>
      </c>
      <c r="D102" s="49">
        <v>857429</v>
      </c>
      <c r="E102" s="49">
        <v>5273675</v>
      </c>
      <c r="F102" s="49">
        <v>1805620</v>
      </c>
      <c r="G102" s="49">
        <v>372855</v>
      </c>
      <c r="H102" s="49">
        <v>7452150</v>
      </c>
    </row>
    <row r="103" spans="1:8" x14ac:dyDescent="0.45">
      <c r="A103" s="49">
        <v>2733</v>
      </c>
      <c r="B103" s="48">
        <v>0</v>
      </c>
      <c r="C103" s="48">
        <v>158</v>
      </c>
      <c r="D103" s="49">
        <v>125506</v>
      </c>
      <c r="E103" s="49">
        <v>810592</v>
      </c>
      <c r="F103" s="49">
        <v>182192</v>
      </c>
      <c r="G103" s="49">
        <v>37211</v>
      </c>
      <c r="H103" s="49">
        <v>1030153</v>
      </c>
    </row>
    <row r="104" spans="1:8" x14ac:dyDescent="0.45">
      <c r="A104" s="49">
        <v>2740</v>
      </c>
      <c r="B104" s="48">
        <v>5</v>
      </c>
      <c r="C104" s="49">
        <v>219991</v>
      </c>
      <c r="D104" s="49">
        <v>339014</v>
      </c>
      <c r="E104" s="49">
        <v>2393858</v>
      </c>
      <c r="F104" s="49">
        <v>516119</v>
      </c>
      <c r="G104" s="49">
        <v>1394394</v>
      </c>
      <c r="H104" s="49">
        <v>4524362</v>
      </c>
    </row>
    <row r="105" spans="1:8" x14ac:dyDescent="0.45">
      <c r="A105" s="49">
        <v>2750</v>
      </c>
      <c r="B105" s="48">
        <v>0</v>
      </c>
      <c r="C105" s="49">
        <v>3839</v>
      </c>
      <c r="D105" s="49">
        <v>284031</v>
      </c>
      <c r="E105" s="49">
        <v>2115119</v>
      </c>
      <c r="F105" s="49">
        <v>624756</v>
      </c>
      <c r="G105" s="49">
        <v>69768</v>
      </c>
      <c r="H105" s="49">
        <v>2813481</v>
      </c>
    </row>
    <row r="106" spans="1:8" x14ac:dyDescent="0.45">
      <c r="A106" s="49">
        <v>2790</v>
      </c>
      <c r="B106" s="48">
        <v>1</v>
      </c>
      <c r="C106" s="49">
        <v>6439</v>
      </c>
      <c r="D106" s="49">
        <v>304985</v>
      </c>
      <c r="E106" s="49">
        <v>2239273</v>
      </c>
      <c r="F106" s="49">
        <v>524661</v>
      </c>
      <c r="G106" s="49">
        <v>128207</v>
      </c>
      <c r="H106" s="49">
        <v>2898579</v>
      </c>
    </row>
    <row r="107" spans="1:8" x14ac:dyDescent="0.45">
      <c r="A107" s="49">
        <v>2811</v>
      </c>
      <c r="B107" s="48">
        <v>2</v>
      </c>
      <c r="C107" s="49">
        <v>30034</v>
      </c>
      <c r="D107" s="49">
        <v>401565</v>
      </c>
      <c r="E107" s="49">
        <v>3004326</v>
      </c>
      <c r="F107" s="49">
        <v>1107321</v>
      </c>
      <c r="G107" s="49">
        <v>509370</v>
      </c>
      <c r="H107" s="49">
        <v>4651051</v>
      </c>
    </row>
    <row r="108" spans="1:8" x14ac:dyDescent="0.45">
      <c r="A108" s="49">
        <v>2812</v>
      </c>
      <c r="B108" s="48">
        <v>0</v>
      </c>
      <c r="C108" s="49">
        <v>1769</v>
      </c>
      <c r="D108" s="49">
        <v>109577</v>
      </c>
      <c r="E108" s="49">
        <v>1003814</v>
      </c>
      <c r="F108" s="49">
        <v>531849</v>
      </c>
      <c r="G108" s="49">
        <v>13771</v>
      </c>
      <c r="H108" s="49">
        <v>1551202</v>
      </c>
    </row>
    <row r="109" spans="1:8" x14ac:dyDescent="0.45">
      <c r="A109" s="49">
        <v>2813</v>
      </c>
      <c r="B109" s="49">
        <v>125</v>
      </c>
      <c r="C109" s="49">
        <v>135356</v>
      </c>
      <c r="D109" s="49">
        <v>453821</v>
      </c>
      <c r="E109" s="49">
        <v>3451910</v>
      </c>
      <c r="F109" s="49">
        <v>950699</v>
      </c>
      <c r="G109" s="49">
        <v>46013</v>
      </c>
      <c r="H109" s="49">
        <v>4583979</v>
      </c>
    </row>
    <row r="110" spans="1:8" x14ac:dyDescent="0.45">
      <c r="A110" s="49">
        <v>2814</v>
      </c>
      <c r="B110" s="48">
        <v>2</v>
      </c>
      <c r="C110" s="49">
        <v>34484</v>
      </c>
      <c r="D110" s="49">
        <v>707629</v>
      </c>
      <c r="E110" s="49">
        <v>5382875</v>
      </c>
      <c r="F110" s="49">
        <v>691902</v>
      </c>
      <c r="G110" s="49">
        <v>256957</v>
      </c>
      <c r="H110" s="49">
        <v>6366219</v>
      </c>
    </row>
    <row r="111" spans="1:8" x14ac:dyDescent="0.45">
      <c r="A111" s="49">
        <v>2815</v>
      </c>
      <c r="B111" s="48">
        <v>0</v>
      </c>
      <c r="C111" s="49">
        <v>2540</v>
      </c>
      <c r="D111" s="49">
        <v>64034</v>
      </c>
      <c r="E111" s="49">
        <v>472818</v>
      </c>
      <c r="F111" s="49">
        <v>85722</v>
      </c>
      <c r="G111" s="49">
        <v>62617</v>
      </c>
      <c r="H111" s="49">
        <v>623696</v>
      </c>
    </row>
    <row r="112" spans="1:8" x14ac:dyDescent="0.45">
      <c r="A112" s="49">
        <v>2816</v>
      </c>
      <c r="B112" s="48">
        <v>0</v>
      </c>
      <c r="C112" s="48">
        <v>375</v>
      </c>
      <c r="D112" s="49">
        <v>129510</v>
      </c>
      <c r="E112" s="49">
        <v>991114</v>
      </c>
      <c r="F112" s="49">
        <v>461506</v>
      </c>
      <c r="G112" s="49">
        <v>37763</v>
      </c>
      <c r="H112" s="49">
        <v>1490758</v>
      </c>
    </row>
    <row r="113" spans="1:16" x14ac:dyDescent="0.45">
      <c r="A113" s="49">
        <v>2817</v>
      </c>
      <c r="B113" s="48">
        <v>0</v>
      </c>
      <c r="C113" s="48">
        <v>0</v>
      </c>
      <c r="D113" s="48">
        <v>5096</v>
      </c>
      <c r="E113" s="49">
        <v>34899</v>
      </c>
      <c r="F113" s="49">
        <v>11776</v>
      </c>
      <c r="G113" s="49">
        <v>1548</v>
      </c>
      <c r="H113" s="49">
        <v>48223</v>
      </c>
    </row>
    <row r="114" spans="1:16" x14ac:dyDescent="0.45">
      <c r="A114" s="49">
        <v>2818</v>
      </c>
      <c r="B114" s="48">
        <v>0</v>
      </c>
      <c r="C114" s="48">
        <v>0</v>
      </c>
      <c r="D114" s="49">
        <v>19842</v>
      </c>
      <c r="E114" s="49">
        <v>148398</v>
      </c>
      <c r="F114" s="49">
        <v>37896</v>
      </c>
      <c r="G114" s="49">
        <v>1172</v>
      </c>
      <c r="H114" s="49">
        <v>187465</v>
      </c>
    </row>
    <row r="115" spans="1:16" x14ac:dyDescent="0.45">
      <c r="A115" s="49">
        <v>2819</v>
      </c>
      <c r="B115" s="48">
        <v>0</v>
      </c>
      <c r="C115" s="49">
        <v>135151</v>
      </c>
      <c r="D115" s="49">
        <v>316733</v>
      </c>
      <c r="E115" s="49">
        <v>2352514</v>
      </c>
      <c r="F115" s="49">
        <v>1068373</v>
      </c>
      <c r="G115" s="49">
        <v>125414</v>
      </c>
      <c r="H115" s="49">
        <v>3681452</v>
      </c>
    </row>
    <row r="116" spans="1:16" x14ac:dyDescent="0.45">
      <c r="A116" s="49">
        <v>2821</v>
      </c>
      <c r="B116" s="48">
        <v>48</v>
      </c>
      <c r="C116" s="49">
        <v>268621</v>
      </c>
      <c r="D116" s="49">
        <v>451594</v>
      </c>
      <c r="E116" s="49">
        <v>3319661</v>
      </c>
      <c r="F116" s="49">
        <v>2032966</v>
      </c>
      <c r="G116" s="49">
        <v>363220</v>
      </c>
      <c r="H116" s="49">
        <v>5984468</v>
      </c>
    </row>
    <row r="117" spans="1:16" x14ac:dyDescent="0.45">
      <c r="A117" s="49">
        <v>2822</v>
      </c>
      <c r="B117" s="48">
        <v>3</v>
      </c>
      <c r="C117" s="49">
        <v>34111</v>
      </c>
      <c r="D117" s="49">
        <v>355431</v>
      </c>
      <c r="E117" s="49">
        <v>2615336</v>
      </c>
      <c r="F117" s="49">
        <v>762410</v>
      </c>
      <c r="G117" s="49">
        <v>117010</v>
      </c>
      <c r="H117" s="49">
        <v>3528868</v>
      </c>
    </row>
    <row r="118" spans="1:16" x14ac:dyDescent="0.45">
      <c r="A118" s="49">
        <v>2823</v>
      </c>
      <c r="B118" s="48">
        <v>4</v>
      </c>
      <c r="C118" s="49">
        <v>18787</v>
      </c>
      <c r="D118" s="49">
        <v>62180</v>
      </c>
      <c r="E118" s="49">
        <v>429263</v>
      </c>
      <c r="F118" s="49">
        <v>95435</v>
      </c>
      <c r="G118" s="49">
        <v>1859</v>
      </c>
      <c r="H118" s="49">
        <v>545344</v>
      </c>
    </row>
    <row r="119" spans="1:16" x14ac:dyDescent="0.45">
      <c r="A119" s="49">
        <v>2824</v>
      </c>
      <c r="B119" s="48">
        <v>0</v>
      </c>
      <c r="C119" s="48">
        <v>437</v>
      </c>
      <c r="D119" s="49">
        <v>181843</v>
      </c>
      <c r="E119" s="49">
        <v>1304527</v>
      </c>
      <c r="F119" s="49">
        <v>723873</v>
      </c>
      <c r="G119" s="49">
        <v>161712</v>
      </c>
      <c r="H119" s="49">
        <v>2190549</v>
      </c>
    </row>
    <row r="120" spans="1:16" x14ac:dyDescent="0.45">
      <c r="A120" s="49">
        <v>2825</v>
      </c>
      <c r="B120" s="48">
        <v>9</v>
      </c>
      <c r="C120" s="49">
        <v>29110</v>
      </c>
      <c r="D120" s="49">
        <v>88152</v>
      </c>
      <c r="E120" s="49">
        <v>668305</v>
      </c>
      <c r="F120" s="49">
        <v>236090</v>
      </c>
      <c r="G120" s="49">
        <v>63260</v>
      </c>
      <c r="H120" s="49">
        <v>996765</v>
      </c>
    </row>
    <row r="121" spans="1:16" x14ac:dyDescent="0.45">
      <c r="A121" s="49">
        <v>2826</v>
      </c>
      <c r="B121" s="48">
        <v>2</v>
      </c>
      <c r="C121" s="49">
        <v>35161</v>
      </c>
      <c r="D121" s="49">
        <v>195011</v>
      </c>
      <c r="E121" s="49">
        <v>1618945</v>
      </c>
      <c r="F121" s="49">
        <v>461432</v>
      </c>
      <c r="G121" s="49">
        <v>3140376</v>
      </c>
      <c r="H121" s="49">
        <v>5255914</v>
      </c>
    </row>
    <row r="122" spans="1:16" x14ac:dyDescent="0.45">
      <c r="A122" s="49">
        <v>2829</v>
      </c>
      <c r="B122" s="48">
        <v>3</v>
      </c>
      <c r="C122" s="49">
        <v>17779</v>
      </c>
      <c r="D122" s="49">
        <v>429026</v>
      </c>
      <c r="E122" s="49">
        <v>3507958</v>
      </c>
      <c r="F122" s="49">
        <v>690595</v>
      </c>
      <c r="G122" s="49">
        <v>180903</v>
      </c>
      <c r="H122" s="49">
        <v>4397234</v>
      </c>
    </row>
    <row r="123" spans="1:16" x14ac:dyDescent="0.45">
      <c r="A123" s="49">
        <v>2910</v>
      </c>
      <c r="B123" s="48">
        <v>2</v>
      </c>
      <c r="C123" s="49">
        <v>45909</v>
      </c>
      <c r="D123" s="49">
        <v>1736545</v>
      </c>
      <c r="E123" s="49">
        <v>12531534</v>
      </c>
      <c r="F123" s="49">
        <v>3992324</v>
      </c>
      <c r="G123" s="49">
        <v>10299317</v>
      </c>
      <c r="H123" s="49">
        <v>26869085</v>
      </c>
      <c r="O123" s="214"/>
      <c r="P123" s="214"/>
    </row>
    <row r="124" spans="1:16" x14ac:dyDescent="0.45">
      <c r="A124" s="49">
        <v>2920</v>
      </c>
      <c r="B124" s="48">
        <v>0</v>
      </c>
      <c r="C124" s="48">
        <v>0</v>
      </c>
      <c r="D124" s="49">
        <v>299322</v>
      </c>
      <c r="E124" s="49">
        <v>2185211</v>
      </c>
      <c r="F124" s="49">
        <v>835459</v>
      </c>
      <c r="G124" s="49">
        <v>247947</v>
      </c>
      <c r="H124" s="49">
        <v>3268617</v>
      </c>
    </row>
    <row r="125" spans="1:16" x14ac:dyDescent="0.45">
      <c r="A125" s="49">
        <v>2930</v>
      </c>
      <c r="B125" s="48">
        <v>21</v>
      </c>
      <c r="C125" s="49">
        <v>108390</v>
      </c>
      <c r="D125" s="49">
        <v>6161298</v>
      </c>
      <c r="E125" s="49">
        <v>45514580</v>
      </c>
      <c r="F125" s="49">
        <v>15839938</v>
      </c>
      <c r="G125" s="49">
        <v>4413768</v>
      </c>
      <c r="H125" s="49">
        <v>65876675</v>
      </c>
    </row>
    <row r="126" spans="1:16" x14ac:dyDescent="0.45">
      <c r="A126" s="49">
        <v>3011</v>
      </c>
      <c r="B126" s="48">
        <v>0</v>
      </c>
      <c r="C126" s="48">
        <v>0</v>
      </c>
      <c r="D126" s="49">
        <v>93301</v>
      </c>
      <c r="E126" s="49">
        <v>664632</v>
      </c>
      <c r="F126" s="49">
        <v>237362</v>
      </c>
      <c r="G126" s="49">
        <v>131294</v>
      </c>
      <c r="H126" s="49">
        <v>1033287</v>
      </c>
      <c r="O126" s="214"/>
      <c r="P126" s="214"/>
    </row>
    <row r="127" spans="1:16" x14ac:dyDescent="0.45">
      <c r="A127" s="49">
        <v>3012</v>
      </c>
      <c r="B127" s="48">
        <v>0</v>
      </c>
      <c r="C127" s="48">
        <v>0</v>
      </c>
      <c r="D127" s="48">
        <v>292</v>
      </c>
      <c r="E127" s="49">
        <v>2378</v>
      </c>
      <c r="F127" s="49">
        <v>1744</v>
      </c>
      <c r="G127" s="48">
        <v>0</v>
      </c>
      <c r="H127" s="49">
        <v>4122</v>
      </c>
    </row>
    <row r="128" spans="1:16" x14ac:dyDescent="0.45">
      <c r="A128" s="49">
        <v>3020</v>
      </c>
      <c r="B128" s="48">
        <v>1</v>
      </c>
      <c r="C128" s="49">
        <v>15556</v>
      </c>
      <c r="D128" s="49">
        <v>217121</v>
      </c>
      <c r="E128" s="49">
        <v>1710475</v>
      </c>
      <c r="F128" s="49">
        <v>564593</v>
      </c>
      <c r="G128" s="49">
        <v>131012</v>
      </c>
      <c r="H128" s="49">
        <v>2421636</v>
      </c>
      <c r="O128" s="214"/>
      <c r="P128" s="214"/>
    </row>
    <row r="129" spans="1:8" x14ac:dyDescent="0.45">
      <c r="A129" s="49">
        <v>3030</v>
      </c>
      <c r="B129" s="48">
        <v>0</v>
      </c>
      <c r="C129" s="48">
        <v>0</v>
      </c>
      <c r="D129" s="49">
        <v>61089</v>
      </c>
      <c r="E129" s="49">
        <v>426541</v>
      </c>
      <c r="F129" s="49">
        <v>195500</v>
      </c>
      <c r="G129" s="49">
        <v>14116</v>
      </c>
      <c r="H129" s="49">
        <v>636157</v>
      </c>
    </row>
    <row r="130" spans="1:8" x14ac:dyDescent="0.45">
      <c r="A130" s="49">
        <v>3040</v>
      </c>
      <c r="B130" s="48">
        <v>0</v>
      </c>
      <c r="C130" s="48">
        <v>575</v>
      </c>
      <c r="D130" s="48">
        <v>1766</v>
      </c>
      <c r="E130" s="49">
        <v>11203</v>
      </c>
      <c r="F130" s="49">
        <v>15061</v>
      </c>
      <c r="G130" s="48">
        <v>361</v>
      </c>
      <c r="H130" s="49">
        <v>27199</v>
      </c>
    </row>
    <row r="131" spans="1:8" x14ac:dyDescent="0.45">
      <c r="A131" s="49">
        <v>3091</v>
      </c>
      <c r="B131" s="48">
        <v>0</v>
      </c>
      <c r="C131" s="48">
        <v>0</v>
      </c>
      <c r="D131" s="49">
        <v>1513628</v>
      </c>
      <c r="E131" s="49">
        <v>11445960</v>
      </c>
      <c r="F131" s="49">
        <v>5335077</v>
      </c>
      <c r="G131" s="49">
        <v>1836374</v>
      </c>
      <c r="H131" s="49">
        <v>18617412</v>
      </c>
    </row>
    <row r="132" spans="1:8" x14ac:dyDescent="0.45">
      <c r="A132" s="49">
        <v>3092</v>
      </c>
      <c r="B132" s="48">
        <v>4</v>
      </c>
      <c r="C132" s="49">
        <v>13573</v>
      </c>
      <c r="D132" s="49">
        <v>247175</v>
      </c>
      <c r="E132" s="49">
        <v>1863448</v>
      </c>
      <c r="F132" s="49">
        <v>1147532</v>
      </c>
      <c r="G132" s="49">
        <v>39270</v>
      </c>
      <c r="H132" s="49">
        <v>3063823</v>
      </c>
    </row>
    <row r="133" spans="1:8" x14ac:dyDescent="0.45">
      <c r="A133" s="49">
        <v>3099</v>
      </c>
      <c r="B133" s="48">
        <v>0</v>
      </c>
      <c r="C133" s="48">
        <v>0</v>
      </c>
      <c r="D133" s="49">
        <v>32748</v>
      </c>
      <c r="E133" s="49">
        <v>239878</v>
      </c>
      <c r="F133" s="49">
        <v>50133</v>
      </c>
      <c r="G133" s="49">
        <v>31485</v>
      </c>
      <c r="H133" s="49">
        <v>321496</v>
      </c>
    </row>
    <row r="134" spans="1:8" x14ac:dyDescent="0.45">
      <c r="A134" s="50">
        <v>3100</v>
      </c>
      <c r="B134" s="52">
        <v>2</v>
      </c>
      <c r="C134" s="50">
        <v>7489</v>
      </c>
      <c r="D134" s="50">
        <v>358979</v>
      </c>
      <c r="E134" s="50">
        <v>2841529</v>
      </c>
      <c r="F134" s="50">
        <v>817471</v>
      </c>
      <c r="G134" s="50">
        <v>256878</v>
      </c>
      <c r="H134" s="50">
        <v>3923368</v>
      </c>
    </row>
    <row r="135" spans="1:8" x14ac:dyDescent="0.45">
      <c r="A135" s="46">
        <v>3211</v>
      </c>
      <c r="B135" s="45">
        <v>0</v>
      </c>
      <c r="C135" s="46">
        <v>15426</v>
      </c>
      <c r="D135" s="46">
        <v>357150</v>
      </c>
      <c r="E135" s="46">
        <v>3021181</v>
      </c>
      <c r="F135" s="46">
        <v>442718</v>
      </c>
      <c r="G135" s="46">
        <v>22370</v>
      </c>
      <c r="H135" s="46">
        <v>3501696</v>
      </c>
    </row>
    <row r="136" spans="1:8" x14ac:dyDescent="0.45">
      <c r="A136" s="49">
        <v>3212</v>
      </c>
      <c r="B136" s="48">
        <v>0</v>
      </c>
      <c r="C136" s="48">
        <v>0</v>
      </c>
      <c r="D136" s="48">
        <v>8092</v>
      </c>
      <c r="E136" s="49">
        <v>64989</v>
      </c>
      <c r="F136" s="49">
        <v>11972</v>
      </c>
      <c r="G136" s="49">
        <v>1187</v>
      </c>
      <c r="H136" s="49">
        <v>78148</v>
      </c>
    </row>
    <row r="137" spans="1:8" x14ac:dyDescent="0.45">
      <c r="A137" s="49">
        <v>3220</v>
      </c>
      <c r="B137" s="48">
        <v>0</v>
      </c>
      <c r="C137" s="48">
        <v>0</v>
      </c>
      <c r="D137" s="48">
        <v>2405</v>
      </c>
      <c r="E137" s="49">
        <v>18889</v>
      </c>
      <c r="F137" s="49">
        <v>4109</v>
      </c>
      <c r="G137" s="48">
        <v>488</v>
      </c>
      <c r="H137" s="49">
        <v>23487</v>
      </c>
    </row>
    <row r="138" spans="1:8" x14ac:dyDescent="0.45">
      <c r="A138" s="49">
        <v>3230</v>
      </c>
      <c r="B138" s="48">
        <v>3</v>
      </c>
      <c r="C138" s="49">
        <v>28177</v>
      </c>
      <c r="D138" s="49">
        <v>26656</v>
      </c>
      <c r="E138" s="49">
        <v>221611</v>
      </c>
      <c r="F138" s="49">
        <v>91503</v>
      </c>
      <c r="G138" s="49">
        <v>67519</v>
      </c>
      <c r="H138" s="49">
        <v>408811</v>
      </c>
    </row>
    <row r="139" spans="1:8" x14ac:dyDescent="0.45">
      <c r="A139" s="49">
        <v>3240</v>
      </c>
      <c r="B139" s="48">
        <v>0</v>
      </c>
      <c r="C139" s="48">
        <v>0</v>
      </c>
      <c r="D139" s="49">
        <v>29335</v>
      </c>
      <c r="E139" s="49">
        <v>260022</v>
      </c>
      <c r="F139" s="49">
        <v>37100</v>
      </c>
      <c r="G139" s="48">
        <v>272</v>
      </c>
      <c r="H139" s="49">
        <v>297394</v>
      </c>
    </row>
    <row r="140" spans="1:8" x14ac:dyDescent="0.45">
      <c r="A140" s="49">
        <v>3250</v>
      </c>
      <c r="B140" s="48">
        <v>3</v>
      </c>
      <c r="C140" s="49">
        <v>7993</v>
      </c>
      <c r="D140" s="49">
        <v>220418</v>
      </c>
      <c r="E140" s="49">
        <v>1659651</v>
      </c>
      <c r="F140" s="49">
        <v>839084</v>
      </c>
      <c r="G140" s="49">
        <v>96390</v>
      </c>
      <c r="H140" s="49">
        <v>2603119</v>
      </c>
    </row>
    <row r="141" spans="1:8" x14ac:dyDescent="0.45">
      <c r="A141" s="49">
        <v>3290</v>
      </c>
      <c r="B141" s="48">
        <v>0</v>
      </c>
      <c r="C141" s="48">
        <v>205</v>
      </c>
      <c r="D141" s="49">
        <v>317502</v>
      </c>
      <c r="E141" s="49">
        <v>2148408</v>
      </c>
      <c r="F141" s="49">
        <v>573544</v>
      </c>
      <c r="G141" s="49">
        <v>84789</v>
      </c>
      <c r="H141" s="49">
        <v>2806946</v>
      </c>
    </row>
    <row r="142" spans="1:8" x14ac:dyDescent="0.45">
      <c r="A142" s="49">
        <v>3311</v>
      </c>
      <c r="B142" s="48">
        <v>0</v>
      </c>
      <c r="C142" s="48">
        <v>0</v>
      </c>
      <c r="D142" s="48">
        <v>6274</v>
      </c>
      <c r="E142" s="49">
        <v>46731</v>
      </c>
      <c r="F142" s="49">
        <v>83700</v>
      </c>
      <c r="G142" s="49">
        <v>6114</v>
      </c>
      <c r="H142" s="49">
        <v>136546</v>
      </c>
    </row>
    <row r="143" spans="1:8" x14ac:dyDescent="0.45">
      <c r="A143" s="49">
        <v>3312</v>
      </c>
      <c r="B143" s="48">
        <v>0</v>
      </c>
      <c r="C143" s="48">
        <v>10</v>
      </c>
      <c r="D143" s="49">
        <v>17883</v>
      </c>
      <c r="E143" s="49">
        <v>149550</v>
      </c>
      <c r="F143" s="49">
        <v>225614</v>
      </c>
      <c r="G143" s="49">
        <v>3935</v>
      </c>
      <c r="H143" s="49">
        <v>379109</v>
      </c>
    </row>
    <row r="144" spans="1:8" x14ac:dyDescent="0.45">
      <c r="A144" s="49">
        <v>3313</v>
      </c>
      <c r="B144" s="48">
        <v>0</v>
      </c>
      <c r="C144" s="48">
        <v>0</v>
      </c>
      <c r="D144" s="48">
        <v>1197</v>
      </c>
      <c r="E144" s="49">
        <v>9164</v>
      </c>
      <c r="F144" s="49">
        <v>6167</v>
      </c>
      <c r="G144" s="48">
        <v>183</v>
      </c>
      <c r="H144" s="49">
        <v>15514</v>
      </c>
    </row>
    <row r="145" spans="1:8" x14ac:dyDescent="0.45">
      <c r="A145" s="49">
        <v>3314</v>
      </c>
      <c r="B145" s="48">
        <v>0</v>
      </c>
      <c r="C145" s="48">
        <v>0</v>
      </c>
      <c r="D145" s="48">
        <v>5646</v>
      </c>
      <c r="E145" s="49">
        <v>43485</v>
      </c>
      <c r="F145" s="49">
        <v>21640</v>
      </c>
      <c r="G145" s="49">
        <v>2915</v>
      </c>
      <c r="H145" s="49">
        <v>68041</v>
      </c>
    </row>
    <row r="146" spans="1:8" x14ac:dyDescent="0.45">
      <c r="A146" s="49">
        <v>3315</v>
      </c>
      <c r="B146" s="48">
        <v>0</v>
      </c>
      <c r="C146" s="48">
        <v>322</v>
      </c>
      <c r="D146" s="49">
        <v>18779</v>
      </c>
      <c r="E146" s="49">
        <v>152021</v>
      </c>
      <c r="F146" s="49">
        <v>285862</v>
      </c>
      <c r="G146" s="49">
        <v>234161</v>
      </c>
      <c r="H146" s="49">
        <v>672366</v>
      </c>
    </row>
    <row r="147" spans="1:8" x14ac:dyDescent="0.45">
      <c r="A147" s="49">
        <v>3319</v>
      </c>
      <c r="B147" s="48">
        <v>0</v>
      </c>
      <c r="C147" s="48">
        <v>0</v>
      </c>
      <c r="D147" s="48">
        <v>4195</v>
      </c>
      <c r="E147" s="49">
        <v>38383</v>
      </c>
      <c r="F147" s="49">
        <v>90534</v>
      </c>
      <c r="G147" s="48">
        <v>610</v>
      </c>
      <c r="H147" s="49">
        <v>129528</v>
      </c>
    </row>
    <row r="148" spans="1:8" x14ac:dyDescent="0.45">
      <c r="A148" s="49">
        <v>3320</v>
      </c>
      <c r="B148" s="48">
        <v>0</v>
      </c>
      <c r="C148" s="48">
        <v>0</v>
      </c>
      <c r="D148" s="49">
        <v>54700</v>
      </c>
      <c r="E148" s="49">
        <v>348683</v>
      </c>
      <c r="F148" s="49">
        <v>116677</v>
      </c>
      <c r="G148" s="49">
        <v>27917</v>
      </c>
      <c r="H148" s="49">
        <v>493277</v>
      </c>
    </row>
    <row r="149" spans="1:8" x14ac:dyDescent="0.45">
      <c r="A149" s="57">
        <v>3811</v>
      </c>
      <c r="B149" s="58">
        <v>0</v>
      </c>
      <c r="C149" s="58">
        <v>0</v>
      </c>
      <c r="D149" s="58">
        <v>596</v>
      </c>
      <c r="E149" s="57">
        <v>3895</v>
      </c>
      <c r="F149" s="57">
        <v>2780</v>
      </c>
      <c r="G149" s="57">
        <v>2440</v>
      </c>
      <c r="H149" s="57">
        <v>9114</v>
      </c>
    </row>
    <row r="150" spans="1:8" x14ac:dyDescent="0.45">
      <c r="A150" s="57">
        <v>3812</v>
      </c>
      <c r="B150" s="58">
        <v>0</v>
      </c>
      <c r="C150" s="58">
        <v>0</v>
      </c>
      <c r="D150" s="58">
        <v>82</v>
      </c>
      <c r="E150" s="58">
        <v>507</v>
      </c>
      <c r="F150" s="57">
        <v>2075</v>
      </c>
      <c r="G150" s="58">
        <v>0</v>
      </c>
      <c r="H150" s="57">
        <v>2583</v>
      </c>
    </row>
    <row r="151" spans="1:8" x14ac:dyDescent="0.45">
      <c r="A151" s="57">
        <v>3821</v>
      </c>
      <c r="B151" s="58">
        <v>0</v>
      </c>
      <c r="C151" s="57">
        <v>1929</v>
      </c>
      <c r="D151" s="57">
        <v>34318</v>
      </c>
      <c r="E151" s="57">
        <v>267902</v>
      </c>
      <c r="F151" s="57">
        <v>143351</v>
      </c>
      <c r="G151" s="57">
        <v>19045</v>
      </c>
      <c r="H151" s="57">
        <v>432227</v>
      </c>
    </row>
    <row r="152" spans="1:8" x14ac:dyDescent="0.45">
      <c r="A152" s="57">
        <v>3822</v>
      </c>
      <c r="B152" s="58">
        <v>42</v>
      </c>
      <c r="C152" s="57">
        <v>140817</v>
      </c>
      <c r="D152" s="57">
        <v>26786</v>
      </c>
      <c r="E152" s="57">
        <v>198167</v>
      </c>
      <c r="F152" s="57">
        <v>135542</v>
      </c>
      <c r="G152" s="57">
        <v>23602</v>
      </c>
      <c r="H152" s="57">
        <v>498127</v>
      </c>
    </row>
    <row r="153" spans="1:8" x14ac:dyDescent="0.45">
      <c r="A153" s="57">
        <v>3830</v>
      </c>
      <c r="B153" s="58">
        <v>3</v>
      </c>
      <c r="C153" s="57">
        <v>3478</v>
      </c>
      <c r="D153" s="57">
        <v>51801</v>
      </c>
      <c r="E153" s="57">
        <v>380857</v>
      </c>
      <c r="F153" s="57">
        <v>140410</v>
      </c>
      <c r="G153" s="57">
        <v>585537</v>
      </c>
      <c r="H153" s="57">
        <v>1110282</v>
      </c>
    </row>
    <row r="154" spans="1:8" x14ac:dyDescent="0.45">
      <c r="A154" s="49">
        <v>5811</v>
      </c>
      <c r="B154" s="48">
        <v>0</v>
      </c>
      <c r="C154" s="48">
        <v>0</v>
      </c>
      <c r="D154" s="49">
        <v>10000</v>
      </c>
      <c r="E154" s="49">
        <v>77541</v>
      </c>
      <c r="F154" s="49">
        <v>42728</v>
      </c>
      <c r="G154" s="48">
        <v>71</v>
      </c>
      <c r="H154" s="49">
        <v>120341</v>
      </c>
    </row>
    <row r="155" spans="1:8" x14ac:dyDescent="0.45">
      <c r="A155" s="49">
        <v>5812</v>
      </c>
      <c r="B155" s="48">
        <v>0</v>
      </c>
      <c r="C155" s="48">
        <v>0</v>
      </c>
      <c r="D155" s="48">
        <v>404</v>
      </c>
      <c r="E155" s="49">
        <v>3430</v>
      </c>
      <c r="F155" s="48">
        <v>951</v>
      </c>
      <c r="G155" s="48">
        <v>0</v>
      </c>
      <c r="H155" s="49">
        <v>4382</v>
      </c>
    </row>
    <row r="156" spans="1:8" x14ac:dyDescent="0.45">
      <c r="A156" s="49">
        <v>5813</v>
      </c>
      <c r="B156" s="48">
        <v>0</v>
      </c>
      <c r="C156" s="48">
        <v>800</v>
      </c>
      <c r="D156" s="49">
        <v>112852</v>
      </c>
      <c r="E156" s="49">
        <v>880412</v>
      </c>
      <c r="F156" s="49">
        <v>216983</v>
      </c>
      <c r="G156" s="49">
        <v>5583</v>
      </c>
      <c r="H156" s="49">
        <v>1103777</v>
      </c>
    </row>
    <row r="157" spans="1:8" x14ac:dyDescent="0.45">
      <c r="A157" s="49">
        <v>5819</v>
      </c>
      <c r="B157" s="48">
        <v>0</v>
      </c>
      <c r="C157" s="48">
        <v>0</v>
      </c>
      <c r="D157" s="48">
        <v>54</v>
      </c>
      <c r="E157" s="48">
        <v>427</v>
      </c>
      <c r="F157" s="48">
        <v>199</v>
      </c>
      <c r="G157" s="48">
        <v>5</v>
      </c>
      <c r="H157" s="48">
        <v>632</v>
      </c>
    </row>
    <row r="158" spans="1:8" x14ac:dyDescent="0.45">
      <c r="A158" s="53" t="s">
        <v>42</v>
      </c>
      <c r="B158" s="50">
        <v>3509</v>
      </c>
      <c r="C158" s="50">
        <v>11672749</v>
      </c>
      <c r="D158" s="50">
        <v>4992672</v>
      </c>
      <c r="E158" s="50">
        <v>32103940</v>
      </c>
      <c r="F158" s="50">
        <v>14062230</v>
      </c>
      <c r="G158" s="50">
        <v>10678395</v>
      </c>
      <c r="H158" s="50">
        <v>68517313</v>
      </c>
    </row>
    <row r="159" spans="1:8" x14ac:dyDescent="0.45">
      <c r="A159" s="44" t="s">
        <v>43</v>
      </c>
      <c r="B159" s="54">
        <v>115922</v>
      </c>
      <c r="C159" s="54">
        <v>529810982</v>
      </c>
      <c r="D159" s="54">
        <v>231401615</v>
      </c>
      <c r="E159" s="54">
        <v>1558713462</v>
      </c>
      <c r="F159" s="54">
        <v>383761781</v>
      </c>
      <c r="G159" s="54">
        <v>517736210</v>
      </c>
      <c r="H159" s="54">
        <v>2990022436</v>
      </c>
    </row>
    <row r="163" spans="1:1" x14ac:dyDescent="0.45">
      <c r="A163" s="4" t="s">
        <v>708</v>
      </c>
    </row>
  </sheetData>
  <mergeCells count="5">
    <mergeCell ref="A1:H1"/>
    <mergeCell ref="A6:A8"/>
    <mergeCell ref="B6:H6"/>
    <mergeCell ref="B7:C7"/>
    <mergeCell ref="D7:E7"/>
  </mergeCells>
  <pageMargins left="0.75" right="0.75" top="1" bottom="1" header="0.5" footer="0.5"/>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8"/>
  <sheetViews>
    <sheetView topLeftCell="A89" zoomScale="130" zoomScaleNormal="130" workbookViewId="0">
      <selection activeCell="A100" sqref="A100"/>
    </sheetView>
  </sheetViews>
  <sheetFormatPr defaultRowHeight="14.25" x14ac:dyDescent="0.45"/>
  <cols>
    <col min="1" max="1" width="30.73046875" customWidth="1"/>
    <col min="2" max="2" width="12" bestFit="1" customWidth="1"/>
    <col min="3" max="3" width="10.73046875" bestFit="1" customWidth="1"/>
    <col min="4" max="4" width="10" customWidth="1"/>
    <col min="5" max="5" width="9.59765625" customWidth="1"/>
    <col min="6" max="6" width="6.3984375" bestFit="1" customWidth="1"/>
    <col min="7" max="7" width="11.73046875" customWidth="1"/>
    <col min="8" max="8" width="9.86328125" customWidth="1"/>
    <col min="9" max="9" width="9" bestFit="1" customWidth="1"/>
    <col min="10" max="10" width="7.3984375" bestFit="1" customWidth="1"/>
    <col min="11" max="11" width="9.265625" customWidth="1"/>
    <col min="12" max="12" width="14.265625" bestFit="1" customWidth="1"/>
    <col min="13" max="13" width="14" bestFit="1" customWidth="1"/>
    <col min="14" max="14" width="8.3984375" customWidth="1"/>
    <col min="15" max="15" width="12.73046875" customWidth="1"/>
    <col min="16" max="16" width="9.59765625" customWidth="1"/>
    <col min="17" max="17" width="12.59765625" bestFit="1" customWidth="1"/>
    <col min="18" max="18" width="20.1328125" bestFit="1" customWidth="1"/>
  </cols>
  <sheetData>
    <row r="1" spans="1:18" x14ac:dyDescent="0.45">
      <c r="A1" s="231" t="s">
        <v>55</v>
      </c>
      <c r="B1" s="232"/>
      <c r="C1" s="232"/>
      <c r="D1" s="232"/>
      <c r="E1" s="232"/>
      <c r="F1" s="232"/>
      <c r="G1" s="232"/>
      <c r="H1" s="232"/>
      <c r="I1" s="232"/>
      <c r="J1" s="232"/>
      <c r="K1" s="232"/>
      <c r="L1" s="232"/>
      <c r="M1" s="232"/>
      <c r="N1" s="232"/>
      <c r="O1" s="232"/>
      <c r="P1" s="232"/>
      <c r="Q1" s="232"/>
      <c r="R1" s="232"/>
    </row>
    <row r="2" spans="1:18" x14ac:dyDescent="0.45">
      <c r="A2" s="217"/>
      <c r="B2" s="218" t="s">
        <v>298</v>
      </c>
      <c r="C2" s="218" t="s">
        <v>299</v>
      </c>
      <c r="D2" s="217" t="s">
        <v>300</v>
      </c>
      <c r="E2" s="217" t="s">
        <v>301</v>
      </c>
      <c r="F2" s="218" t="s">
        <v>302</v>
      </c>
      <c r="G2" s="218" t="s">
        <v>303</v>
      </c>
      <c r="H2" s="219" t="s">
        <v>304</v>
      </c>
      <c r="I2" s="218" t="s">
        <v>305</v>
      </c>
      <c r="J2" s="218" t="s">
        <v>306</v>
      </c>
      <c r="K2" s="218" t="s">
        <v>307</v>
      </c>
      <c r="L2" s="220" t="s">
        <v>611</v>
      </c>
      <c r="M2" s="219" t="s">
        <v>612</v>
      </c>
      <c r="N2" s="220" t="s">
        <v>613</v>
      </c>
      <c r="O2" s="220" t="s">
        <v>614</v>
      </c>
      <c r="P2" s="218" t="s">
        <v>308</v>
      </c>
      <c r="Q2" s="218" t="s">
        <v>309</v>
      </c>
      <c r="R2" s="220" t="s">
        <v>310</v>
      </c>
    </row>
    <row r="3" spans="1:18" x14ac:dyDescent="0.45">
      <c r="A3" s="221" t="s">
        <v>311</v>
      </c>
      <c r="B3" s="221" t="s">
        <v>312</v>
      </c>
      <c r="C3" s="221" t="s">
        <v>312</v>
      </c>
      <c r="D3" s="221" t="s">
        <v>312</v>
      </c>
      <c r="E3" s="221" t="s">
        <v>312</v>
      </c>
      <c r="F3" s="221" t="s">
        <v>312</v>
      </c>
      <c r="G3" s="221" t="s">
        <v>312</v>
      </c>
      <c r="H3" s="221" t="s">
        <v>312</v>
      </c>
      <c r="I3" s="222" t="s">
        <v>312</v>
      </c>
      <c r="J3" s="222" t="s">
        <v>312</v>
      </c>
      <c r="K3" s="222" t="s">
        <v>312</v>
      </c>
      <c r="L3" s="222" t="s">
        <v>313</v>
      </c>
      <c r="M3" s="222" t="s">
        <v>313</v>
      </c>
      <c r="N3" s="221" t="s">
        <v>313</v>
      </c>
      <c r="O3" s="221" t="s">
        <v>313</v>
      </c>
      <c r="P3" s="222" t="s">
        <v>312</v>
      </c>
      <c r="Q3" s="221" t="s">
        <v>312</v>
      </c>
      <c r="R3" s="221" t="s">
        <v>312</v>
      </c>
    </row>
    <row r="4" spans="1:18" x14ac:dyDescent="0.45">
      <c r="A4" s="218" t="s">
        <v>314</v>
      </c>
      <c r="B4" s="223">
        <v>0</v>
      </c>
      <c r="C4" s="460">
        <v>17555</v>
      </c>
      <c r="D4" s="460">
        <v>241734</v>
      </c>
      <c r="E4" s="460"/>
      <c r="F4" s="460">
        <v>10546</v>
      </c>
      <c r="G4" s="460">
        <v>0</v>
      </c>
      <c r="H4" s="224">
        <v>0</v>
      </c>
      <c r="I4" s="223">
        <v>0</v>
      </c>
      <c r="J4" s="223">
        <v>0</v>
      </c>
      <c r="K4" s="224">
        <v>0</v>
      </c>
      <c r="L4" s="224">
        <v>0</v>
      </c>
      <c r="M4" s="224">
        <v>0</v>
      </c>
      <c r="N4" s="224">
        <v>0</v>
      </c>
      <c r="O4" s="223">
        <v>0</v>
      </c>
      <c r="P4" s="223">
        <v>0</v>
      </c>
      <c r="Q4" s="223">
        <v>0</v>
      </c>
      <c r="R4" s="223">
        <v>0</v>
      </c>
    </row>
    <row r="5" spans="1:18" x14ac:dyDescent="0.45">
      <c r="A5" s="218" t="s">
        <v>316</v>
      </c>
      <c r="B5" s="223">
        <v>0</v>
      </c>
      <c r="C5" s="460">
        <v>34859</v>
      </c>
      <c r="D5" s="460">
        <v>44824</v>
      </c>
      <c r="E5" s="460">
        <v>36153</v>
      </c>
      <c r="F5" s="460">
        <v>0</v>
      </c>
      <c r="G5" s="460">
        <v>0</v>
      </c>
      <c r="H5" s="460">
        <v>2927</v>
      </c>
      <c r="I5" s="223">
        <v>0</v>
      </c>
      <c r="J5" s="223">
        <v>0</v>
      </c>
      <c r="K5" s="224">
        <v>0</v>
      </c>
      <c r="L5" s="223">
        <v>0</v>
      </c>
      <c r="M5" s="223">
        <v>0</v>
      </c>
      <c r="N5" s="223">
        <v>0</v>
      </c>
      <c r="O5" s="223">
        <v>0</v>
      </c>
      <c r="P5" s="223">
        <v>0</v>
      </c>
      <c r="Q5" s="223">
        <v>0</v>
      </c>
      <c r="R5" s="223">
        <v>0</v>
      </c>
    </row>
    <row r="6" spans="1:18" x14ac:dyDescent="0.45">
      <c r="A6" s="218" t="s">
        <v>317</v>
      </c>
      <c r="B6" s="223">
        <v>0</v>
      </c>
      <c r="C6" s="460">
        <v>-33</v>
      </c>
      <c r="D6" s="460">
        <v>-532</v>
      </c>
      <c r="E6" s="460"/>
      <c r="F6" s="460">
        <v>-10</v>
      </c>
      <c r="G6" s="460"/>
      <c r="H6" s="460">
        <v>-60</v>
      </c>
      <c r="I6" s="223">
        <v>0</v>
      </c>
      <c r="J6" s="223">
        <v>0</v>
      </c>
      <c r="K6" s="224">
        <v>0</v>
      </c>
      <c r="L6" s="223">
        <v>0</v>
      </c>
      <c r="M6" s="223">
        <v>0</v>
      </c>
      <c r="N6" s="223">
        <v>0</v>
      </c>
      <c r="O6" s="223">
        <v>0</v>
      </c>
      <c r="P6" s="223">
        <v>0</v>
      </c>
      <c r="Q6" s="223">
        <v>0</v>
      </c>
      <c r="R6" s="223">
        <v>0</v>
      </c>
    </row>
    <row r="7" spans="1:18" x14ac:dyDescent="0.45">
      <c r="A7" s="218" t="s">
        <v>318</v>
      </c>
      <c r="B7" s="223">
        <v>0</v>
      </c>
      <c r="C7" s="460">
        <v>3055</v>
      </c>
      <c r="D7" s="460">
        <v>0</v>
      </c>
      <c r="E7" s="460">
        <v>0</v>
      </c>
      <c r="F7" s="460">
        <v>-75</v>
      </c>
      <c r="G7" s="223">
        <v>0</v>
      </c>
      <c r="H7" s="223">
        <v>0</v>
      </c>
      <c r="I7" s="223">
        <v>0</v>
      </c>
      <c r="J7" s="223">
        <v>0</v>
      </c>
      <c r="K7" s="224">
        <v>0</v>
      </c>
      <c r="L7" s="223">
        <v>0</v>
      </c>
      <c r="M7" s="223">
        <v>0</v>
      </c>
      <c r="N7" s="223">
        <v>0</v>
      </c>
      <c r="O7" s="223">
        <v>0</v>
      </c>
      <c r="P7" s="223">
        <v>0</v>
      </c>
      <c r="Q7" s="223">
        <v>0</v>
      </c>
      <c r="R7" s="223">
        <v>0</v>
      </c>
    </row>
    <row r="8" spans="1:18" x14ac:dyDescent="0.45">
      <c r="A8" s="225" t="s">
        <v>615</v>
      </c>
      <c r="B8" s="226">
        <f>SUM(B4:B7)</f>
        <v>0</v>
      </c>
      <c r="C8" s="226">
        <f t="shared" ref="C8:R8" si="0">SUM(C4:C7)</f>
        <v>55436</v>
      </c>
      <c r="D8" s="226">
        <f t="shared" si="0"/>
        <v>286026</v>
      </c>
      <c r="E8" s="226">
        <f t="shared" si="0"/>
        <v>36153</v>
      </c>
      <c r="F8" s="226">
        <f t="shared" si="0"/>
        <v>10461</v>
      </c>
      <c r="G8" s="226">
        <f t="shared" si="0"/>
        <v>0</v>
      </c>
      <c r="H8" s="226">
        <f t="shared" si="0"/>
        <v>2867</v>
      </c>
      <c r="I8" s="226">
        <f t="shared" si="0"/>
        <v>0</v>
      </c>
      <c r="J8" s="226">
        <f t="shared" si="0"/>
        <v>0</v>
      </c>
      <c r="K8" s="226">
        <f t="shared" si="0"/>
        <v>0</v>
      </c>
      <c r="L8" s="226">
        <f t="shared" si="0"/>
        <v>0</v>
      </c>
      <c r="M8" s="226">
        <f t="shared" si="0"/>
        <v>0</v>
      </c>
      <c r="N8" s="226">
        <f t="shared" si="0"/>
        <v>0</v>
      </c>
      <c r="O8" s="226">
        <f t="shared" si="0"/>
        <v>0</v>
      </c>
      <c r="P8" s="226">
        <f t="shared" si="0"/>
        <v>0</v>
      </c>
      <c r="Q8" s="226">
        <f t="shared" si="0"/>
        <v>0</v>
      </c>
      <c r="R8" s="226">
        <f t="shared" si="0"/>
        <v>0</v>
      </c>
    </row>
    <row r="9" spans="1:18" x14ac:dyDescent="0.45">
      <c r="A9" s="218" t="s">
        <v>320</v>
      </c>
      <c r="B9" s="223">
        <v>0</v>
      </c>
      <c r="C9" s="460">
        <v>190</v>
      </c>
      <c r="D9" s="460">
        <v>-7164</v>
      </c>
      <c r="E9" s="460">
        <v>0</v>
      </c>
      <c r="F9" s="460">
        <v>358</v>
      </c>
      <c r="G9" s="223">
        <v>0</v>
      </c>
      <c r="H9" s="223">
        <v>0</v>
      </c>
      <c r="I9" s="223">
        <v>0</v>
      </c>
      <c r="J9" s="223">
        <v>0</v>
      </c>
      <c r="K9" s="224">
        <v>0</v>
      </c>
      <c r="L9" s="223">
        <v>0</v>
      </c>
      <c r="M9" s="223">
        <v>0</v>
      </c>
      <c r="N9" s="223">
        <v>0</v>
      </c>
      <c r="O9" s="223">
        <v>0</v>
      </c>
      <c r="P9" s="223">
        <v>0</v>
      </c>
      <c r="Q9" s="223">
        <v>0</v>
      </c>
      <c r="R9" s="223">
        <v>0</v>
      </c>
    </row>
    <row r="10" spans="1:18" x14ac:dyDescent="0.45">
      <c r="A10" s="225" t="s">
        <v>321</v>
      </c>
      <c r="B10" s="226">
        <v>0</v>
      </c>
      <c r="C10" s="461">
        <v>-51654</v>
      </c>
      <c r="D10" s="461">
        <v>-198835</v>
      </c>
      <c r="E10" s="461">
        <v>-36153</v>
      </c>
      <c r="F10" s="461">
        <v>-9111</v>
      </c>
      <c r="G10" s="461">
        <v>0</v>
      </c>
      <c r="H10" s="461">
        <v>1687</v>
      </c>
      <c r="I10" s="461">
        <v>0</v>
      </c>
      <c r="J10" s="461">
        <v>0</v>
      </c>
      <c r="K10" s="461">
        <v>222</v>
      </c>
      <c r="L10" s="461">
        <v>23</v>
      </c>
      <c r="M10" s="461">
        <v>3123</v>
      </c>
      <c r="N10" s="461">
        <v>9201</v>
      </c>
      <c r="O10" s="226">
        <v>0</v>
      </c>
      <c r="P10" s="226">
        <v>0</v>
      </c>
      <c r="Q10" s="226">
        <v>0</v>
      </c>
      <c r="R10" s="226">
        <v>0</v>
      </c>
    </row>
    <row r="11" spans="1:18" x14ac:dyDescent="0.45">
      <c r="A11" s="218" t="s">
        <v>322</v>
      </c>
      <c r="B11" s="223">
        <v>0</v>
      </c>
      <c r="C11" s="460">
        <v>-19122</v>
      </c>
      <c r="D11" s="460">
        <v>-196966</v>
      </c>
      <c r="E11" s="460">
        <v>-36153</v>
      </c>
      <c r="F11" s="460">
        <v>-8742</v>
      </c>
      <c r="G11" s="460">
        <v>0</v>
      </c>
      <c r="H11" s="460">
        <v>0</v>
      </c>
      <c r="I11" s="460">
        <v>0</v>
      </c>
      <c r="J11" s="460">
        <v>0</v>
      </c>
      <c r="K11" s="460">
        <v>0</v>
      </c>
      <c r="L11" s="460">
        <v>0</v>
      </c>
      <c r="M11" s="460">
        <v>-781</v>
      </c>
      <c r="N11" s="223">
        <v>0</v>
      </c>
      <c r="O11" s="223">
        <v>0</v>
      </c>
      <c r="P11" s="223">
        <v>0</v>
      </c>
      <c r="Q11" s="223">
        <v>0</v>
      </c>
      <c r="R11" s="223">
        <v>0</v>
      </c>
    </row>
    <row r="12" spans="1:18" x14ac:dyDescent="0.45">
      <c r="A12" s="218" t="s">
        <v>323</v>
      </c>
      <c r="B12" s="223">
        <v>0</v>
      </c>
      <c r="C12" s="223">
        <v>0</v>
      </c>
      <c r="D12" s="223">
        <v>0</v>
      </c>
      <c r="E12" s="223">
        <v>0</v>
      </c>
      <c r="F12" s="223">
        <v>0</v>
      </c>
      <c r="G12" s="223">
        <v>0</v>
      </c>
      <c r="H12" s="223">
        <v>0</v>
      </c>
      <c r="I12" s="223">
        <v>0</v>
      </c>
      <c r="J12" s="223">
        <v>0</v>
      </c>
      <c r="K12" s="224">
        <v>0</v>
      </c>
      <c r="L12" s="223">
        <v>0</v>
      </c>
      <c r="M12" s="223">
        <v>0</v>
      </c>
      <c r="N12" s="223">
        <v>0</v>
      </c>
      <c r="O12" s="223">
        <v>0</v>
      </c>
      <c r="P12" s="223">
        <v>0</v>
      </c>
      <c r="Q12" s="223">
        <v>0</v>
      </c>
      <c r="R12" s="223">
        <v>0</v>
      </c>
    </row>
    <row r="13" spans="1:18" x14ac:dyDescent="0.45">
      <c r="A13" s="218" t="s">
        <v>324</v>
      </c>
      <c r="B13" s="223">
        <v>0</v>
      </c>
      <c r="C13" s="223">
        <v>0</v>
      </c>
      <c r="D13" s="223">
        <v>0</v>
      </c>
      <c r="E13" s="223">
        <v>0</v>
      </c>
      <c r="F13" s="223">
        <v>0</v>
      </c>
      <c r="G13" s="223">
        <v>0</v>
      </c>
      <c r="H13" s="223">
        <v>0</v>
      </c>
      <c r="I13" s="223">
        <v>0</v>
      </c>
      <c r="J13" s="223">
        <v>0</v>
      </c>
      <c r="K13" s="224">
        <v>0</v>
      </c>
      <c r="L13" s="223">
        <v>0</v>
      </c>
      <c r="M13" s="223">
        <v>0</v>
      </c>
      <c r="N13" s="223">
        <v>0</v>
      </c>
      <c r="O13" s="223">
        <v>0</v>
      </c>
      <c r="P13" s="223">
        <v>0</v>
      </c>
      <c r="Q13" s="223">
        <v>0</v>
      </c>
      <c r="R13" s="223">
        <v>0</v>
      </c>
    </row>
    <row r="14" spans="1:18" x14ac:dyDescent="0.45">
      <c r="A14" s="218" t="s">
        <v>325</v>
      </c>
      <c r="B14" s="223">
        <v>0</v>
      </c>
      <c r="C14" s="460">
        <v>-32532</v>
      </c>
      <c r="D14" s="460">
        <v>-1869</v>
      </c>
      <c r="E14" s="460">
        <v>0</v>
      </c>
      <c r="F14" s="460">
        <v>-368</v>
      </c>
      <c r="G14" s="460">
        <v>0</v>
      </c>
      <c r="H14" s="460">
        <v>1687</v>
      </c>
      <c r="I14" s="460">
        <v>0</v>
      </c>
      <c r="J14" s="460">
        <v>0</v>
      </c>
      <c r="K14" s="460">
        <v>222</v>
      </c>
      <c r="L14" s="460">
        <v>23</v>
      </c>
      <c r="M14" s="460">
        <v>3904</v>
      </c>
      <c r="N14" s="460">
        <v>9201</v>
      </c>
      <c r="O14" s="223">
        <v>0</v>
      </c>
      <c r="P14" s="223">
        <v>0</v>
      </c>
      <c r="Q14" s="223">
        <v>0</v>
      </c>
      <c r="R14" s="223">
        <v>0</v>
      </c>
    </row>
    <row r="15" spans="1:18" x14ac:dyDescent="0.45">
      <c r="A15" s="225" t="s">
        <v>326</v>
      </c>
      <c r="B15" s="226">
        <v>0</v>
      </c>
      <c r="C15" s="461">
        <v>-24</v>
      </c>
      <c r="D15" s="461">
        <v>-91</v>
      </c>
      <c r="E15" s="461">
        <v>0</v>
      </c>
      <c r="F15" s="461">
        <v>-5</v>
      </c>
      <c r="G15" s="461">
        <v>0</v>
      </c>
      <c r="H15" s="461">
        <v>0</v>
      </c>
      <c r="I15" s="461">
        <v>0</v>
      </c>
      <c r="J15" s="461">
        <v>0</v>
      </c>
      <c r="K15" s="461">
        <v>0</v>
      </c>
      <c r="L15" s="461">
        <v>0</v>
      </c>
      <c r="M15" s="461">
        <v>-1562</v>
      </c>
      <c r="N15" s="226">
        <v>0</v>
      </c>
      <c r="O15" s="226">
        <v>0</v>
      </c>
      <c r="P15" s="226">
        <v>0</v>
      </c>
      <c r="Q15" s="226">
        <v>0</v>
      </c>
      <c r="R15" s="226">
        <v>0</v>
      </c>
    </row>
    <row r="16" spans="1:18" x14ac:dyDescent="0.45">
      <c r="A16" s="218" t="s">
        <v>327</v>
      </c>
      <c r="B16" s="223">
        <v>0</v>
      </c>
      <c r="C16" s="223">
        <v>0</v>
      </c>
      <c r="D16" s="223">
        <v>0</v>
      </c>
      <c r="E16" s="223">
        <v>0</v>
      </c>
      <c r="F16" s="223">
        <v>0</v>
      </c>
      <c r="G16" s="223">
        <v>0</v>
      </c>
      <c r="H16" s="223">
        <v>0</v>
      </c>
      <c r="I16" s="223">
        <v>0</v>
      </c>
      <c r="J16" s="223">
        <v>0</v>
      </c>
      <c r="K16" s="224">
        <v>0</v>
      </c>
      <c r="L16" s="223">
        <v>0</v>
      </c>
      <c r="M16" s="223">
        <v>0</v>
      </c>
      <c r="N16" s="223">
        <v>0</v>
      </c>
      <c r="O16" s="223">
        <v>0</v>
      </c>
      <c r="P16" s="223">
        <v>0</v>
      </c>
      <c r="Q16" s="223">
        <v>0</v>
      </c>
      <c r="R16" s="223">
        <v>0</v>
      </c>
    </row>
    <row r="17" spans="1:18" x14ac:dyDescent="0.45">
      <c r="A17" s="225" t="s">
        <v>616</v>
      </c>
      <c r="B17" s="226">
        <v>0</v>
      </c>
      <c r="C17" s="461">
        <v>3949</v>
      </c>
      <c r="D17" s="461">
        <v>79936</v>
      </c>
      <c r="E17" s="461">
        <v>0</v>
      </c>
      <c r="F17" s="461">
        <v>1705</v>
      </c>
      <c r="G17" s="461">
        <v>0</v>
      </c>
      <c r="H17" s="461">
        <v>4554</v>
      </c>
      <c r="I17" s="461">
        <v>0</v>
      </c>
      <c r="J17" s="461">
        <v>0</v>
      </c>
      <c r="K17" s="461">
        <v>222</v>
      </c>
      <c r="L17" s="461">
        <v>23</v>
      </c>
      <c r="M17" s="461">
        <v>1562</v>
      </c>
      <c r="N17" s="461">
        <v>9201</v>
      </c>
      <c r="O17" s="226">
        <v>0</v>
      </c>
      <c r="P17" s="226">
        <v>0</v>
      </c>
      <c r="Q17" s="226">
        <v>0</v>
      </c>
      <c r="R17" s="226">
        <v>0</v>
      </c>
    </row>
    <row r="18" spans="1:18" x14ac:dyDescent="0.45">
      <c r="A18" s="218" t="s">
        <v>3</v>
      </c>
      <c r="B18" s="223">
        <v>0</v>
      </c>
      <c r="C18" s="460">
        <v>3949</v>
      </c>
      <c r="D18" s="460">
        <v>68277</v>
      </c>
      <c r="E18" s="460">
        <v>0</v>
      </c>
      <c r="F18" s="460">
        <v>1705</v>
      </c>
      <c r="G18" s="460">
        <v>0</v>
      </c>
      <c r="H18" s="460">
        <v>4554</v>
      </c>
      <c r="I18" s="460">
        <v>0</v>
      </c>
      <c r="J18" s="460">
        <v>0</v>
      </c>
      <c r="K18" s="460">
        <v>0</v>
      </c>
      <c r="L18" s="460">
        <v>23</v>
      </c>
      <c r="M18" s="460">
        <v>1562</v>
      </c>
      <c r="N18" s="460">
        <v>9201</v>
      </c>
      <c r="O18" s="223">
        <v>0</v>
      </c>
      <c r="P18" s="223">
        <v>0</v>
      </c>
      <c r="Q18" s="223">
        <v>0</v>
      </c>
      <c r="R18" s="223">
        <v>0</v>
      </c>
    </row>
    <row r="19" spans="1:18" x14ac:dyDescent="0.45">
      <c r="A19" s="218" t="s">
        <v>328</v>
      </c>
      <c r="B19" s="223">
        <v>0</v>
      </c>
      <c r="C19" s="223">
        <v>0</v>
      </c>
      <c r="D19" s="223">
        <v>0</v>
      </c>
      <c r="E19" s="223">
        <v>0</v>
      </c>
      <c r="F19" s="223">
        <v>0</v>
      </c>
      <c r="G19" s="223">
        <v>0</v>
      </c>
      <c r="H19" s="223">
        <v>0</v>
      </c>
      <c r="I19" s="223">
        <v>0</v>
      </c>
      <c r="J19" s="223">
        <v>0</v>
      </c>
      <c r="K19" s="224">
        <v>0</v>
      </c>
      <c r="L19" s="223">
        <v>0</v>
      </c>
      <c r="M19" s="223">
        <v>0</v>
      </c>
      <c r="N19" s="223">
        <v>0</v>
      </c>
      <c r="O19" s="223">
        <v>0</v>
      </c>
      <c r="P19" s="223">
        <v>0</v>
      </c>
      <c r="Q19" s="223">
        <v>0</v>
      </c>
      <c r="R19" s="223">
        <v>0</v>
      </c>
    </row>
    <row r="20" spans="1:18" x14ac:dyDescent="0.45">
      <c r="A20" s="218" t="s">
        <v>329</v>
      </c>
      <c r="B20" s="223">
        <v>0</v>
      </c>
      <c r="C20" s="223">
        <v>0</v>
      </c>
      <c r="D20" s="460">
        <v>2470</v>
      </c>
      <c r="E20" s="460">
        <v>0</v>
      </c>
      <c r="F20" s="460">
        <v>0</v>
      </c>
      <c r="G20" s="460">
        <v>0</v>
      </c>
      <c r="H20" s="460">
        <v>0</v>
      </c>
      <c r="I20" s="460">
        <v>0</v>
      </c>
      <c r="J20" s="460">
        <v>0</v>
      </c>
      <c r="K20" s="460">
        <v>222</v>
      </c>
      <c r="L20" s="223">
        <v>0</v>
      </c>
      <c r="M20" s="223">
        <v>0</v>
      </c>
      <c r="N20" s="223">
        <v>0</v>
      </c>
      <c r="O20" s="223">
        <v>0</v>
      </c>
      <c r="P20" s="223">
        <v>0</v>
      </c>
      <c r="Q20" s="223">
        <v>0</v>
      </c>
      <c r="R20" s="223">
        <v>0</v>
      </c>
    </row>
    <row r="21" spans="1:18" x14ac:dyDescent="0.45">
      <c r="A21" s="218" t="s">
        <v>330</v>
      </c>
      <c r="B21" s="223">
        <v>0</v>
      </c>
      <c r="C21" s="223">
        <v>0</v>
      </c>
      <c r="D21" s="460">
        <v>4433</v>
      </c>
      <c r="E21" s="223">
        <v>0</v>
      </c>
      <c r="F21" s="223">
        <v>0</v>
      </c>
      <c r="G21" s="223">
        <v>0</v>
      </c>
      <c r="H21" s="223">
        <v>0</v>
      </c>
      <c r="I21" s="223">
        <v>0</v>
      </c>
      <c r="J21" s="223">
        <v>0</v>
      </c>
      <c r="K21" s="224">
        <v>0</v>
      </c>
      <c r="L21" s="223">
        <v>0</v>
      </c>
      <c r="M21" s="223">
        <v>0</v>
      </c>
      <c r="N21" s="223">
        <v>0</v>
      </c>
      <c r="O21" s="223">
        <v>0</v>
      </c>
      <c r="P21" s="223">
        <v>0</v>
      </c>
      <c r="Q21" s="223">
        <v>0</v>
      </c>
      <c r="R21" s="223">
        <v>0</v>
      </c>
    </row>
    <row r="22" spans="1:18" x14ac:dyDescent="0.45">
      <c r="A22" s="218" t="s">
        <v>331</v>
      </c>
      <c r="B22" s="223">
        <v>0</v>
      </c>
      <c r="C22" s="223">
        <v>0</v>
      </c>
      <c r="D22" s="223">
        <v>0</v>
      </c>
      <c r="E22" s="223">
        <v>0</v>
      </c>
      <c r="F22" s="223">
        <v>0</v>
      </c>
      <c r="G22" s="223">
        <v>0</v>
      </c>
      <c r="H22" s="223">
        <v>0</v>
      </c>
      <c r="I22" s="223">
        <v>0</v>
      </c>
      <c r="J22" s="223">
        <v>0</v>
      </c>
      <c r="K22" s="224">
        <v>0</v>
      </c>
      <c r="L22" s="223">
        <v>0</v>
      </c>
      <c r="M22" s="223">
        <v>0</v>
      </c>
      <c r="N22" s="223">
        <v>0</v>
      </c>
      <c r="O22" s="223">
        <v>0</v>
      </c>
      <c r="P22" s="223">
        <v>0</v>
      </c>
      <c r="Q22" s="223">
        <v>0</v>
      </c>
      <c r="R22" s="223">
        <v>0</v>
      </c>
    </row>
    <row r="23" spans="1:18" x14ac:dyDescent="0.45">
      <c r="A23" s="218" t="s">
        <v>332</v>
      </c>
      <c r="B23" s="223">
        <v>0</v>
      </c>
      <c r="C23" s="223">
        <v>0</v>
      </c>
      <c r="D23" s="223">
        <v>0</v>
      </c>
      <c r="E23" s="223">
        <v>0</v>
      </c>
      <c r="F23" s="223">
        <v>0</v>
      </c>
      <c r="G23" s="223">
        <v>0</v>
      </c>
      <c r="H23" s="223">
        <v>0</v>
      </c>
      <c r="I23" s="223">
        <v>0</v>
      </c>
      <c r="J23" s="223">
        <v>0</v>
      </c>
      <c r="K23" s="224">
        <v>0</v>
      </c>
      <c r="L23" s="223">
        <v>0</v>
      </c>
      <c r="M23" s="223">
        <v>0</v>
      </c>
      <c r="N23" s="223">
        <v>0</v>
      </c>
      <c r="O23" s="223">
        <v>0</v>
      </c>
      <c r="P23" s="223">
        <v>0</v>
      </c>
      <c r="Q23" s="223">
        <v>0</v>
      </c>
      <c r="R23" s="223">
        <v>0</v>
      </c>
    </row>
    <row r="24" spans="1:18" x14ac:dyDescent="0.45">
      <c r="A24" s="218" t="s">
        <v>333</v>
      </c>
      <c r="B24" s="223">
        <v>0</v>
      </c>
      <c r="C24" s="223">
        <v>0</v>
      </c>
      <c r="D24" s="223">
        <v>4757</v>
      </c>
      <c r="E24" s="223">
        <v>0</v>
      </c>
      <c r="F24" s="223">
        <v>0</v>
      </c>
      <c r="G24" s="223">
        <v>0</v>
      </c>
      <c r="H24" s="223">
        <v>0</v>
      </c>
      <c r="I24" s="223">
        <v>0</v>
      </c>
      <c r="J24" s="223">
        <v>0</v>
      </c>
      <c r="K24" s="224">
        <v>0</v>
      </c>
      <c r="L24" s="223">
        <v>0</v>
      </c>
      <c r="M24" s="223">
        <v>0</v>
      </c>
      <c r="N24" s="223">
        <v>0</v>
      </c>
      <c r="O24" s="223">
        <v>0</v>
      </c>
      <c r="P24" s="223">
        <v>0</v>
      </c>
      <c r="Q24" s="223">
        <v>0</v>
      </c>
      <c r="R24" s="223">
        <v>0</v>
      </c>
    </row>
    <row r="25" spans="1:18" x14ac:dyDescent="0.45">
      <c r="A25" s="218" t="s">
        <v>334</v>
      </c>
      <c r="B25" s="223">
        <v>0</v>
      </c>
      <c r="C25" s="223">
        <v>0</v>
      </c>
      <c r="D25" s="223">
        <v>0</v>
      </c>
      <c r="E25" s="223">
        <v>0</v>
      </c>
      <c r="F25" s="223">
        <v>0</v>
      </c>
      <c r="G25" s="223">
        <v>0</v>
      </c>
      <c r="H25" s="223">
        <v>0</v>
      </c>
      <c r="I25" s="223">
        <v>0</v>
      </c>
      <c r="J25" s="223">
        <v>0</v>
      </c>
      <c r="K25" s="224">
        <v>0</v>
      </c>
      <c r="L25" s="223">
        <v>0</v>
      </c>
      <c r="M25" s="223">
        <v>0</v>
      </c>
      <c r="N25" s="223">
        <v>0</v>
      </c>
      <c r="O25" s="223">
        <v>0</v>
      </c>
      <c r="P25" s="223">
        <v>0</v>
      </c>
      <c r="Q25" s="223">
        <v>0</v>
      </c>
      <c r="R25" s="223">
        <v>0</v>
      </c>
    </row>
    <row r="26" spans="1:18" x14ac:dyDescent="0.45">
      <c r="A26" s="217" t="s">
        <v>335</v>
      </c>
      <c r="B26" s="227">
        <v>0</v>
      </c>
      <c r="C26" s="227">
        <v>0</v>
      </c>
      <c r="D26" s="227">
        <v>0</v>
      </c>
      <c r="E26" s="227">
        <v>0</v>
      </c>
      <c r="F26" s="227">
        <v>0</v>
      </c>
      <c r="G26" s="227">
        <v>0</v>
      </c>
      <c r="H26" s="227">
        <v>0</v>
      </c>
      <c r="I26" s="227">
        <v>0</v>
      </c>
      <c r="J26" s="227">
        <v>0</v>
      </c>
      <c r="K26" s="228">
        <v>0</v>
      </c>
      <c r="L26" s="227">
        <v>0</v>
      </c>
      <c r="M26" s="227">
        <v>0</v>
      </c>
      <c r="N26" s="227">
        <v>0</v>
      </c>
      <c r="O26" s="227">
        <v>0</v>
      </c>
      <c r="P26" s="227">
        <v>0</v>
      </c>
      <c r="Q26" s="227">
        <v>0</v>
      </c>
      <c r="R26" s="227">
        <v>0</v>
      </c>
    </row>
    <row r="28" spans="1:18" x14ac:dyDescent="0.45">
      <c r="A28" s="216" t="s">
        <v>336</v>
      </c>
      <c r="B28" s="230">
        <f>SUM(B18:K18)/SUMPRODUCT('Annual Survey of Industries'!M18:M25,'Start Year Fuel Use Adjustments'!C10:C17)</f>
        <v>0.51869248222976483</v>
      </c>
    </row>
    <row r="29" spans="1:18" x14ac:dyDescent="0.45">
      <c r="A29" s="216" t="s">
        <v>606</v>
      </c>
    </row>
    <row r="30" spans="1:18" s="4" customFormat="1" x14ac:dyDescent="0.45">
      <c r="A30" s="231" t="s">
        <v>182</v>
      </c>
      <c r="B30" s="232"/>
      <c r="C30" s="232"/>
      <c r="D30" s="232"/>
      <c r="E30" s="232"/>
      <c r="F30" s="232"/>
      <c r="G30" s="232"/>
      <c r="H30" s="232"/>
      <c r="I30" s="232"/>
      <c r="J30" s="232"/>
      <c r="K30" s="232"/>
      <c r="L30" s="232"/>
      <c r="M30" s="232"/>
      <c r="N30" s="232"/>
      <c r="O30" s="232"/>
      <c r="P30" s="232"/>
      <c r="Q30" s="232"/>
      <c r="R30" s="232"/>
    </row>
    <row r="31" spans="1:18" ht="17.25" x14ac:dyDescent="0.45">
      <c r="A31" s="462" t="s">
        <v>617</v>
      </c>
      <c r="B31" s="41"/>
    </row>
    <row r="32" spans="1:18" x14ac:dyDescent="0.45">
      <c r="A32" s="233">
        <v>2017</v>
      </c>
      <c r="B32" s="41"/>
    </row>
    <row r="33" spans="1:2" x14ac:dyDescent="0.45">
      <c r="A33" s="234"/>
      <c r="B33" s="41"/>
    </row>
    <row r="34" spans="1:2" x14ac:dyDescent="0.45">
      <c r="A34" s="235" t="s">
        <v>342</v>
      </c>
      <c r="B34" s="41"/>
    </row>
    <row r="35" spans="1:2" x14ac:dyDescent="0.45">
      <c r="A35" s="234" t="s">
        <v>314</v>
      </c>
      <c r="B35">
        <v>1237507</v>
      </c>
    </row>
    <row r="36" spans="1:2" x14ac:dyDescent="0.45">
      <c r="A36" s="234" t="s">
        <v>315</v>
      </c>
      <c r="B36" s="4">
        <v>0</v>
      </c>
    </row>
    <row r="37" spans="1:2" x14ac:dyDescent="0.45">
      <c r="A37" s="234" t="s">
        <v>316</v>
      </c>
      <c r="B37">
        <v>1135975</v>
      </c>
    </row>
    <row r="38" spans="1:2" x14ac:dyDescent="0.45">
      <c r="A38" s="234" t="s">
        <v>317</v>
      </c>
      <c r="B38" s="4">
        <v>0</v>
      </c>
    </row>
    <row r="39" spans="1:2" x14ac:dyDescent="0.45">
      <c r="A39" s="234" t="s">
        <v>318</v>
      </c>
      <c r="B39" s="4">
        <v>0</v>
      </c>
    </row>
    <row r="40" spans="1:2" x14ac:dyDescent="0.45">
      <c r="A40" s="236" t="s">
        <v>319</v>
      </c>
      <c r="B40" s="4">
        <f>SUM(B35:B39)</f>
        <v>2373482</v>
      </c>
    </row>
    <row r="41" spans="1:2" x14ac:dyDescent="0.45">
      <c r="A41" s="234" t="s">
        <v>320</v>
      </c>
      <c r="B41" s="4">
        <v>0</v>
      </c>
    </row>
    <row r="42" spans="1:2" x14ac:dyDescent="0.45">
      <c r="A42" s="236" t="s">
        <v>321</v>
      </c>
      <c r="B42" s="1">
        <v>662299</v>
      </c>
    </row>
    <row r="43" spans="1:2" x14ac:dyDescent="0.45">
      <c r="A43" s="234" t="s">
        <v>322</v>
      </c>
      <c r="B43">
        <v>662299</v>
      </c>
    </row>
    <row r="44" spans="1:2" x14ac:dyDescent="0.45">
      <c r="A44" s="234" t="s">
        <v>323</v>
      </c>
      <c r="B44" s="4">
        <v>0</v>
      </c>
    </row>
    <row r="45" spans="1:2" x14ac:dyDescent="0.45">
      <c r="A45" s="234" t="s">
        <v>324</v>
      </c>
      <c r="B45" s="4">
        <v>0</v>
      </c>
    </row>
    <row r="46" spans="1:2" x14ac:dyDescent="0.45">
      <c r="A46" s="234" t="s">
        <v>343</v>
      </c>
      <c r="B46" s="4">
        <v>0</v>
      </c>
    </row>
    <row r="47" spans="1:2" x14ac:dyDescent="0.45">
      <c r="A47" s="234" t="s">
        <v>325</v>
      </c>
      <c r="B47" s="4">
        <v>0</v>
      </c>
    </row>
    <row r="48" spans="1:2" x14ac:dyDescent="0.45">
      <c r="A48" s="236" t="s">
        <v>344</v>
      </c>
      <c r="B48" s="1">
        <v>31996</v>
      </c>
    </row>
    <row r="49" spans="1:2" x14ac:dyDescent="0.45">
      <c r="A49" s="234" t="s">
        <v>327</v>
      </c>
      <c r="B49" s="4">
        <v>0</v>
      </c>
    </row>
    <row r="50" spans="1:2" x14ac:dyDescent="0.45">
      <c r="A50" s="236" t="s">
        <v>345</v>
      </c>
      <c r="B50" s="1">
        <v>1679187</v>
      </c>
    </row>
    <row r="51" spans="1:2" x14ac:dyDescent="0.45">
      <c r="A51" s="234" t="s">
        <v>3</v>
      </c>
      <c r="B51">
        <v>556014</v>
      </c>
    </row>
    <row r="52" spans="1:2" x14ac:dyDescent="0.45">
      <c r="A52" s="234" t="s">
        <v>328</v>
      </c>
      <c r="B52">
        <v>131243</v>
      </c>
    </row>
    <row r="53" spans="1:2" x14ac:dyDescent="0.45">
      <c r="A53" s="234" t="s">
        <v>329</v>
      </c>
      <c r="B53">
        <v>37936</v>
      </c>
    </row>
    <row r="54" spans="1:2" x14ac:dyDescent="0.45">
      <c r="A54" s="234" t="s">
        <v>618</v>
      </c>
      <c r="B54">
        <v>40793</v>
      </c>
    </row>
    <row r="55" spans="1:2" x14ac:dyDescent="0.45">
      <c r="A55" s="234" t="s">
        <v>331</v>
      </c>
      <c r="B55">
        <v>7562</v>
      </c>
    </row>
    <row r="56" spans="1:2" x14ac:dyDescent="0.45">
      <c r="A56" s="234" t="s">
        <v>332</v>
      </c>
      <c r="B56" s="4">
        <v>0</v>
      </c>
    </row>
    <row r="57" spans="1:2" x14ac:dyDescent="0.45">
      <c r="A57" s="234" t="s">
        <v>333</v>
      </c>
      <c r="B57" s="4">
        <v>0</v>
      </c>
    </row>
    <row r="58" spans="1:2" x14ac:dyDescent="0.45">
      <c r="A58" s="234" t="s">
        <v>334</v>
      </c>
      <c r="B58" s="4">
        <v>905640</v>
      </c>
    </row>
    <row r="59" spans="1:2" x14ac:dyDescent="0.45">
      <c r="A59" s="235"/>
      <c r="B59" s="4"/>
    </row>
    <row r="60" spans="1:2" x14ac:dyDescent="0.45">
      <c r="A60" s="41"/>
      <c r="B60" s="41"/>
    </row>
    <row r="62" spans="1:2" x14ac:dyDescent="0.45">
      <c r="A62" s="4" t="s">
        <v>346</v>
      </c>
      <c r="B62">
        <f>SUM(B51,B55,B58)*'Unit Conversions'!A28/SUMPRODUCT('Min. of Petr. &amp; NG'!C194:C201,'Start Year Fuel Use Adjustments'!E18:E25)</f>
        <v>0.77509359922979626</v>
      </c>
    </row>
    <row r="63" spans="1:2" s="4" customFormat="1" x14ac:dyDescent="0.45"/>
    <row r="65" spans="1:18" s="4" customFormat="1" x14ac:dyDescent="0.45">
      <c r="A65" s="231" t="s">
        <v>685</v>
      </c>
      <c r="B65" s="232"/>
      <c r="C65" s="232"/>
      <c r="D65" s="232"/>
      <c r="E65" s="232"/>
      <c r="F65" s="232"/>
      <c r="G65" s="232"/>
      <c r="H65" s="232"/>
      <c r="I65" s="232"/>
      <c r="J65" s="232"/>
      <c r="K65" s="232"/>
      <c r="L65" s="232"/>
      <c r="M65" s="232"/>
      <c r="N65" s="232"/>
      <c r="O65" s="232"/>
      <c r="P65" s="232"/>
      <c r="Q65" s="232"/>
      <c r="R65" s="232"/>
    </row>
    <row r="66" spans="1:18" ht="16.5" x14ac:dyDescent="0.45">
      <c r="A66" s="462" t="s">
        <v>619</v>
      </c>
      <c r="B66" s="41"/>
      <c r="C66" s="41"/>
      <c r="D66" s="41"/>
      <c r="E66" s="41"/>
      <c r="F66" s="41"/>
      <c r="G66" s="41"/>
      <c r="H66" s="41"/>
      <c r="I66" s="41"/>
      <c r="J66" s="41"/>
      <c r="K66" s="41"/>
      <c r="L66" s="41"/>
      <c r="M66" s="41"/>
    </row>
    <row r="67" spans="1:18" x14ac:dyDescent="0.45">
      <c r="A67" s="233">
        <v>2017</v>
      </c>
      <c r="B67" s="41"/>
      <c r="C67" s="41"/>
      <c r="D67" s="41"/>
      <c r="E67" s="41"/>
      <c r="F67" s="41"/>
      <c r="G67" s="41"/>
      <c r="H67" s="41"/>
      <c r="I67" s="41"/>
      <c r="J67" s="41"/>
      <c r="K67" s="41"/>
      <c r="L67" s="41"/>
      <c r="M67" s="41"/>
    </row>
    <row r="68" spans="1:18" s="4" customFormat="1" x14ac:dyDescent="0.45">
      <c r="A68" s="234" t="s">
        <v>341</v>
      </c>
      <c r="B68" s="41"/>
      <c r="C68" s="41"/>
      <c r="D68" s="41"/>
      <c r="E68" s="41"/>
      <c r="F68" s="41"/>
      <c r="G68" s="41"/>
      <c r="H68" s="41"/>
      <c r="I68" s="41"/>
      <c r="J68" s="41"/>
      <c r="K68" s="41"/>
      <c r="L68" s="41"/>
      <c r="M68" s="41"/>
    </row>
    <row r="69" spans="1:18" ht="18" x14ac:dyDescent="0.45">
      <c r="A69" s="541" t="s">
        <v>347</v>
      </c>
      <c r="B69" s="542"/>
      <c r="C69" s="472" t="s">
        <v>348</v>
      </c>
      <c r="D69" s="237" t="s">
        <v>349</v>
      </c>
      <c r="E69" s="238" t="s">
        <v>350</v>
      </c>
      <c r="F69" s="238" t="s">
        <v>620</v>
      </c>
      <c r="G69" s="238" t="s">
        <v>630</v>
      </c>
      <c r="H69" s="464" t="s">
        <v>621</v>
      </c>
      <c r="I69" s="464" t="s">
        <v>622</v>
      </c>
      <c r="J69" s="238" t="s">
        <v>623</v>
      </c>
      <c r="K69" s="238" t="s">
        <v>624</v>
      </c>
      <c r="L69" s="464" t="s">
        <v>625</v>
      </c>
      <c r="M69" s="464" t="s">
        <v>626</v>
      </c>
      <c r="N69" s="465" t="s">
        <v>627</v>
      </c>
      <c r="O69" s="463" t="s">
        <v>628</v>
      </c>
      <c r="P69" s="463" t="s">
        <v>629</v>
      </c>
    </row>
    <row r="70" spans="1:18" x14ac:dyDescent="0.45">
      <c r="A70" s="541" t="s">
        <v>351</v>
      </c>
      <c r="B70" s="542"/>
      <c r="C70" s="239">
        <v>35684</v>
      </c>
      <c r="D70" s="239">
        <v>4609</v>
      </c>
      <c r="E70" s="239">
        <v>0</v>
      </c>
      <c r="F70" s="239">
        <v>0</v>
      </c>
      <c r="G70" s="239">
        <v>40293</v>
      </c>
      <c r="H70" s="239">
        <v>10170</v>
      </c>
      <c r="I70" s="239">
        <v>18786</v>
      </c>
      <c r="J70" s="239">
        <v>37784</v>
      </c>
      <c r="K70" s="239">
        <v>14588</v>
      </c>
      <c r="L70" s="239">
        <v>4359</v>
      </c>
      <c r="M70" s="239">
        <v>108453</v>
      </c>
      <c r="N70" s="239">
        <v>9019</v>
      </c>
      <c r="O70" s="239">
        <v>56567</v>
      </c>
      <c r="P70" s="239">
        <v>259726</v>
      </c>
    </row>
    <row r="71" spans="1:18" x14ac:dyDescent="0.45">
      <c r="A71" s="541" t="s">
        <v>352</v>
      </c>
      <c r="B71" s="542"/>
      <c r="C71" s="240">
        <v>0</v>
      </c>
      <c r="D71" s="240">
        <v>0</v>
      </c>
      <c r="E71" s="240">
        <v>0</v>
      </c>
      <c r="F71" s="240">
        <v>0</v>
      </c>
      <c r="G71" s="240">
        <v>0</v>
      </c>
      <c r="H71" s="240">
        <v>0</v>
      </c>
      <c r="I71" s="240">
        <v>0</v>
      </c>
      <c r="J71" s="240">
        <v>0</v>
      </c>
      <c r="K71" s="240">
        <v>0</v>
      </c>
      <c r="L71" s="240">
        <v>0</v>
      </c>
      <c r="M71" s="240">
        <v>0</v>
      </c>
      <c r="N71" s="240">
        <v>0</v>
      </c>
      <c r="O71" s="240">
        <v>0</v>
      </c>
      <c r="P71" s="240">
        <v>0</v>
      </c>
    </row>
    <row r="72" spans="1:18" x14ac:dyDescent="0.45">
      <c r="A72" s="541" t="s">
        <v>353</v>
      </c>
      <c r="B72" s="542"/>
      <c r="C72" s="240">
        <v>220434</v>
      </c>
      <c r="D72" s="240">
        <v>0</v>
      </c>
      <c r="E72" s="240">
        <v>0</v>
      </c>
      <c r="F72" s="240">
        <v>0</v>
      </c>
      <c r="G72" s="240">
        <v>220434</v>
      </c>
      <c r="H72" s="240">
        <v>11382</v>
      </c>
      <c r="I72" s="240">
        <v>2150</v>
      </c>
      <c r="J72" s="240">
        <v>174</v>
      </c>
      <c r="K72" s="240">
        <v>291</v>
      </c>
      <c r="L72" s="240">
        <v>0</v>
      </c>
      <c r="M72" s="240">
        <v>1353</v>
      </c>
      <c r="N72" s="240">
        <v>1273</v>
      </c>
      <c r="O72" s="240">
        <v>19269</v>
      </c>
      <c r="P72" s="240">
        <v>35892</v>
      </c>
    </row>
    <row r="73" spans="1:18" x14ac:dyDescent="0.45">
      <c r="A73" s="541" t="s">
        <v>354</v>
      </c>
      <c r="B73" s="542"/>
      <c r="C73" s="240">
        <v>0</v>
      </c>
      <c r="D73" s="240">
        <v>0</v>
      </c>
      <c r="E73" s="240">
        <v>0</v>
      </c>
      <c r="F73" s="241">
        <v>0</v>
      </c>
      <c r="G73" s="242">
        <v>0</v>
      </c>
      <c r="H73" s="240">
        <v>-359</v>
      </c>
      <c r="I73" s="240">
        <v>-8951</v>
      </c>
      <c r="J73" s="240">
        <v>-14035</v>
      </c>
      <c r="K73" s="240">
        <v>-7183</v>
      </c>
      <c r="L73" s="240">
        <v>-17</v>
      </c>
      <c r="M73" s="240">
        <v>-29676</v>
      </c>
      <c r="N73" s="240">
        <v>-2492</v>
      </c>
      <c r="O73" s="240">
        <v>-6997</v>
      </c>
      <c r="P73" s="240">
        <v>-69710</v>
      </c>
    </row>
    <row r="74" spans="1:18" x14ac:dyDescent="0.45">
      <c r="A74" s="541" t="s">
        <v>355</v>
      </c>
      <c r="B74" s="542"/>
      <c r="C74" s="240">
        <v>0</v>
      </c>
      <c r="D74" s="240">
        <v>0</v>
      </c>
      <c r="E74" s="240">
        <v>0</v>
      </c>
      <c r="F74" s="240">
        <v>0</v>
      </c>
      <c r="G74" s="240">
        <v>0</v>
      </c>
      <c r="H74" s="240">
        <v>0</v>
      </c>
      <c r="I74" s="240">
        <v>0</v>
      </c>
      <c r="J74" s="240">
        <v>0</v>
      </c>
      <c r="K74" s="240">
        <v>0</v>
      </c>
      <c r="L74" s="242">
        <v>0</v>
      </c>
      <c r="M74" s="240">
        <v>-30</v>
      </c>
      <c r="N74" s="240">
        <v>-1578</v>
      </c>
      <c r="O74" s="240">
        <v>0</v>
      </c>
      <c r="P74" s="240">
        <v>-1608</v>
      </c>
    </row>
    <row r="75" spans="1:18" x14ac:dyDescent="0.45">
      <c r="A75" s="541" t="s">
        <v>356</v>
      </c>
      <c r="B75" s="542"/>
      <c r="C75" s="240">
        <v>0</v>
      </c>
      <c r="D75" s="240">
        <v>0</v>
      </c>
      <c r="E75" s="240">
        <v>0</v>
      </c>
      <c r="F75" s="240">
        <v>0</v>
      </c>
      <c r="G75" s="240">
        <v>0</v>
      </c>
      <c r="H75" s="240">
        <v>0</v>
      </c>
      <c r="I75" s="240">
        <v>0</v>
      </c>
      <c r="J75" s="240">
        <v>0</v>
      </c>
      <c r="K75" s="240">
        <v>-3792</v>
      </c>
      <c r="L75" s="240">
        <v>0</v>
      </c>
      <c r="M75" s="240">
        <v>0</v>
      </c>
      <c r="N75" s="240">
        <v>0</v>
      </c>
      <c r="O75" s="240">
        <v>0</v>
      </c>
      <c r="P75" s="240">
        <v>-3792</v>
      </c>
    </row>
    <row r="76" spans="1:18" x14ac:dyDescent="0.45">
      <c r="A76" s="541" t="s">
        <v>357</v>
      </c>
      <c r="B76" s="542"/>
      <c r="C76" s="240">
        <v>-708</v>
      </c>
      <c r="D76" s="240">
        <v>0</v>
      </c>
      <c r="E76" s="240">
        <v>0</v>
      </c>
      <c r="F76" s="240">
        <v>0</v>
      </c>
      <c r="G76" s="240">
        <v>-708</v>
      </c>
      <c r="H76" s="240">
        <v>101</v>
      </c>
      <c r="I76" s="240">
        <v>86</v>
      </c>
      <c r="J76" s="240">
        <v>105</v>
      </c>
      <c r="K76" s="240">
        <v>-10</v>
      </c>
      <c r="L76" s="240">
        <v>101</v>
      </c>
      <c r="M76" s="240">
        <v>115</v>
      </c>
      <c r="N76" s="240">
        <v>191</v>
      </c>
      <c r="O76" s="240">
        <v>0</v>
      </c>
      <c r="P76" s="240">
        <v>689</v>
      </c>
    </row>
    <row r="77" spans="1:18" x14ac:dyDescent="0.45">
      <c r="A77" s="543" t="s">
        <v>358</v>
      </c>
      <c r="B77" s="544"/>
      <c r="C77" s="243">
        <f>SUM(C70:C76)</f>
        <v>255410</v>
      </c>
      <c r="D77" s="243">
        <f t="shared" ref="D77:P77" si="1">SUM(D70:D76)</f>
        <v>4609</v>
      </c>
      <c r="E77" s="243">
        <f t="shared" si="1"/>
        <v>0</v>
      </c>
      <c r="F77" s="243">
        <f t="shared" si="1"/>
        <v>0</v>
      </c>
      <c r="G77" s="243">
        <f t="shared" si="1"/>
        <v>260019</v>
      </c>
      <c r="H77" s="243">
        <f t="shared" si="1"/>
        <v>21294</v>
      </c>
      <c r="I77" s="243">
        <f t="shared" si="1"/>
        <v>12071</v>
      </c>
      <c r="J77" s="243">
        <f t="shared" si="1"/>
        <v>24028</v>
      </c>
      <c r="K77" s="243">
        <f t="shared" si="1"/>
        <v>3894</v>
      </c>
      <c r="L77" s="243">
        <f t="shared" si="1"/>
        <v>4443</v>
      </c>
      <c r="M77" s="243">
        <f t="shared" si="1"/>
        <v>80215</v>
      </c>
      <c r="N77" s="243">
        <f t="shared" si="1"/>
        <v>6413</v>
      </c>
      <c r="O77" s="243">
        <f t="shared" si="1"/>
        <v>68839</v>
      </c>
      <c r="P77" s="243">
        <f t="shared" si="1"/>
        <v>221197</v>
      </c>
    </row>
    <row r="78" spans="1:18" x14ac:dyDescent="0.45">
      <c r="A78" s="541" t="s">
        <v>359</v>
      </c>
      <c r="B78" s="542"/>
      <c r="C78" s="240">
        <v>0</v>
      </c>
      <c r="D78" s="240">
        <v>-4609</v>
      </c>
      <c r="E78" s="240">
        <v>8418</v>
      </c>
      <c r="F78" s="240">
        <v>0</v>
      </c>
      <c r="G78" s="240">
        <v>3809</v>
      </c>
      <c r="H78" s="240">
        <v>2210</v>
      </c>
      <c r="I78" s="240">
        <v>1220</v>
      </c>
      <c r="J78" s="240">
        <v>0</v>
      </c>
      <c r="K78" s="240">
        <v>6</v>
      </c>
      <c r="L78" s="240">
        <v>49</v>
      </c>
      <c r="M78" s="240">
        <v>13</v>
      </c>
      <c r="N78" s="240">
        <v>0</v>
      </c>
      <c r="O78" s="240">
        <v>1111</v>
      </c>
      <c r="P78" s="240">
        <v>-3809</v>
      </c>
    </row>
    <row r="79" spans="1:18" x14ac:dyDescent="0.45">
      <c r="A79" s="541" t="s">
        <v>360</v>
      </c>
      <c r="B79" s="542"/>
      <c r="C79" s="240">
        <v>-3475</v>
      </c>
      <c r="D79" s="240">
        <v>0</v>
      </c>
      <c r="E79" s="240">
        <v>0</v>
      </c>
      <c r="F79" s="240">
        <v>0</v>
      </c>
      <c r="G79" s="240">
        <v>-3475</v>
      </c>
      <c r="H79" s="240">
        <v>-161</v>
      </c>
      <c r="I79" s="240">
        <v>-742</v>
      </c>
      <c r="J79" s="240">
        <v>2147</v>
      </c>
      <c r="K79" s="240">
        <v>-69</v>
      </c>
      <c r="L79" s="240">
        <v>-647</v>
      </c>
      <c r="M79" s="240">
        <v>750</v>
      </c>
      <c r="N79" s="240">
        <v>347</v>
      </c>
      <c r="O79" s="240">
        <v>-7139</v>
      </c>
      <c r="P79" s="240">
        <v>-5513</v>
      </c>
    </row>
    <row r="80" spans="1:18" x14ac:dyDescent="0.45">
      <c r="A80" s="543" t="s">
        <v>361</v>
      </c>
      <c r="B80" s="544"/>
      <c r="C80" s="243">
        <v>251935</v>
      </c>
      <c r="D80" s="243">
        <v>0</v>
      </c>
      <c r="E80" s="243">
        <v>8418</v>
      </c>
      <c r="F80" s="243">
        <v>0</v>
      </c>
      <c r="G80" s="243">
        <v>260353</v>
      </c>
      <c r="H80" s="243">
        <v>1</v>
      </c>
      <c r="I80" s="243">
        <v>67</v>
      </c>
      <c r="J80" s="243">
        <v>0</v>
      </c>
      <c r="K80" s="243">
        <v>0</v>
      </c>
      <c r="L80" s="243">
        <v>0</v>
      </c>
      <c r="M80" s="243">
        <v>7676</v>
      </c>
      <c r="N80" s="243">
        <v>306</v>
      </c>
      <c r="O80" s="243">
        <v>8418</v>
      </c>
      <c r="P80" s="243">
        <v>8050</v>
      </c>
    </row>
    <row r="81" spans="1:16" x14ac:dyDescent="0.45">
      <c r="A81" s="541" t="s">
        <v>362</v>
      </c>
      <c r="B81" s="542"/>
      <c r="C81" s="240">
        <v>0</v>
      </c>
      <c r="D81" s="240">
        <v>0</v>
      </c>
      <c r="E81" s="240">
        <v>0</v>
      </c>
      <c r="F81" s="240">
        <v>0</v>
      </c>
      <c r="G81" s="240">
        <v>0</v>
      </c>
      <c r="H81" s="240">
        <v>1</v>
      </c>
      <c r="I81" s="240">
        <v>67</v>
      </c>
      <c r="J81" s="240">
        <v>0</v>
      </c>
      <c r="K81" s="240">
        <v>0</v>
      </c>
      <c r="L81" s="240">
        <v>0</v>
      </c>
      <c r="M81" s="240">
        <v>7676</v>
      </c>
      <c r="N81" s="240">
        <v>306</v>
      </c>
      <c r="O81" s="240">
        <v>0</v>
      </c>
      <c r="P81" s="240">
        <v>8050</v>
      </c>
    </row>
    <row r="82" spans="1:16" x14ac:dyDescent="0.45">
      <c r="A82" s="541" t="s">
        <v>363</v>
      </c>
      <c r="B82" s="542"/>
      <c r="C82" s="240">
        <v>0</v>
      </c>
      <c r="D82" s="240">
        <v>0</v>
      </c>
      <c r="E82" s="240">
        <v>0</v>
      </c>
      <c r="F82" s="240">
        <v>0</v>
      </c>
      <c r="G82" s="240">
        <v>0</v>
      </c>
      <c r="H82" s="240">
        <v>0</v>
      </c>
      <c r="I82" s="240">
        <v>0</v>
      </c>
      <c r="J82" s="240">
        <v>0</v>
      </c>
      <c r="K82" s="240">
        <v>0</v>
      </c>
      <c r="L82" s="240">
        <v>0</v>
      </c>
      <c r="M82" s="240">
        <v>0</v>
      </c>
      <c r="N82" s="240">
        <v>0</v>
      </c>
      <c r="O82" s="240">
        <v>0</v>
      </c>
      <c r="P82" s="240">
        <v>0</v>
      </c>
    </row>
    <row r="83" spans="1:16" x14ac:dyDescent="0.45">
      <c r="A83" s="541" t="s">
        <v>364</v>
      </c>
      <c r="B83" s="542"/>
      <c r="C83" s="240">
        <v>0</v>
      </c>
      <c r="D83" s="240">
        <v>0</v>
      </c>
      <c r="E83" s="240">
        <v>0</v>
      </c>
      <c r="F83" s="240">
        <v>0</v>
      </c>
      <c r="G83" s="240">
        <v>0</v>
      </c>
      <c r="H83" s="240">
        <v>0</v>
      </c>
      <c r="I83" s="240">
        <v>0</v>
      </c>
      <c r="J83" s="240">
        <v>0</v>
      </c>
      <c r="K83" s="240">
        <v>0</v>
      </c>
      <c r="L83" s="240">
        <v>0</v>
      </c>
      <c r="M83" s="240">
        <v>0</v>
      </c>
      <c r="N83" s="240">
        <v>0</v>
      </c>
      <c r="O83" s="240">
        <v>0</v>
      </c>
      <c r="P83" s="240">
        <v>0</v>
      </c>
    </row>
    <row r="84" spans="1:16" x14ac:dyDescent="0.45">
      <c r="A84" s="541" t="s">
        <v>365</v>
      </c>
      <c r="B84" s="542"/>
      <c r="C84" s="240">
        <v>251935</v>
      </c>
      <c r="D84" s="240">
        <v>0</v>
      </c>
      <c r="E84" s="240">
        <v>8418</v>
      </c>
      <c r="F84" s="240">
        <v>0</v>
      </c>
      <c r="G84" s="240">
        <v>260353</v>
      </c>
      <c r="H84" s="240">
        <v>0</v>
      </c>
      <c r="I84" s="240">
        <v>0</v>
      </c>
      <c r="J84" s="240">
        <v>0</v>
      </c>
      <c r="K84" s="240">
        <v>0</v>
      </c>
      <c r="L84" s="240">
        <v>0</v>
      </c>
      <c r="M84" s="240">
        <v>0</v>
      </c>
      <c r="N84" s="240">
        <v>0</v>
      </c>
      <c r="O84" s="240">
        <v>8418</v>
      </c>
      <c r="P84" s="240">
        <v>0</v>
      </c>
    </row>
    <row r="85" spans="1:16" x14ac:dyDescent="0.45">
      <c r="A85" s="541" t="s">
        <v>366</v>
      </c>
      <c r="B85" s="542"/>
      <c r="C85" s="240">
        <v>0</v>
      </c>
      <c r="D85" s="240">
        <v>0</v>
      </c>
      <c r="E85" s="240">
        <v>0</v>
      </c>
      <c r="F85" s="240">
        <v>0</v>
      </c>
      <c r="G85" s="240">
        <v>0</v>
      </c>
      <c r="H85" s="240">
        <v>0</v>
      </c>
      <c r="I85" s="240">
        <v>0</v>
      </c>
      <c r="J85" s="240">
        <v>0</v>
      </c>
      <c r="K85" s="240">
        <v>0</v>
      </c>
      <c r="L85" s="240">
        <v>0</v>
      </c>
      <c r="M85" s="240">
        <v>0</v>
      </c>
      <c r="N85" s="240">
        <v>0</v>
      </c>
      <c r="O85" s="240">
        <v>0</v>
      </c>
      <c r="P85" s="240">
        <v>0</v>
      </c>
    </row>
    <row r="86" spans="1:16" x14ac:dyDescent="0.45">
      <c r="A86" s="543" t="s">
        <v>367</v>
      </c>
      <c r="B86" s="544"/>
      <c r="C86" s="243">
        <v>0</v>
      </c>
      <c r="D86" s="243">
        <v>0</v>
      </c>
      <c r="E86" s="243">
        <v>0</v>
      </c>
      <c r="F86" s="243">
        <v>0</v>
      </c>
      <c r="G86" s="243">
        <v>0</v>
      </c>
      <c r="H86" s="243">
        <v>0</v>
      </c>
      <c r="I86" s="243">
        <v>0</v>
      </c>
      <c r="J86" s="243">
        <v>0</v>
      </c>
      <c r="K86" s="243">
        <v>0</v>
      </c>
      <c r="L86" s="243">
        <v>0</v>
      </c>
      <c r="M86" s="243">
        <v>0</v>
      </c>
      <c r="N86" s="243">
        <v>0</v>
      </c>
      <c r="O86" s="243">
        <v>9825</v>
      </c>
      <c r="P86" s="243">
        <v>9825</v>
      </c>
    </row>
    <row r="87" spans="1:16" x14ac:dyDescent="0.45">
      <c r="A87" s="541" t="s">
        <v>368</v>
      </c>
      <c r="B87" s="542"/>
      <c r="C87" s="240">
        <v>0</v>
      </c>
      <c r="D87" s="240">
        <v>0</v>
      </c>
      <c r="E87" s="240">
        <v>0</v>
      </c>
      <c r="F87" s="240">
        <v>0</v>
      </c>
      <c r="G87" s="240">
        <v>0</v>
      </c>
      <c r="H87" s="240">
        <v>0</v>
      </c>
      <c r="I87" s="240">
        <v>0</v>
      </c>
      <c r="J87" s="240">
        <v>0</v>
      </c>
      <c r="K87" s="240">
        <v>0</v>
      </c>
      <c r="L87" s="240">
        <v>0</v>
      </c>
      <c r="M87" s="240">
        <v>0</v>
      </c>
      <c r="N87" s="240">
        <v>0</v>
      </c>
      <c r="O87" s="240">
        <v>0</v>
      </c>
      <c r="P87" s="240">
        <v>0</v>
      </c>
    </row>
    <row r="88" spans="1:16" x14ac:dyDescent="0.45">
      <c r="A88" s="543" t="s">
        <v>369</v>
      </c>
      <c r="B88" s="544"/>
      <c r="C88" s="243">
        <v>0</v>
      </c>
      <c r="D88" s="243">
        <v>0</v>
      </c>
      <c r="E88" s="243">
        <v>0</v>
      </c>
      <c r="F88" s="243">
        <v>0</v>
      </c>
      <c r="G88" s="243">
        <v>0</v>
      </c>
      <c r="H88" s="243">
        <v>23342</v>
      </c>
      <c r="I88" s="243">
        <v>12482</v>
      </c>
      <c r="J88" s="243">
        <v>26175</v>
      </c>
      <c r="K88" s="243">
        <v>3831</v>
      </c>
      <c r="L88" s="243">
        <v>3845</v>
      </c>
      <c r="M88" s="243">
        <v>73302</v>
      </c>
      <c r="N88" s="243">
        <v>6455</v>
      </c>
      <c r="O88" s="243">
        <v>44568</v>
      </c>
      <c r="P88" s="243">
        <v>194000</v>
      </c>
    </row>
    <row r="89" spans="1:16" x14ac:dyDescent="0.45">
      <c r="A89" s="541" t="s">
        <v>370</v>
      </c>
      <c r="B89" s="542"/>
      <c r="C89" s="240">
        <v>0</v>
      </c>
      <c r="D89" s="240">
        <v>0</v>
      </c>
      <c r="E89" s="240">
        <v>0</v>
      </c>
      <c r="F89" s="240">
        <v>0</v>
      </c>
      <c r="G89" s="240">
        <v>0</v>
      </c>
      <c r="H89" s="240">
        <v>204</v>
      </c>
      <c r="I89" s="240">
        <v>3308</v>
      </c>
      <c r="J89" s="240">
        <v>0</v>
      </c>
      <c r="K89" s="240">
        <v>0</v>
      </c>
      <c r="L89" s="240">
        <v>0</v>
      </c>
      <c r="M89" s="240">
        <v>4324</v>
      </c>
      <c r="N89" s="240">
        <v>3584</v>
      </c>
      <c r="O89" s="240">
        <v>26192</v>
      </c>
      <c r="P89" s="240">
        <v>37612</v>
      </c>
    </row>
    <row r="90" spans="1:16" x14ac:dyDescent="0.45">
      <c r="A90" s="541" t="s">
        <v>371</v>
      </c>
      <c r="B90" s="542"/>
      <c r="C90" s="240">
        <v>0</v>
      </c>
      <c r="D90" s="240">
        <v>0</v>
      </c>
      <c r="E90" s="240">
        <v>0</v>
      </c>
      <c r="F90" s="240">
        <v>0</v>
      </c>
      <c r="G90" s="240">
        <v>0</v>
      </c>
      <c r="H90" s="240">
        <v>185</v>
      </c>
      <c r="I90" s="240">
        <v>0</v>
      </c>
      <c r="J90" s="240">
        <v>26175</v>
      </c>
      <c r="K90" s="240">
        <v>3831</v>
      </c>
      <c r="L90" s="240">
        <v>0</v>
      </c>
      <c r="M90" s="240">
        <v>58848</v>
      </c>
      <c r="N90" s="240">
        <v>633</v>
      </c>
      <c r="O90" s="240">
        <v>0</v>
      </c>
      <c r="P90" s="240">
        <v>89672</v>
      </c>
    </row>
    <row r="91" spans="1:16" x14ac:dyDescent="0.45">
      <c r="A91" s="541" t="s">
        <v>372</v>
      </c>
      <c r="B91" s="542"/>
      <c r="C91" s="240">
        <v>0</v>
      </c>
      <c r="D91" s="240">
        <v>0</v>
      </c>
      <c r="E91" s="240">
        <v>0</v>
      </c>
      <c r="F91" s="240">
        <v>0</v>
      </c>
      <c r="G91" s="240">
        <v>0</v>
      </c>
      <c r="H91" s="240">
        <v>20352</v>
      </c>
      <c r="I91" s="240">
        <v>0</v>
      </c>
      <c r="J91" s="240">
        <v>0</v>
      </c>
      <c r="K91" s="240">
        <v>0</v>
      </c>
      <c r="L91" s="240">
        <v>3644</v>
      </c>
      <c r="M91" s="240">
        <v>0</v>
      </c>
      <c r="N91" s="240">
        <v>0</v>
      </c>
      <c r="O91" s="240">
        <v>0</v>
      </c>
      <c r="P91" s="240">
        <v>23996</v>
      </c>
    </row>
    <row r="92" spans="1:16" x14ac:dyDescent="0.45">
      <c r="A92" s="541" t="s">
        <v>373</v>
      </c>
      <c r="B92" s="542"/>
      <c r="C92" s="240">
        <v>0</v>
      </c>
      <c r="D92" s="240">
        <v>0</v>
      </c>
      <c r="E92" s="240">
        <v>0</v>
      </c>
      <c r="F92" s="240">
        <v>0</v>
      </c>
      <c r="G92" s="240">
        <v>0</v>
      </c>
      <c r="H92" s="240">
        <v>2086</v>
      </c>
      <c r="I92" s="240">
        <v>0</v>
      </c>
      <c r="J92" s="240">
        <v>0</v>
      </c>
      <c r="K92" s="240">
        <v>0</v>
      </c>
      <c r="L92" s="240">
        <v>86</v>
      </c>
      <c r="M92" s="240">
        <v>0</v>
      </c>
      <c r="N92" s="240">
        <v>0</v>
      </c>
      <c r="O92" s="240">
        <v>0</v>
      </c>
      <c r="P92" s="240">
        <v>2172</v>
      </c>
    </row>
    <row r="93" spans="1:16" x14ac:dyDescent="0.45">
      <c r="A93" s="541" t="s">
        <v>374</v>
      </c>
      <c r="B93" s="542"/>
      <c r="C93" s="240">
        <v>0</v>
      </c>
      <c r="D93" s="240">
        <v>0</v>
      </c>
      <c r="E93" s="240">
        <v>0</v>
      </c>
      <c r="F93" s="240">
        <v>0</v>
      </c>
      <c r="G93" s="240">
        <v>0</v>
      </c>
      <c r="H93" s="240">
        <v>7</v>
      </c>
      <c r="I93" s="240">
        <v>0</v>
      </c>
      <c r="J93" s="240">
        <v>0</v>
      </c>
      <c r="K93" s="240">
        <v>0</v>
      </c>
      <c r="L93" s="240">
        <v>0</v>
      </c>
      <c r="M93" s="240">
        <v>10130</v>
      </c>
      <c r="N93" s="240">
        <v>194</v>
      </c>
      <c r="O93" s="240">
        <v>0</v>
      </c>
      <c r="P93" s="240">
        <v>10331</v>
      </c>
    </row>
    <row r="94" spans="1:16" x14ac:dyDescent="0.45">
      <c r="A94" s="541" t="s">
        <v>375</v>
      </c>
      <c r="B94" s="542"/>
      <c r="C94" s="240">
        <v>0</v>
      </c>
      <c r="D94" s="240">
        <v>0</v>
      </c>
      <c r="E94" s="240">
        <v>0</v>
      </c>
      <c r="F94" s="240">
        <v>0</v>
      </c>
      <c r="G94" s="240">
        <v>0</v>
      </c>
      <c r="H94" s="240">
        <v>0</v>
      </c>
      <c r="I94" s="240">
        <v>0</v>
      </c>
      <c r="J94" s="240">
        <v>0</v>
      </c>
      <c r="K94" s="240">
        <v>0</v>
      </c>
      <c r="L94" s="240">
        <v>0</v>
      </c>
      <c r="M94" s="240">
        <v>0</v>
      </c>
      <c r="N94" s="240">
        <v>0</v>
      </c>
      <c r="O94" s="240">
        <v>0</v>
      </c>
      <c r="P94" s="240">
        <v>0</v>
      </c>
    </row>
    <row r="95" spans="1:16" x14ac:dyDescent="0.45">
      <c r="A95" s="541" t="s">
        <v>376</v>
      </c>
      <c r="B95" s="542"/>
      <c r="C95" s="240">
        <v>0</v>
      </c>
      <c r="D95" s="240">
        <v>0</v>
      </c>
      <c r="E95" s="240">
        <v>0</v>
      </c>
      <c r="F95" s="240">
        <v>0</v>
      </c>
      <c r="G95" s="240">
        <v>0</v>
      </c>
      <c r="H95" s="240">
        <v>507</v>
      </c>
      <c r="I95" s="240">
        <v>0</v>
      </c>
      <c r="J95" s="240">
        <v>0</v>
      </c>
      <c r="K95" s="240">
        <v>0</v>
      </c>
      <c r="L95" s="240">
        <v>115</v>
      </c>
      <c r="M95" s="240">
        <v>0</v>
      </c>
      <c r="N95" s="240">
        <v>1530</v>
      </c>
      <c r="O95" s="240">
        <v>1540</v>
      </c>
      <c r="P95" s="240">
        <v>3692</v>
      </c>
    </row>
    <row r="96" spans="1:16" x14ac:dyDescent="0.45">
      <c r="A96" s="541" t="s">
        <v>377</v>
      </c>
      <c r="B96" s="542"/>
      <c r="C96" s="240">
        <v>0</v>
      </c>
      <c r="D96" s="240">
        <v>0</v>
      </c>
      <c r="E96" s="240">
        <v>0</v>
      </c>
      <c r="F96" s="240">
        <v>0</v>
      </c>
      <c r="G96" s="240">
        <v>0</v>
      </c>
      <c r="H96" s="240">
        <v>0</v>
      </c>
      <c r="I96" s="240">
        <v>9175</v>
      </c>
      <c r="J96" s="240">
        <v>0</v>
      </c>
      <c r="K96" s="240">
        <v>0</v>
      </c>
      <c r="L96" s="240">
        <v>0</v>
      </c>
      <c r="M96" s="240">
        <v>0</v>
      </c>
      <c r="N96" s="240">
        <v>514</v>
      </c>
      <c r="O96" s="240">
        <v>16836</v>
      </c>
      <c r="P96" s="240">
        <v>26525</v>
      </c>
    </row>
    <row r="98" spans="1:18" x14ac:dyDescent="0.45">
      <c r="A98" t="s">
        <v>709</v>
      </c>
      <c r="B98">
        <f ca="1">(SUM(I89,I96)*'Unit Conversions'!B11+ SUM(H89,H93,H95)*'Unit Conversions'!B5+ L95*'Unit Conversions'!B10+ SUM(M89,M93)*'Unit Conversions'!B12+ SUM(N89,N93,N95,N96)*'Unit Conversions'!B13)*10^3*BTU_per_TOE/SUMPRODUCT('Min. of Petr. &amp; NG'!B193:B200,'Start Year Fuel Use Adjustments'!E34:E41)</f>
        <v>3.7250668308800075</v>
      </c>
    </row>
    <row r="99" spans="1:18" x14ac:dyDescent="0.45">
      <c r="A99" t="s">
        <v>710</v>
      </c>
    </row>
    <row r="100" spans="1:18" s="4" customFormat="1" x14ac:dyDescent="0.45">
      <c r="A100" s="231" t="s">
        <v>7</v>
      </c>
      <c r="B100" s="232"/>
      <c r="C100" s="232"/>
      <c r="D100" s="232"/>
      <c r="E100" s="232"/>
      <c r="F100" s="232"/>
      <c r="G100" s="232"/>
      <c r="H100" s="232"/>
      <c r="I100" s="232"/>
      <c r="J100" s="232"/>
      <c r="K100" s="232"/>
      <c r="L100" s="232"/>
      <c r="M100" s="232"/>
      <c r="N100" s="232"/>
      <c r="O100" s="232"/>
      <c r="P100" s="232"/>
      <c r="Q100" s="232"/>
      <c r="R100" s="232"/>
    </row>
    <row r="101" spans="1:18" ht="16.5" x14ac:dyDescent="0.45">
      <c r="A101" s="462" t="s">
        <v>631</v>
      </c>
      <c r="B101" s="41"/>
      <c r="C101" s="41"/>
    </row>
    <row r="102" spans="1:18" x14ac:dyDescent="0.45">
      <c r="A102" s="237"/>
      <c r="B102" s="238" t="s">
        <v>378</v>
      </c>
      <c r="C102" s="238" t="s">
        <v>379</v>
      </c>
    </row>
    <row r="103" spans="1:18" x14ac:dyDescent="0.45">
      <c r="A103" s="245" t="s">
        <v>380</v>
      </c>
      <c r="B103" s="246" t="s">
        <v>381</v>
      </c>
      <c r="C103" s="246" t="s">
        <v>382</v>
      </c>
    </row>
    <row r="104" spans="1:18" x14ac:dyDescent="0.45">
      <c r="A104" s="238" t="s">
        <v>55</v>
      </c>
      <c r="B104" s="466">
        <v>1133627</v>
      </c>
      <c r="C104" s="240">
        <v>0</v>
      </c>
    </row>
    <row r="105" spans="1:18" x14ac:dyDescent="0.45">
      <c r="A105" s="238" t="s">
        <v>636</v>
      </c>
      <c r="B105" s="466">
        <v>25037</v>
      </c>
      <c r="C105" s="240">
        <v>0</v>
      </c>
    </row>
    <row r="106" spans="1:18" x14ac:dyDescent="0.45">
      <c r="A106" s="238" t="s">
        <v>637</v>
      </c>
      <c r="B106" s="466">
        <v>70893</v>
      </c>
      <c r="C106" s="240">
        <v>0</v>
      </c>
    </row>
    <row r="107" spans="1:18" x14ac:dyDescent="0.45">
      <c r="A107" s="238" t="s">
        <v>638</v>
      </c>
      <c r="B107" s="466">
        <v>43767</v>
      </c>
      <c r="C107" s="240">
        <v>0</v>
      </c>
    </row>
    <row r="108" spans="1:18" x14ac:dyDescent="0.45">
      <c r="A108" s="238" t="s">
        <v>46</v>
      </c>
      <c r="B108" s="466">
        <v>1664</v>
      </c>
      <c r="C108" s="240">
        <v>0</v>
      </c>
    </row>
    <row r="109" spans="1:18" x14ac:dyDescent="0.45">
      <c r="A109" s="238" t="s">
        <v>639</v>
      </c>
      <c r="B109" s="466">
        <v>38346</v>
      </c>
      <c r="C109" s="240">
        <v>0</v>
      </c>
    </row>
    <row r="110" spans="1:18" x14ac:dyDescent="0.45">
      <c r="A110" s="238" t="s">
        <v>640</v>
      </c>
      <c r="B110" s="466" t="s">
        <v>634</v>
      </c>
      <c r="C110" s="240">
        <v>0</v>
      </c>
    </row>
    <row r="111" spans="1:18" x14ac:dyDescent="0.45">
      <c r="A111" s="238" t="s">
        <v>641</v>
      </c>
      <c r="B111" s="466">
        <v>0</v>
      </c>
      <c r="C111" s="240">
        <v>0</v>
      </c>
    </row>
    <row r="112" spans="1:18" x14ac:dyDescent="0.45">
      <c r="A112" s="238" t="s">
        <v>642</v>
      </c>
      <c r="B112" s="466">
        <v>26035</v>
      </c>
      <c r="C112" s="240">
        <v>0</v>
      </c>
    </row>
    <row r="113" spans="1:5" x14ac:dyDescent="0.45">
      <c r="A113" s="238" t="s">
        <v>643</v>
      </c>
      <c r="B113" s="466">
        <v>0</v>
      </c>
      <c r="C113" s="240">
        <v>0</v>
      </c>
    </row>
    <row r="114" spans="1:5" x14ac:dyDescent="0.45">
      <c r="A114" s="238" t="s">
        <v>644</v>
      </c>
      <c r="B114" s="466" t="s">
        <v>635</v>
      </c>
      <c r="C114" s="240">
        <v>0</v>
      </c>
    </row>
    <row r="115" spans="1:5" x14ac:dyDescent="0.45">
      <c r="A115" s="238" t="s">
        <v>645</v>
      </c>
      <c r="B115" s="466">
        <v>0</v>
      </c>
      <c r="C115" s="240">
        <v>0</v>
      </c>
      <c r="E115" s="243"/>
    </row>
    <row r="116" spans="1:5" x14ac:dyDescent="0.45">
      <c r="A116" s="238" t="s">
        <v>646</v>
      </c>
      <c r="B116" s="466">
        <v>0</v>
      </c>
      <c r="C116" s="240">
        <v>0</v>
      </c>
    </row>
    <row r="117" spans="1:5" s="4" customFormat="1" x14ac:dyDescent="0.45">
      <c r="A117" s="238" t="s">
        <v>632</v>
      </c>
      <c r="B117" s="466">
        <v>1664</v>
      </c>
      <c r="C117" s="240"/>
    </row>
    <row r="118" spans="1:5" s="4" customFormat="1" x14ac:dyDescent="0.45">
      <c r="A118" s="238" t="s">
        <v>633</v>
      </c>
      <c r="B118" s="466">
        <v>832</v>
      </c>
      <c r="C118" s="240"/>
    </row>
    <row r="119" spans="1:5" x14ac:dyDescent="0.45">
      <c r="A119" s="247" t="s">
        <v>383</v>
      </c>
      <c r="B119" s="467">
        <v>1532230</v>
      </c>
      <c r="C119" s="244">
        <v>0</v>
      </c>
    </row>
    <row r="120" spans="1:5" x14ac:dyDescent="0.45">
      <c r="A120" s="238" t="s">
        <v>353</v>
      </c>
      <c r="B120" s="466">
        <v>5611</v>
      </c>
      <c r="C120" s="240">
        <v>0</v>
      </c>
    </row>
    <row r="121" spans="1:5" x14ac:dyDescent="0.45">
      <c r="A121" s="238" t="s">
        <v>354</v>
      </c>
      <c r="B121" s="466">
        <v>-7203</v>
      </c>
      <c r="C121" s="240">
        <v>0</v>
      </c>
    </row>
    <row r="122" spans="1:5" x14ac:dyDescent="0.45">
      <c r="A122" s="247" t="s">
        <v>358</v>
      </c>
      <c r="B122" s="467">
        <v>1530638</v>
      </c>
      <c r="C122" s="244">
        <v>0</v>
      </c>
    </row>
    <row r="123" spans="1:5" x14ac:dyDescent="0.45">
      <c r="A123" s="238" t="s">
        <v>360</v>
      </c>
      <c r="B123" s="468">
        <v>0</v>
      </c>
      <c r="C123" s="240">
        <v>0</v>
      </c>
    </row>
    <row r="124" spans="1:5" x14ac:dyDescent="0.45">
      <c r="A124" s="247" t="s">
        <v>321</v>
      </c>
      <c r="B124" s="469">
        <v>0</v>
      </c>
      <c r="C124" s="244">
        <v>0</v>
      </c>
    </row>
    <row r="125" spans="1:5" x14ac:dyDescent="0.45">
      <c r="A125" s="238" t="s">
        <v>362</v>
      </c>
      <c r="B125" s="468">
        <v>0</v>
      </c>
      <c r="C125" s="240">
        <v>0</v>
      </c>
    </row>
    <row r="126" spans="1:5" x14ac:dyDescent="0.45">
      <c r="A126" s="238" t="s">
        <v>324</v>
      </c>
      <c r="B126" s="468">
        <v>0</v>
      </c>
      <c r="C126" s="240">
        <v>0</v>
      </c>
    </row>
    <row r="127" spans="1:5" x14ac:dyDescent="0.45">
      <c r="A127" s="247" t="s">
        <v>326</v>
      </c>
      <c r="B127" s="466">
        <v>104701</v>
      </c>
      <c r="C127" s="244">
        <v>0</v>
      </c>
    </row>
    <row r="128" spans="1:5" x14ac:dyDescent="0.45">
      <c r="A128" s="238" t="s">
        <v>368</v>
      </c>
      <c r="B128" s="466">
        <v>261931</v>
      </c>
      <c r="C128" s="240">
        <v>0</v>
      </c>
    </row>
    <row r="129" spans="1:3" x14ac:dyDescent="0.45">
      <c r="A129" s="247" t="s">
        <v>369</v>
      </c>
      <c r="B129" s="467">
        <v>1164006</v>
      </c>
      <c r="C129" s="244">
        <v>0</v>
      </c>
    </row>
    <row r="130" spans="1:3" x14ac:dyDescent="0.45">
      <c r="A130" s="238" t="s">
        <v>370</v>
      </c>
      <c r="B130" s="466">
        <v>465997</v>
      </c>
      <c r="C130" s="240">
        <v>0</v>
      </c>
    </row>
    <row r="131" spans="1:3" x14ac:dyDescent="0.45">
      <c r="A131" s="238" t="s">
        <v>371</v>
      </c>
      <c r="B131" s="466">
        <v>14356</v>
      </c>
      <c r="C131" s="240">
        <v>0</v>
      </c>
    </row>
    <row r="132" spans="1:3" x14ac:dyDescent="0.45">
      <c r="A132" s="238" t="s">
        <v>372</v>
      </c>
      <c r="B132" s="466">
        <v>288459</v>
      </c>
      <c r="C132" s="240">
        <v>0</v>
      </c>
    </row>
    <row r="133" spans="1:3" x14ac:dyDescent="0.45">
      <c r="A133" s="238" t="s">
        <v>373</v>
      </c>
      <c r="B133" s="466">
        <v>111050</v>
      </c>
      <c r="C133" s="240">
        <v>0</v>
      </c>
    </row>
    <row r="134" spans="1:3" x14ac:dyDescent="0.45">
      <c r="A134" s="238" t="s">
        <v>374</v>
      </c>
      <c r="B134" s="466">
        <v>204293</v>
      </c>
      <c r="C134" s="240">
        <v>0</v>
      </c>
    </row>
    <row r="135" spans="1:3" x14ac:dyDescent="0.45">
      <c r="A135" s="238" t="s">
        <v>375</v>
      </c>
      <c r="B135" s="468">
        <v>0</v>
      </c>
      <c r="C135" s="240">
        <v>0</v>
      </c>
    </row>
    <row r="136" spans="1:3" x14ac:dyDescent="0.45">
      <c r="A136" s="238" t="s">
        <v>376</v>
      </c>
      <c r="B136" s="466">
        <v>79852</v>
      </c>
      <c r="C136" s="240">
        <v>0</v>
      </c>
    </row>
    <row r="138" spans="1:3" x14ac:dyDescent="0.45">
      <c r="A138" s="248" t="s">
        <v>384</v>
      </c>
      <c r="B138" s="248">
        <f>SUM(B130,B134,B136)*'Unit Conversions'!A26*10^3/SUMPRODUCT('Start Year Fuel Use Adjustments'!C2:C9,'Annual Survey of Industries'!L29:L36)</f>
        <v>2.0726580558471617</v>
      </c>
    </row>
  </sheetData>
  <mergeCells count="28">
    <mergeCell ref="A93:B93"/>
    <mergeCell ref="A94:B94"/>
    <mergeCell ref="A95:B95"/>
    <mergeCell ref="A96:B96"/>
    <mergeCell ref="A92:B92"/>
    <mergeCell ref="A89:B89"/>
    <mergeCell ref="A90:B90"/>
    <mergeCell ref="A81:B81"/>
    <mergeCell ref="A82:B82"/>
    <mergeCell ref="A83:B83"/>
    <mergeCell ref="A84:B84"/>
    <mergeCell ref="A85:B85"/>
    <mergeCell ref="A91:B91"/>
    <mergeCell ref="A80:B80"/>
    <mergeCell ref="A69:B69"/>
    <mergeCell ref="A70:B70"/>
    <mergeCell ref="A71:B71"/>
    <mergeCell ref="A72:B72"/>
    <mergeCell ref="A73:B73"/>
    <mergeCell ref="A74:B74"/>
    <mergeCell ref="A75:B75"/>
    <mergeCell ref="A76:B76"/>
    <mergeCell ref="A77:B77"/>
    <mergeCell ref="A78:B78"/>
    <mergeCell ref="A79:B79"/>
    <mergeCell ref="A86:B86"/>
    <mergeCell ref="A87:B87"/>
    <mergeCell ref="A88:B88"/>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B6" sqref="B6"/>
    </sheetView>
  </sheetViews>
  <sheetFormatPr defaultRowHeight="14.25" x14ac:dyDescent="0.45"/>
  <cols>
    <col min="1" max="1" width="34.59765625" customWidth="1"/>
    <col min="2" max="2" width="15" customWidth="1"/>
    <col min="3" max="3" width="18.265625" customWidth="1"/>
    <col min="4" max="4" width="75" customWidth="1"/>
  </cols>
  <sheetData>
    <row r="1" spans="1:4" x14ac:dyDescent="0.45">
      <c r="A1" s="252" t="s">
        <v>401</v>
      </c>
      <c r="B1" s="252"/>
      <c r="C1" s="252"/>
      <c r="D1" s="253"/>
    </row>
    <row r="2" spans="1:4" x14ac:dyDescent="0.45">
      <c r="A2" s="3"/>
      <c r="B2" s="3" t="s">
        <v>402</v>
      </c>
      <c r="C2" s="3" t="s">
        <v>311</v>
      </c>
      <c r="D2" s="3" t="s">
        <v>262</v>
      </c>
    </row>
    <row r="3" spans="1:4" x14ac:dyDescent="0.45">
      <c r="A3" s="4" t="s">
        <v>403</v>
      </c>
      <c r="B3" s="4">
        <v>98.49</v>
      </c>
      <c r="C3" s="4" t="s">
        <v>404</v>
      </c>
      <c r="D3" t="s">
        <v>588</v>
      </c>
    </row>
    <row r="4" spans="1:4" ht="42.75" x14ac:dyDescent="0.45">
      <c r="A4" s="4" t="s">
        <v>405</v>
      </c>
      <c r="B4" s="126">
        <f>'GREET1 Fuel_Specs'!D81</f>
        <v>15774000</v>
      </c>
      <c r="C4" s="4" t="s">
        <v>406</v>
      </c>
      <c r="D4" s="6" t="s">
        <v>647</v>
      </c>
    </row>
    <row r="5" spans="1:4" x14ac:dyDescent="0.45">
      <c r="A5" s="4" t="s">
        <v>405</v>
      </c>
      <c r="B5" s="126">
        <f>B4*'GREET1 Fuel_Specs'!F132</f>
        <v>14309932.088760002</v>
      </c>
      <c r="C5" s="4" t="s">
        <v>407</v>
      </c>
      <c r="D5" t="s">
        <v>589</v>
      </c>
    </row>
    <row r="6" spans="1:4" x14ac:dyDescent="0.45">
      <c r="A6" s="4" t="s">
        <v>408</v>
      </c>
      <c r="B6" s="126">
        <f>B3*B5*10^6</f>
        <v>1409385211421972.5</v>
      </c>
      <c r="C6" s="4" t="s">
        <v>409</v>
      </c>
      <c r="D6" t="s">
        <v>590</v>
      </c>
    </row>
    <row r="8" spans="1:4" x14ac:dyDescent="0.45">
      <c r="A8" t="s">
        <v>591</v>
      </c>
    </row>
    <row r="9" spans="1:4" x14ac:dyDescent="0.45">
      <c r="A9" t="s">
        <v>592</v>
      </c>
    </row>
    <row r="10" spans="1:4" x14ac:dyDescent="0.45">
      <c r="A10" t="s">
        <v>593</v>
      </c>
    </row>
    <row r="11" spans="1:4" x14ac:dyDescent="0.45">
      <c r="A11" t="s">
        <v>594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51"/>
  <sheetViews>
    <sheetView topLeftCell="A4" zoomScale="90" zoomScaleNormal="90" workbookViewId="0">
      <selection activeCell="F132" sqref="F132"/>
    </sheetView>
  </sheetViews>
  <sheetFormatPr defaultColWidth="9.1328125" defaultRowHeight="14.25" x14ac:dyDescent="0.45"/>
  <cols>
    <col min="1" max="1" width="33.1328125" style="255" customWidth="1"/>
    <col min="2" max="2" width="13.3984375" style="255" bestFit="1" customWidth="1"/>
    <col min="3" max="3" width="11.59765625" style="255" customWidth="1"/>
    <col min="4" max="4" width="12.86328125" style="255" bestFit="1" customWidth="1"/>
    <col min="5" max="5" width="10.3984375" style="255" bestFit="1" customWidth="1"/>
    <col min="6" max="6" width="11.265625" style="255" customWidth="1"/>
    <col min="7" max="7" width="13.3984375" style="255" customWidth="1"/>
    <col min="8" max="8" width="12.73046875" style="255" bestFit="1" customWidth="1"/>
    <col min="9" max="9" width="9.73046875" style="255" bestFit="1" customWidth="1"/>
    <col min="10" max="10" width="9.1328125" style="255"/>
    <col min="11" max="11" width="10.3984375" style="255" customWidth="1"/>
    <col min="12" max="12" width="12.3984375" style="255" bestFit="1" customWidth="1"/>
    <col min="13" max="14" width="9.1328125" style="255"/>
    <col min="15" max="15" width="12.86328125" style="255" bestFit="1" customWidth="1"/>
    <col min="16" max="18" width="9.1328125" style="255"/>
    <col min="19" max="19" width="10.3984375" style="255" customWidth="1"/>
    <col min="20" max="22" width="9.1328125" style="255"/>
    <col min="23" max="23" width="10.73046875" style="255" customWidth="1"/>
    <col min="24" max="16384" width="9.1328125" style="255"/>
  </cols>
  <sheetData>
    <row r="1" spans="1:23" ht="15.4" x14ac:dyDescent="0.45">
      <c r="A1" s="254" t="s">
        <v>410</v>
      </c>
    </row>
    <row r="2" spans="1:23" x14ac:dyDescent="0.45">
      <c r="A2" s="256" t="s">
        <v>411</v>
      </c>
    </row>
    <row r="3" spans="1:23" ht="12.75" customHeight="1" x14ac:dyDescent="0.45">
      <c r="A3" s="257" t="s">
        <v>2</v>
      </c>
      <c r="B3" s="258" t="s">
        <v>412</v>
      </c>
      <c r="C3" s="259"/>
      <c r="D3" s="259"/>
      <c r="E3" s="260" t="s">
        <v>413</v>
      </c>
      <c r="F3" s="260" t="s">
        <v>414</v>
      </c>
      <c r="G3" s="260" t="s">
        <v>415</v>
      </c>
      <c r="H3" s="261" t="s">
        <v>415</v>
      </c>
      <c r="I3" s="262"/>
    </row>
    <row r="4" spans="1:23" ht="26.65" x14ac:dyDescent="0.45">
      <c r="A4" s="263"/>
      <c r="B4" s="264" t="s">
        <v>416</v>
      </c>
      <c r="C4" s="265" t="s">
        <v>417</v>
      </c>
      <c r="D4" s="265" t="s">
        <v>418</v>
      </c>
      <c r="E4" s="265"/>
      <c r="F4" s="265" t="s">
        <v>419</v>
      </c>
      <c r="G4" s="265" t="s">
        <v>420</v>
      </c>
      <c r="H4" s="266" t="s">
        <v>421</v>
      </c>
      <c r="I4" s="267" t="s">
        <v>422</v>
      </c>
    </row>
    <row r="5" spans="1:23" x14ac:dyDescent="0.45">
      <c r="A5" s="268" t="s">
        <v>423</v>
      </c>
      <c r="B5" s="269">
        <v>1</v>
      </c>
      <c r="C5" s="270" t="s">
        <v>424</v>
      </c>
      <c r="D5" s="270"/>
      <c r="E5" s="271"/>
      <c r="F5" s="271"/>
      <c r="G5" s="271"/>
      <c r="H5" s="272"/>
      <c r="I5" s="273"/>
    </row>
    <row r="6" spans="1:23" x14ac:dyDescent="0.45">
      <c r="A6" s="274" t="s">
        <v>425</v>
      </c>
      <c r="B6" s="275" t="s">
        <v>426</v>
      </c>
      <c r="C6" s="276" t="s">
        <v>426</v>
      </c>
      <c r="D6" s="276" t="s">
        <v>426</v>
      </c>
      <c r="E6" s="276" t="s">
        <v>427</v>
      </c>
      <c r="F6" s="277"/>
      <c r="G6" s="277"/>
      <c r="H6" s="278"/>
      <c r="I6" s="279"/>
      <c r="P6" s="280"/>
      <c r="R6" s="280"/>
      <c r="T6" s="280"/>
      <c r="V6" s="280"/>
    </row>
    <row r="7" spans="1:23" x14ac:dyDescent="0.45">
      <c r="A7" s="281" t="s">
        <v>428</v>
      </c>
      <c r="B7" s="282">
        <v>129670</v>
      </c>
      <c r="C7" s="283">
        <v>129670</v>
      </c>
      <c r="D7" s="283">
        <v>138350</v>
      </c>
      <c r="E7" s="283">
        <v>3205</v>
      </c>
      <c r="F7" s="284">
        <v>0.85299999999999998</v>
      </c>
      <c r="G7" s="285">
        <v>16000</v>
      </c>
      <c r="H7" s="286">
        <v>1.6E-2</v>
      </c>
      <c r="I7" s="287">
        <v>0.93726057101554028</v>
      </c>
      <c r="P7" s="280"/>
      <c r="Q7" s="280"/>
      <c r="R7" s="280"/>
      <c r="S7" s="280"/>
      <c r="T7" s="280"/>
      <c r="U7" s="280"/>
      <c r="V7" s="288"/>
      <c r="W7" s="288"/>
    </row>
    <row r="8" spans="1:23" x14ac:dyDescent="0.45">
      <c r="A8" s="281" t="s">
        <v>429</v>
      </c>
      <c r="B8" s="282">
        <v>135084.91292306196</v>
      </c>
      <c r="C8" s="289">
        <v>135084.91292306196</v>
      </c>
      <c r="D8" s="289">
        <v>144475.84269846199</v>
      </c>
      <c r="E8" s="289">
        <v>3266</v>
      </c>
      <c r="F8" s="290">
        <v>0.85562068501529054</v>
      </c>
      <c r="G8" s="285">
        <v>1800</v>
      </c>
      <c r="H8" s="286">
        <v>1.8E-3</v>
      </c>
      <c r="I8" s="287">
        <v>0.93500000000000005</v>
      </c>
      <c r="P8" s="280"/>
      <c r="Q8" s="280"/>
      <c r="R8" s="280"/>
      <c r="S8" s="280"/>
      <c r="T8" s="280"/>
      <c r="U8" s="280"/>
      <c r="V8" s="288"/>
      <c r="W8" s="288"/>
    </row>
    <row r="9" spans="1:23" x14ac:dyDescent="0.45">
      <c r="A9" s="281" t="s">
        <v>430</v>
      </c>
      <c r="B9" s="282">
        <v>152370.90134048002</v>
      </c>
      <c r="C9" s="289">
        <v>152370.90134048002</v>
      </c>
      <c r="D9" s="289">
        <v>162963.53084543315</v>
      </c>
      <c r="E9" s="289">
        <v>3839.6821254480283</v>
      </c>
      <c r="F9" s="290">
        <v>0.83</v>
      </c>
      <c r="G9" s="285">
        <v>48000</v>
      </c>
      <c r="H9" s="286">
        <v>4.8000000000000001E-2</v>
      </c>
      <c r="I9" s="287">
        <v>0.93500000000000016</v>
      </c>
      <c r="P9" s="280"/>
      <c r="Q9" s="280"/>
      <c r="R9" s="280"/>
      <c r="S9" s="280"/>
      <c r="T9" s="280"/>
      <c r="U9" s="280"/>
      <c r="V9" s="288"/>
      <c r="W9" s="288"/>
    </row>
    <row r="10" spans="1:23" x14ac:dyDescent="0.45">
      <c r="A10" s="281" t="s">
        <v>431</v>
      </c>
      <c r="B10" s="282">
        <v>152370.90134048002</v>
      </c>
      <c r="C10" s="291">
        <v>152370.90134048002</v>
      </c>
      <c r="D10" s="291">
        <v>162963.53084543315</v>
      </c>
      <c r="E10" s="291">
        <v>3839.6821254480283</v>
      </c>
      <c r="F10" s="292">
        <v>0.83</v>
      </c>
      <c r="G10" s="291">
        <v>48000</v>
      </c>
      <c r="H10" s="286">
        <v>4.8000000000000001E-2</v>
      </c>
      <c r="I10" s="287">
        <v>0.93500000000000016</v>
      </c>
      <c r="T10" s="280"/>
      <c r="U10" s="280"/>
      <c r="V10" s="288"/>
      <c r="W10" s="288"/>
    </row>
    <row r="11" spans="1:23" x14ac:dyDescent="0.45">
      <c r="A11" s="281" t="s">
        <v>432</v>
      </c>
      <c r="B11" s="282">
        <v>145194.18901496602</v>
      </c>
      <c r="C11" s="291">
        <v>145194.18901496602</v>
      </c>
      <c r="D11" s="291">
        <v>155287.90268980322</v>
      </c>
      <c r="E11" s="291">
        <v>3500.47748781362</v>
      </c>
      <c r="F11" s="292">
        <v>0.83245885654014951</v>
      </c>
      <c r="G11" s="291">
        <v>37227.389654331695</v>
      </c>
      <c r="H11" s="286">
        <v>3.7227389654331693E-2</v>
      </c>
      <c r="I11" s="287">
        <v>0.93500000000000005</v>
      </c>
      <c r="L11" s="291"/>
      <c r="M11" s="291"/>
      <c r="N11" s="291"/>
      <c r="O11" s="291"/>
      <c r="P11" s="292"/>
      <c r="Q11" s="291"/>
      <c r="R11" s="286"/>
      <c r="S11" s="293"/>
      <c r="T11" s="280"/>
      <c r="U11" s="280"/>
      <c r="V11" s="288"/>
      <c r="W11" s="288"/>
    </row>
    <row r="12" spans="1:23" x14ac:dyDescent="0.45">
      <c r="A12" s="281" t="s">
        <v>433</v>
      </c>
      <c r="B12" s="282">
        <v>128448.52692210001</v>
      </c>
      <c r="C12" s="289">
        <v>128448.52692210001</v>
      </c>
      <c r="D12" s="289">
        <v>137378.10365999999</v>
      </c>
      <c r="E12" s="289">
        <v>2709</v>
      </c>
      <c r="F12" s="290">
        <v>0.84059083544303792</v>
      </c>
      <c r="G12" s="285">
        <v>1600</v>
      </c>
      <c r="H12" s="286">
        <v>1.6000000000000001E-3</v>
      </c>
      <c r="I12" s="287">
        <v>0.93500000000000005</v>
      </c>
      <c r="L12" s="280"/>
      <c r="M12" s="280"/>
      <c r="N12" s="280"/>
      <c r="O12" s="280"/>
      <c r="P12" s="280"/>
      <c r="Q12" s="280"/>
      <c r="R12" s="288"/>
      <c r="S12" s="288"/>
    </row>
    <row r="13" spans="1:23" x14ac:dyDescent="0.45">
      <c r="A13" s="255" t="s">
        <v>434</v>
      </c>
      <c r="B13" s="282">
        <v>125600.90733399388</v>
      </c>
      <c r="C13" s="294">
        <v>125600.90733399388</v>
      </c>
      <c r="D13" s="294">
        <v>134008.52571649614</v>
      </c>
      <c r="E13" s="295">
        <v>3087.2372132564833</v>
      </c>
      <c r="F13" s="296">
        <v>0.85299999999999998</v>
      </c>
      <c r="G13" s="296">
        <v>16000</v>
      </c>
      <c r="H13" s="286">
        <v>1.6E-2</v>
      </c>
      <c r="I13" s="287">
        <v>0.93726057101554028</v>
      </c>
    </row>
    <row r="14" spans="1:23" x14ac:dyDescent="0.45">
      <c r="A14" s="255" t="s">
        <v>435</v>
      </c>
      <c r="B14" s="282">
        <v>122492.60888766299</v>
      </c>
      <c r="C14" s="294">
        <v>122492.60888766299</v>
      </c>
      <c r="D14" s="294">
        <v>130692.16040416578</v>
      </c>
      <c r="E14" s="295">
        <v>2984.0426545960995</v>
      </c>
      <c r="F14" s="296">
        <v>0.85299999999999998</v>
      </c>
      <c r="G14" s="296">
        <v>16000</v>
      </c>
      <c r="H14" s="286">
        <v>1.6E-2</v>
      </c>
      <c r="I14" s="287">
        <v>0.93726057101554017</v>
      </c>
    </row>
    <row r="15" spans="1:23" x14ac:dyDescent="0.45">
      <c r="A15" s="281" t="s">
        <v>436</v>
      </c>
      <c r="B15" s="282">
        <v>116090</v>
      </c>
      <c r="C15" s="283">
        <v>116090</v>
      </c>
      <c r="D15" s="283">
        <v>124340</v>
      </c>
      <c r="E15" s="283">
        <v>2819</v>
      </c>
      <c r="F15" s="284">
        <v>0.86299999999999999</v>
      </c>
      <c r="G15" s="291">
        <v>25.5</v>
      </c>
      <c r="H15" s="286">
        <v>2.55E-5</v>
      </c>
      <c r="I15" s="287">
        <v>0.93364967025896739</v>
      </c>
      <c r="O15" s="280"/>
      <c r="P15" s="297"/>
      <c r="Q15" s="297"/>
      <c r="R15" s="297"/>
      <c r="S15" s="297"/>
      <c r="T15" s="297"/>
      <c r="U15" s="297"/>
      <c r="V15" s="298"/>
      <c r="W15" s="294"/>
    </row>
    <row r="16" spans="1:23" x14ac:dyDescent="0.45">
      <c r="A16" s="281" t="s">
        <v>437</v>
      </c>
      <c r="B16" s="282">
        <v>112193.52</v>
      </c>
      <c r="C16" s="291">
        <v>112193.52</v>
      </c>
      <c r="D16" s="291">
        <v>120438.62000000001</v>
      </c>
      <c r="E16" s="291">
        <v>2835.5620000000004</v>
      </c>
      <c r="F16" s="292">
        <v>0.82778546968819577</v>
      </c>
      <c r="G16" s="299">
        <v>22.925518367368763</v>
      </c>
      <c r="H16" s="286">
        <v>2.2925518367368762E-5</v>
      </c>
      <c r="I16" s="287">
        <v>0.931541062160958</v>
      </c>
      <c r="S16" s="297"/>
      <c r="T16" s="297"/>
      <c r="U16" s="297"/>
      <c r="V16" s="298"/>
      <c r="W16" s="294"/>
    </row>
    <row r="17" spans="1:23" x14ac:dyDescent="0.45">
      <c r="A17" s="281" t="s">
        <v>438</v>
      </c>
      <c r="B17" s="282">
        <v>112193.52</v>
      </c>
      <c r="C17" s="291">
        <v>112193.52</v>
      </c>
      <c r="D17" s="291">
        <v>120438.62000000001</v>
      </c>
      <c r="E17" s="291">
        <v>2835.5620000000004</v>
      </c>
      <c r="F17" s="292">
        <v>0.82778546968819577</v>
      </c>
      <c r="G17" s="299">
        <v>22.925518367368763</v>
      </c>
      <c r="H17" s="286">
        <v>2.2925518367368762E-5</v>
      </c>
      <c r="I17" s="287">
        <v>0.931541062160958</v>
      </c>
      <c r="O17" s="280"/>
      <c r="P17" s="297"/>
      <c r="Q17" s="297"/>
      <c r="R17" s="297"/>
      <c r="S17" s="297"/>
      <c r="T17" s="297"/>
      <c r="U17" s="297"/>
      <c r="V17" s="298"/>
      <c r="W17" s="294"/>
    </row>
    <row r="18" spans="1:23" x14ac:dyDescent="0.45">
      <c r="A18" s="281" t="s">
        <v>439</v>
      </c>
      <c r="B18" s="282">
        <v>106150</v>
      </c>
      <c r="C18" s="291">
        <v>106150</v>
      </c>
      <c r="D18" s="291">
        <v>114387.5</v>
      </c>
      <c r="E18" s="291">
        <v>2861.25</v>
      </c>
      <c r="F18" s="292">
        <v>0.77774999999999994</v>
      </c>
      <c r="G18" s="299">
        <v>19.267500028014183</v>
      </c>
      <c r="H18" s="286">
        <v>1.9267500028014183E-5</v>
      </c>
      <c r="I18" s="287">
        <v>0.92798601245765489</v>
      </c>
      <c r="S18" s="297"/>
      <c r="T18" s="297"/>
      <c r="U18" s="297"/>
      <c r="V18" s="298"/>
      <c r="W18" s="294"/>
    </row>
    <row r="19" spans="1:23" x14ac:dyDescent="0.45">
      <c r="A19" s="281" t="s">
        <v>440</v>
      </c>
      <c r="B19" s="282">
        <v>100186</v>
      </c>
      <c r="C19" s="291">
        <v>100186</v>
      </c>
      <c r="D19" s="291">
        <v>108416</v>
      </c>
      <c r="E19" s="291">
        <v>2886.6</v>
      </c>
      <c r="F19" s="292">
        <v>0.72659999999999991</v>
      </c>
      <c r="G19" s="299">
        <v>15.528000044822692</v>
      </c>
      <c r="H19" s="286">
        <v>1.5528000044822691E-5</v>
      </c>
      <c r="I19" s="287">
        <v>0.92408869539551353</v>
      </c>
      <c r="J19" s="297"/>
      <c r="K19" s="297"/>
      <c r="L19" s="297"/>
      <c r="M19" s="298"/>
      <c r="N19" s="294"/>
    </row>
    <row r="20" spans="1:23" x14ac:dyDescent="0.45">
      <c r="A20" s="300" t="s">
        <v>441</v>
      </c>
      <c r="B20" s="282">
        <v>128450</v>
      </c>
      <c r="C20" s="283">
        <v>128450</v>
      </c>
      <c r="D20" s="283">
        <v>137380</v>
      </c>
      <c r="E20" s="283">
        <v>3167</v>
      </c>
      <c r="F20" s="284">
        <v>0.86499999999999999</v>
      </c>
      <c r="G20" s="291">
        <v>200</v>
      </c>
      <c r="H20" s="286">
        <v>2.0000000000000001E-4</v>
      </c>
      <c r="I20" s="287">
        <v>0.93499781627602274</v>
      </c>
      <c r="O20" s="288"/>
      <c r="W20" s="294"/>
    </row>
    <row r="21" spans="1:23" x14ac:dyDescent="0.45">
      <c r="A21" s="301" t="s">
        <v>442</v>
      </c>
      <c r="B21" s="282"/>
      <c r="C21" s="291"/>
      <c r="D21" s="291"/>
      <c r="E21" s="291"/>
      <c r="F21" s="302"/>
      <c r="G21" s="291">
        <v>120</v>
      </c>
      <c r="H21" s="286">
        <v>1.2E-4</v>
      </c>
      <c r="I21" s="287"/>
    </row>
    <row r="22" spans="1:23" x14ac:dyDescent="0.45">
      <c r="A22" s="281" t="s">
        <v>443</v>
      </c>
      <c r="B22" s="282">
        <v>128450</v>
      </c>
      <c r="C22" s="291">
        <v>128450</v>
      </c>
      <c r="D22" s="291">
        <v>137380</v>
      </c>
      <c r="E22" s="291">
        <v>3167</v>
      </c>
      <c r="F22" s="292">
        <v>0.86499999999999999</v>
      </c>
      <c r="G22" s="291">
        <v>11</v>
      </c>
      <c r="H22" s="286">
        <v>1.1E-5</v>
      </c>
      <c r="I22" s="287">
        <v>0.93499781627602274</v>
      </c>
    </row>
    <row r="23" spans="1:23" x14ac:dyDescent="0.45">
      <c r="A23" s="281" t="s">
        <v>444</v>
      </c>
      <c r="B23" s="282">
        <v>129487.84757606639</v>
      </c>
      <c r="C23" s="291">
        <v>129487.84757606639</v>
      </c>
      <c r="D23" s="283">
        <v>138490</v>
      </c>
      <c r="E23" s="283">
        <v>3206</v>
      </c>
      <c r="F23" s="284">
        <v>0.871</v>
      </c>
      <c r="G23" s="285">
        <v>11</v>
      </c>
      <c r="H23" s="286">
        <v>1.1E-5</v>
      </c>
      <c r="I23" s="287">
        <v>0.93499781627602274</v>
      </c>
    </row>
    <row r="24" spans="1:23" x14ac:dyDescent="0.45">
      <c r="A24" s="281" t="s">
        <v>445</v>
      </c>
      <c r="B24" s="282">
        <v>116920</v>
      </c>
      <c r="C24" s="283">
        <v>116920</v>
      </c>
      <c r="D24" s="283">
        <v>125080</v>
      </c>
      <c r="E24" s="283">
        <v>2745</v>
      </c>
      <c r="F24" s="284">
        <v>0.85</v>
      </c>
      <c r="G24" s="285">
        <v>1</v>
      </c>
      <c r="H24" s="286">
        <v>9.9999999999999995E-7</v>
      </c>
      <c r="I24" s="287">
        <v>0.93476175247841387</v>
      </c>
    </row>
    <row r="25" spans="1:23" x14ac:dyDescent="0.45">
      <c r="A25" s="303" t="s">
        <v>446</v>
      </c>
      <c r="B25" s="282">
        <v>124307.03423937227</v>
      </c>
      <c r="C25" s="291">
        <v>124307.03423937227</v>
      </c>
      <c r="D25" s="291">
        <v>132948.69438683367</v>
      </c>
      <c r="E25" s="291">
        <v>3035.8996219999995</v>
      </c>
      <c r="F25" s="292">
        <v>0.86199999999999999</v>
      </c>
      <c r="G25" s="291">
        <v>700</v>
      </c>
      <c r="H25" s="286">
        <v>6.9999999999999999E-4</v>
      </c>
      <c r="I25" s="287">
        <v>0.93500003751584637</v>
      </c>
    </row>
    <row r="26" spans="1:23" x14ac:dyDescent="0.45">
      <c r="A26" s="304" t="s">
        <v>447</v>
      </c>
      <c r="B26" s="282">
        <v>123041.23110601204</v>
      </c>
      <c r="C26" s="291">
        <v>123041.23110601204</v>
      </c>
      <c r="D26" s="291">
        <v>131594.89429852215</v>
      </c>
      <c r="E26" s="291">
        <v>2998.0455119999997</v>
      </c>
      <c r="F26" s="292">
        <v>0.86</v>
      </c>
      <c r="G26" s="291">
        <v>11</v>
      </c>
      <c r="H26" s="286">
        <v>1.1E-5</v>
      </c>
      <c r="I26" s="287">
        <v>0.93500003751584626</v>
      </c>
    </row>
    <row r="27" spans="1:23" x14ac:dyDescent="0.45">
      <c r="A27" s="304" t="s">
        <v>448</v>
      </c>
      <c r="B27" s="282">
        <v>111520</v>
      </c>
      <c r="C27" s="283">
        <v>111520</v>
      </c>
      <c r="D27" s="283">
        <v>119740</v>
      </c>
      <c r="E27" s="305">
        <v>2651</v>
      </c>
      <c r="F27" s="284">
        <v>0.84199999999999997</v>
      </c>
      <c r="G27" s="285">
        <v>0</v>
      </c>
      <c r="H27" s="286">
        <v>0</v>
      </c>
      <c r="I27" s="287">
        <v>0.93135126106564226</v>
      </c>
    </row>
    <row r="28" spans="1:23" x14ac:dyDescent="0.45">
      <c r="A28" s="304" t="s">
        <v>449</v>
      </c>
      <c r="B28" s="282">
        <v>140352.52220119376</v>
      </c>
      <c r="C28" s="291">
        <v>140352.52220119376</v>
      </c>
      <c r="D28" s="283">
        <v>150110</v>
      </c>
      <c r="E28" s="283">
        <v>3752</v>
      </c>
      <c r="F28" s="284">
        <v>0.86799999999999999</v>
      </c>
      <c r="G28" s="285">
        <v>5000</v>
      </c>
      <c r="H28" s="286">
        <v>5.0000000000000001E-3</v>
      </c>
      <c r="I28" s="287">
        <v>0.93499781627602263</v>
      </c>
      <c r="J28" s="306"/>
    </row>
    <row r="29" spans="1:23" x14ac:dyDescent="0.45">
      <c r="A29" s="304" t="s">
        <v>450</v>
      </c>
      <c r="B29" s="282">
        <v>140352.52220119376</v>
      </c>
      <c r="C29" s="291">
        <v>140352.52220119376</v>
      </c>
      <c r="D29" s="291">
        <v>150110</v>
      </c>
      <c r="E29" s="291">
        <v>3752</v>
      </c>
      <c r="F29" s="292">
        <v>0.86799999999999999</v>
      </c>
      <c r="G29" s="285">
        <v>27000</v>
      </c>
      <c r="H29" s="286">
        <v>2.7E-2</v>
      </c>
      <c r="I29" s="287">
        <v>0.93499781627602263</v>
      </c>
    </row>
    <row r="30" spans="1:23" x14ac:dyDescent="0.45">
      <c r="A30" s="304" t="s">
        <v>451</v>
      </c>
      <c r="B30" s="282">
        <v>57250</v>
      </c>
      <c r="C30" s="283">
        <v>57250</v>
      </c>
      <c r="D30" s="283">
        <v>65200</v>
      </c>
      <c r="E30" s="283">
        <v>3006</v>
      </c>
      <c r="F30" s="307">
        <v>0.375</v>
      </c>
      <c r="G30" s="285">
        <v>0</v>
      </c>
      <c r="H30" s="286">
        <v>0</v>
      </c>
      <c r="I30" s="287">
        <v>0.87806748466257667</v>
      </c>
    </row>
    <row r="31" spans="1:23" x14ac:dyDescent="0.45">
      <c r="A31" s="304" t="s">
        <v>452</v>
      </c>
      <c r="B31" s="282">
        <v>76330</v>
      </c>
      <c r="C31" s="283">
        <v>76330</v>
      </c>
      <c r="D31" s="283">
        <v>84530</v>
      </c>
      <c r="E31" s="283">
        <v>2988</v>
      </c>
      <c r="F31" s="307">
        <v>0.52200000000000002</v>
      </c>
      <c r="G31" s="291">
        <v>0.57000011205673218</v>
      </c>
      <c r="H31" s="286">
        <v>5.7000011205673218E-7</v>
      </c>
      <c r="I31" s="287">
        <v>0.90299302022950434</v>
      </c>
      <c r="J31" s="306"/>
    </row>
    <row r="32" spans="1:23" x14ac:dyDescent="0.45">
      <c r="A32" s="304" t="s">
        <v>453</v>
      </c>
      <c r="B32" s="282">
        <v>99837</v>
      </c>
      <c r="C32" s="308">
        <v>99837</v>
      </c>
      <c r="D32" s="305">
        <v>108458</v>
      </c>
      <c r="E32" s="308">
        <v>3065</v>
      </c>
      <c r="F32" s="309">
        <v>0.64859999999999995</v>
      </c>
      <c r="G32" s="310">
        <v>0</v>
      </c>
      <c r="H32" s="286">
        <v>0</v>
      </c>
      <c r="I32" s="287">
        <v>0.92051300964428628</v>
      </c>
    </row>
    <row r="33" spans="1:11" x14ac:dyDescent="0.45">
      <c r="A33" s="304" t="s">
        <v>454</v>
      </c>
      <c r="B33" s="282">
        <v>83127</v>
      </c>
      <c r="C33" s="308">
        <v>83127</v>
      </c>
      <c r="D33" s="305">
        <v>89511</v>
      </c>
      <c r="E33" s="308">
        <v>2964</v>
      </c>
      <c r="F33" s="309">
        <v>0.61980000000000002</v>
      </c>
      <c r="G33" s="310">
        <v>0</v>
      </c>
      <c r="H33" s="286">
        <v>0</v>
      </c>
      <c r="I33" s="287">
        <v>0.92867915675168411</v>
      </c>
      <c r="J33" s="306"/>
    </row>
    <row r="34" spans="1:11" x14ac:dyDescent="0.45">
      <c r="A34" s="304" t="s">
        <v>455</v>
      </c>
      <c r="B34" s="282">
        <v>116090</v>
      </c>
      <c r="C34" s="291">
        <v>116090</v>
      </c>
      <c r="D34" s="291">
        <v>124340</v>
      </c>
      <c r="E34" s="291">
        <v>2819</v>
      </c>
      <c r="F34" s="292">
        <v>0.86299999999999999</v>
      </c>
      <c r="G34" s="291">
        <v>25.5</v>
      </c>
      <c r="H34" s="286">
        <v>2.55E-5</v>
      </c>
      <c r="I34" s="287">
        <v>0.93364967025896739</v>
      </c>
    </row>
    <row r="35" spans="1:11" x14ac:dyDescent="0.45">
      <c r="A35" s="304" t="s">
        <v>456</v>
      </c>
      <c r="B35" s="282">
        <v>84950</v>
      </c>
      <c r="C35" s="283">
        <v>84950</v>
      </c>
      <c r="D35" s="283">
        <v>91410</v>
      </c>
      <c r="E35" s="285">
        <v>1923</v>
      </c>
      <c r="F35" s="307">
        <v>0.82</v>
      </c>
      <c r="G35" s="285">
        <v>0</v>
      </c>
      <c r="H35" s="286">
        <v>0</v>
      </c>
      <c r="I35" s="287">
        <v>0.9293293950333662</v>
      </c>
      <c r="J35" s="306"/>
    </row>
    <row r="36" spans="1:11" x14ac:dyDescent="0.45">
      <c r="A36" s="304" t="s">
        <v>457</v>
      </c>
      <c r="B36" s="282">
        <v>74720</v>
      </c>
      <c r="C36" s="283">
        <v>74720</v>
      </c>
      <c r="D36" s="283">
        <v>84820</v>
      </c>
      <c r="E36" s="283">
        <v>1621</v>
      </c>
      <c r="F36" s="284">
        <v>0.75</v>
      </c>
      <c r="G36" s="285">
        <v>0</v>
      </c>
      <c r="H36" s="286">
        <v>0</v>
      </c>
      <c r="I36" s="287">
        <v>0.88092431030417351</v>
      </c>
      <c r="J36" s="306"/>
    </row>
    <row r="37" spans="1:11" x14ac:dyDescent="0.45">
      <c r="A37" s="304" t="s">
        <v>458</v>
      </c>
      <c r="B37" s="282">
        <v>68930</v>
      </c>
      <c r="C37" s="283">
        <v>68930</v>
      </c>
      <c r="D37" s="283">
        <v>75610</v>
      </c>
      <c r="E37" s="283">
        <v>2518</v>
      </c>
      <c r="F37" s="311">
        <v>0.52200000000000002</v>
      </c>
      <c r="G37" s="285">
        <v>0</v>
      </c>
      <c r="H37" s="286">
        <v>0</v>
      </c>
      <c r="I37" s="287">
        <v>0.91165189789710355</v>
      </c>
      <c r="J37" s="306"/>
    </row>
    <row r="38" spans="1:11" x14ac:dyDescent="0.45">
      <c r="A38" s="304" t="s">
        <v>459</v>
      </c>
      <c r="B38" s="282">
        <v>72200</v>
      </c>
      <c r="C38" s="285">
        <v>72200</v>
      </c>
      <c r="D38" s="291">
        <v>79196.89540113158</v>
      </c>
      <c r="E38" s="285">
        <v>3255</v>
      </c>
      <c r="F38" s="307">
        <v>0.47399999999999998</v>
      </c>
      <c r="G38" s="285">
        <v>0</v>
      </c>
      <c r="H38" s="286">
        <v>0</v>
      </c>
      <c r="I38" s="287">
        <v>0.91165189789710355</v>
      </c>
      <c r="J38" s="306"/>
    </row>
    <row r="39" spans="1:11" x14ac:dyDescent="0.45">
      <c r="A39" s="304" t="s">
        <v>460</v>
      </c>
      <c r="B39" s="282">
        <v>119550</v>
      </c>
      <c r="C39" s="283">
        <v>119550</v>
      </c>
      <c r="D39" s="283">
        <v>127960</v>
      </c>
      <c r="E39" s="283">
        <v>3361</v>
      </c>
      <c r="F39" s="284">
        <v>0.77600000000000002</v>
      </c>
      <c r="G39" s="285">
        <v>0</v>
      </c>
      <c r="H39" s="286">
        <v>0</v>
      </c>
      <c r="I39" s="287">
        <v>0.93427633635511098</v>
      </c>
      <c r="J39" s="306"/>
      <c r="K39" s="306"/>
    </row>
    <row r="40" spans="1:11" x14ac:dyDescent="0.45">
      <c r="A40" s="304" t="s">
        <v>461</v>
      </c>
      <c r="B40" s="282">
        <v>123670</v>
      </c>
      <c r="C40" s="283">
        <v>123670</v>
      </c>
      <c r="D40" s="283">
        <v>130030</v>
      </c>
      <c r="E40" s="283">
        <v>3017</v>
      </c>
      <c r="F40" s="284">
        <v>0.85299999999999998</v>
      </c>
      <c r="G40" s="285">
        <v>0</v>
      </c>
      <c r="H40" s="286">
        <v>0</v>
      </c>
      <c r="I40" s="287">
        <v>0.95108821041298164</v>
      </c>
      <c r="J40" s="306"/>
      <c r="K40" s="306"/>
    </row>
    <row r="41" spans="1:11" x14ac:dyDescent="0.45">
      <c r="A41" s="304" t="s">
        <v>462</v>
      </c>
      <c r="B41" s="282">
        <v>117059</v>
      </c>
      <c r="C41" s="285">
        <v>117059</v>
      </c>
      <c r="D41" s="285">
        <v>125293.76528649101</v>
      </c>
      <c r="E41" s="285">
        <v>2835</v>
      </c>
      <c r="F41" s="307">
        <v>0.871</v>
      </c>
      <c r="G41" s="291">
        <v>0</v>
      </c>
      <c r="H41" s="286">
        <v>0</v>
      </c>
      <c r="I41" s="287">
        <v>0.93427633635511098</v>
      </c>
      <c r="K41" s="306"/>
    </row>
    <row r="42" spans="1:11" x14ac:dyDescent="0.45">
      <c r="A42" s="303" t="s">
        <v>463</v>
      </c>
      <c r="B42" s="282">
        <v>122887</v>
      </c>
      <c r="C42" s="305">
        <v>122887</v>
      </c>
      <c r="D42" s="305">
        <v>130817</v>
      </c>
      <c r="E42" s="305">
        <v>2948</v>
      </c>
      <c r="F42" s="307">
        <v>0.871</v>
      </c>
      <c r="G42" s="291">
        <v>0</v>
      </c>
      <c r="H42" s="286">
        <v>0</v>
      </c>
      <c r="I42" s="287">
        <v>0.93938096730547249</v>
      </c>
      <c r="K42" s="306"/>
    </row>
    <row r="43" spans="1:11" x14ac:dyDescent="0.45">
      <c r="A43" s="303" t="s">
        <v>464</v>
      </c>
      <c r="B43" s="282">
        <v>123542.426446789</v>
      </c>
      <c r="C43" s="305">
        <v>123542.426446789</v>
      </c>
      <c r="D43" s="305">
        <v>133070.13702382601</v>
      </c>
      <c r="E43" s="305">
        <v>3003.2639480974099</v>
      </c>
      <c r="F43" s="307">
        <v>0.871</v>
      </c>
      <c r="G43" s="291">
        <v>0</v>
      </c>
      <c r="H43" s="286">
        <v>0</v>
      </c>
      <c r="I43" s="287">
        <v>0.92840083590406852</v>
      </c>
      <c r="K43" s="306"/>
    </row>
    <row r="44" spans="1:11" x14ac:dyDescent="0.45">
      <c r="A44" s="304" t="s">
        <v>465</v>
      </c>
      <c r="B44" s="282">
        <v>115983</v>
      </c>
      <c r="C44" s="305">
        <v>115983</v>
      </c>
      <c r="D44" s="305">
        <v>124230</v>
      </c>
      <c r="E44" s="305">
        <v>2830</v>
      </c>
      <c r="F44" s="307">
        <v>0.84</v>
      </c>
      <c r="G44" s="291">
        <v>0</v>
      </c>
      <c r="H44" s="286">
        <v>0</v>
      </c>
      <c r="I44" s="287">
        <v>0.93361506882395562</v>
      </c>
      <c r="K44" s="306"/>
    </row>
    <row r="45" spans="1:11" x14ac:dyDescent="0.45">
      <c r="A45" s="255" t="s">
        <v>466</v>
      </c>
      <c r="B45" s="282">
        <v>111560</v>
      </c>
      <c r="C45" s="289">
        <v>111560</v>
      </c>
      <c r="D45" s="291">
        <v>119492.50148728694</v>
      </c>
      <c r="E45" s="289">
        <v>2654.6482049815622</v>
      </c>
      <c r="F45" s="290">
        <v>0.8337</v>
      </c>
      <c r="G45" s="285">
        <v>10</v>
      </c>
      <c r="H45" s="286">
        <v>1.0000000000000001E-5</v>
      </c>
      <c r="I45" s="287">
        <v>0.93361506882395551</v>
      </c>
    </row>
    <row r="46" spans="1:11" x14ac:dyDescent="0.45">
      <c r="A46" s="304" t="s">
        <v>467</v>
      </c>
      <c r="B46" s="282">
        <v>119776.6214942081</v>
      </c>
      <c r="C46" s="291">
        <v>119776.6214942081</v>
      </c>
      <c r="D46" s="291">
        <v>128103.33335647394</v>
      </c>
      <c r="E46" s="291">
        <v>2865.5561269999994</v>
      </c>
      <c r="F46" s="292">
        <v>0.84699999999999998</v>
      </c>
      <c r="G46" s="312">
        <v>0</v>
      </c>
      <c r="H46" s="286">
        <v>0</v>
      </c>
      <c r="I46" s="287">
        <v>0.93500003751584626</v>
      </c>
      <c r="K46" s="306"/>
    </row>
    <row r="47" spans="1:11" x14ac:dyDescent="0.45">
      <c r="A47" s="281" t="s">
        <v>468</v>
      </c>
      <c r="B47" s="282">
        <v>30500</v>
      </c>
      <c r="C47" s="283">
        <v>30500</v>
      </c>
      <c r="D47" s="283">
        <v>36020</v>
      </c>
      <c r="E47" s="283">
        <v>268</v>
      </c>
      <c r="F47" s="307">
        <v>0</v>
      </c>
      <c r="G47" s="285">
        <v>0</v>
      </c>
      <c r="H47" s="286">
        <v>0</v>
      </c>
      <c r="I47" s="287">
        <v>0.84675180455302612</v>
      </c>
    </row>
    <row r="48" spans="1:11" x14ac:dyDescent="0.45">
      <c r="A48" s="281" t="s">
        <v>469</v>
      </c>
      <c r="B48" s="282">
        <v>93540</v>
      </c>
      <c r="C48" s="283">
        <v>93540</v>
      </c>
      <c r="D48" s="283">
        <v>101130</v>
      </c>
      <c r="E48" s="283">
        <v>2811</v>
      </c>
      <c r="F48" s="307">
        <v>0.68100000000000005</v>
      </c>
      <c r="G48" s="285">
        <v>0</v>
      </c>
      <c r="H48" s="286">
        <v>0</v>
      </c>
      <c r="I48" s="287">
        <v>0.92494808662118067</v>
      </c>
    </row>
    <row r="49" spans="1:12" x14ac:dyDescent="0.45">
      <c r="A49" s="281" t="s">
        <v>470</v>
      </c>
      <c r="B49" s="282">
        <v>96720</v>
      </c>
      <c r="C49" s="283">
        <v>96720</v>
      </c>
      <c r="D49" s="283">
        <v>104530</v>
      </c>
      <c r="E49" s="283">
        <v>2810</v>
      </c>
      <c r="F49" s="307">
        <v>0.70599999999999996</v>
      </c>
      <c r="G49" s="285">
        <v>0</v>
      </c>
      <c r="H49" s="286">
        <v>0</v>
      </c>
      <c r="I49" s="287">
        <v>0.92528460728977324</v>
      </c>
      <c r="J49" s="306"/>
    </row>
    <row r="50" spans="1:12" x14ac:dyDescent="0.45">
      <c r="A50" s="281" t="s">
        <v>471</v>
      </c>
      <c r="B50" s="282">
        <v>100480</v>
      </c>
      <c r="C50" s="283">
        <v>100480</v>
      </c>
      <c r="D50" s="283">
        <v>108570</v>
      </c>
      <c r="E50" s="283">
        <v>2913</v>
      </c>
      <c r="F50" s="307">
        <v>0.70599999999999996</v>
      </c>
      <c r="G50" s="285">
        <v>0</v>
      </c>
      <c r="H50" s="286">
        <v>0</v>
      </c>
      <c r="I50" s="287">
        <v>0.92548586165607438</v>
      </c>
      <c r="J50" s="306"/>
    </row>
    <row r="51" spans="1:12" x14ac:dyDescent="0.45">
      <c r="A51" s="281" t="s">
        <v>472</v>
      </c>
      <c r="B51" s="282">
        <v>94970</v>
      </c>
      <c r="C51" s="283">
        <v>94970</v>
      </c>
      <c r="D51" s="283">
        <v>103220</v>
      </c>
      <c r="E51" s="283">
        <v>2213</v>
      </c>
      <c r="F51" s="307">
        <v>0.82799999999999996</v>
      </c>
      <c r="G51" s="285">
        <v>0</v>
      </c>
      <c r="H51" s="286">
        <v>0</v>
      </c>
      <c r="I51" s="287">
        <v>0.92007362914163926</v>
      </c>
      <c r="J51" s="306"/>
    </row>
    <row r="52" spans="1:12" x14ac:dyDescent="0.45">
      <c r="A52" s="281" t="s">
        <v>473</v>
      </c>
      <c r="B52" s="282">
        <v>90060</v>
      </c>
      <c r="C52" s="283">
        <v>90060</v>
      </c>
      <c r="D52" s="283">
        <v>98560</v>
      </c>
      <c r="E52" s="283">
        <v>2118</v>
      </c>
      <c r="F52" s="307">
        <v>0.82799999999999996</v>
      </c>
      <c r="G52" s="285">
        <v>0</v>
      </c>
      <c r="H52" s="286">
        <v>0</v>
      </c>
      <c r="I52" s="287">
        <v>0.91375811688311692</v>
      </c>
      <c r="J52" s="306"/>
    </row>
    <row r="53" spans="1:12" x14ac:dyDescent="0.45">
      <c r="A53" s="281" t="s">
        <v>474</v>
      </c>
      <c r="B53" s="282">
        <v>95720</v>
      </c>
      <c r="C53" s="283">
        <v>95720</v>
      </c>
      <c r="D53" s="283">
        <v>103010</v>
      </c>
      <c r="E53" s="283">
        <v>2253</v>
      </c>
      <c r="F53" s="307">
        <v>0.85699999999999998</v>
      </c>
      <c r="G53" s="285">
        <v>0</v>
      </c>
      <c r="H53" s="286">
        <v>0</v>
      </c>
      <c r="I53" s="287">
        <v>0.92923017182797785</v>
      </c>
      <c r="J53" s="306"/>
    </row>
    <row r="54" spans="1:12" x14ac:dyDescent="0.45">
      <c r="A54" s="281" t="s">
        <v>475</v>
      </c>
      <c r="B54" s="282">
        <v>84250</v>
      </c>
      <c r="C54" s="283">
        <v>84250</v>
      </c>
      <c r="D54" s="283">
        <v>91420</v>
      </c>
      <c r="E54" s="283">
        <v>1920</v>
      </c>
      <c r="F54" s="307">
        <v>0.81799999999999995</v>
      </c>
      <c r="G54" s="285">
        <v>0</v>
      </c>
      <c r="H54" s="286">
        <v>0</v>
      </c>
      <c r="I54" s="287">
        <v>0.92157077225989936</v>
      </c>
      <c r="J54" s="306"/>
    </row>
    <row r="55" spans="1:12" x14ac:dyDescent="0.45">
      <c r="A55" s="281" t="s">
        <v>476</v>
      </c>
      <c r="B55" s="282">
        <v>83686.11202275462</v>
      </c>
      <c r="C55" s="291">
        <v>83686.11202275462</v>
      </c>
      <c r="D55" s="283">
        <v>90050</v>
      </c>
      <c r="E55" s="291">
        <v>2532</v>
      </c>
      <c r="F55" s="292"/>
      <c r="G55" s="285">
        <v>0</v>
      </c>
      <c r="H55" s="286">
        <v>0</v>
      </c>
      <c r="I55" s="287">
        <v>0.92932939503336609</v>
      </c>
      <c r="J55" s="306"/>
    </row>
    <row r="56" spans="1:12" x14ac:dyDescent="0.45">
      <c r="A56" s="300" t="s">
        <v>477</v>
      </c>
      <c r="B56" s="282">
        <v>105124.8</v>
      </c>
      <c r="C56" s="313">
        <v>105124.8</v>
      </c>
      <c r="D56" s="291">
        <v>112166.3</v>
      </c>
      <c r="E56" s="313">
        <v>2478.6999999999998</v>
      </c>
      <c r="F56" s="314">
        <v>0.83625099999999997</v>
      </c>
      <c r="G56" s="285">
        <v>0</v>
      </c>
      <c r="H56" s="286">
        <v>0</v>
      </c>
      <c r="I56" s="287">
        <v>0.93722267739953979</v>
      </c>
    </row>
    <row r="57" spans="1:12" x14ac:dyDescent="0.45">
      <c r="A57" s="281" t="s">
        <v>478</v>
      </c>
      <c r="B57" s="282">
        <v>128590</v>
      </c>
      <c r="C57" s="285">
        <v>128590</v>
      </c>
      <c r="D57" s="285">
        <v>142860</v>
      </c>
      <c r="E57" s="313"/>
      <c r="F57" s="314"/>
      <c r="G57" s="285">
        <v>0</v>
      </c>
      <c r="H57" s="286">
        <v>0</v>
      </c>
      <c r="I57" s="287">
        <v>0.9001119977600448</v>
      </c>
    </row>
    <row r="58" spans="1:12" x14ac:dyDescent="0.45">
      <c r="A58" s="274" t="s">
        <v>479</v>
      </c>
      <c r="B58" s="315" t="s">
        <v>480</v>
      </c>
      <c r="C58" s="316" t="s">
        <v>480</v>
      </c>
      <c r="D58" s="316" t="s">
        <v>480</v>
      </c>
      <c r="E58" s="316" t="s">
        <v>481</v>
      </c>
      <c r="F58" s="317"/>
      <c r="G58" s="318"/>
      <c r="H58" s="319"/>
      <c r="I58" s="320" t="s">
        <v>422</v>
      </c>
    </row>
    <row r="59" spans="1:12" x14ac:dyDescent="0.45">
      <c r="A59" s="281" t="s">
        <v>44</v>
      </c>
      <c r="B59" s="282">
        <v>983</v>
      </c>
      <c r="C59" s="283">
        <v>983</v>
      </c>
      <c r="D59" s="283">
        <v>1089</v>
      </c>
      <c r="E59" s="321">
        <v>22</v>
      </c>
      <c r="F59" s="284">
        <v>0.72399999999999998</v>
      </c>
      <c r="G59" s="285">
        <v>6</v>
      </c>
      <c r="H59" s="286">
        <v>6.0000000000000002E-6</v>
      </c>
      <c r="I59" s="287">
        <v>0.90266299357208446</v>
      </c>
    </row>
    <row r="60" spans="1:12" x14ac:dyDescent="0.45">
      <c r="A60" s="300" t="s">
        <v>482</v>
      </c>
      <c r="B60" s="282">
        <v>962.18504920853229</v>
      </c>
      <c r="C60" s="322">
        <v>962.18504920853229</v>
      </c>
      <c r="D60" s="322">
        <v>1068.0254046214709</v>
      </c>
      <c r="E60" s="323">
        <v>20.303179298999996</v>
      </c>
      <c r="F60" s="307">
        <v>0.75</v>
      </c>
      <c r="G60" s="285">
        <v>0</v>
      </c>
      <c r="H60" s="286">
        <v>0</v>
      </c>
      <c r="I60" s="287">
        <v>0.9009009009009008</v>
      </c>
    </row>
    <row r="61" spans="1:12" x14ac:dyDescent="0.45">
      <c r="A61" s="281" t="s">
        <v>483</v>
      </c>
      <c r="B61" s="282">
        <v>290</v>
      </c>
      <c r="C61" s="322">
        <v>290</v>
      </c>
      <c r="D61" s="322">
        <v>343</v>
      </c>
      <c r="E61" s="323">
        <v>2.5499999999999998</v>
      </c>
      <c r="F61" s="307">
        <v>0</v>
      </c>
      <c r="G61" s="285">
        <v>0</v>
      </c>
      <c r="H61" s="286">
        <v>0</v>
      </c>
      <c r="I61" s="287">
        <v>0.84548104956268222</v>
      </c>
      <c r="L61" s="280"/>
    </row>
    <row r="62" spans="1:12" x14ac:dyDescent="0.45">
      <c r="A62" s="281" t="s">
        <v>484</v>
      </c>
      <c r="B62" s="282"/>
      <c r="C62" s="291"/>
      <c r="D62" s="291"/>
      <c r="E62" s="324">
        <v>55.977829999999997</v>
      </c>
      <c r="F62" s="311">
        <v>0.27272727272727271</v>
      </c>
      <c r="G62" s="285">
        <v>0</v>
      </c>
      <c r="H62" s="286">
        <v>0</v>
      </c>
      <c r="I62" s="287"/>
    </row>
    <row r="63" spans="1:12" x14ac:dyDescent="0.45">
      <c r="A63" s="304" t="s">
        <v>478</v>
      </c>
      <c r="B63" s="282">
        <v>982</v>
      </c>
      <c r="C63" s="289">
        <v>982</v>
      </c>
      <c r="D63" s="289">
        <v>1043.738844</v>
      </c>
      <c r="E63" s="325">
        <v>20.3</v>
      </c>
      <c r="F63" s="311">
        <v>0.75800000000000001</v>
      </c>
      <c r="G63" s="305">
        <v>6</v>
      </c>
      <c r="H63" s="286">
        <v>6.0000000000000002E-6</v>
      </c>
      <c r="I63" s="287">
        <v>0.94084837950133815</v>
      </c>
    </row>
    <row r="64" spans="1:12" x14ac:dyDescent="0.45">
      <c r="A64" s="274" t="s">
        <v>485</v>
      </c>
      <c r="B64" s="315" t="s">
        <v>486</v>
      </c>
      <c r="C64" s="326" t="s">
        <v>486</v>
      </c>
      <c r="D64" s="316" t="s">
        <v>486</v>
      </c>
      <c r="E64" s="318"/>
      <c r="F64" s="317"/>
      <c r="G64" s="318"/>
      <c r="H64" s="319"/>
      <c r="I64" s="320" t="s">
        <v>422</v>
      </c>
      <c r="K64" s="280"/>
    </row>
    <row r="65" spans="1:13" x14ac:dyDescent="0.45">
      <c r="A65" s="300" t="s">
        <v>487</v>
      </c>
      <c r="B65" s="282">
        <v>19474169.219601419</v>
      </c>
      <c r="C65" s="291">
        <v>19474169.219601419</v>
      </c>
      <c r="D65" s="291">
        <v>20673610.116392747</v>
      </c>
      <c r="E65" s="291"/>
      <c r="F65" s="292">
        <v>0.58571109877499994</v>
      </c>
      <c r="G65" s="291">
        <v>10455.988337376644</v>
      </c>
      <c r="H65" s="286">
        <v>1.0455988337376645E-2</v>
      </c>
      <c r="I65" s="287"/>
    </row>
    <row r="66" spans="1:13" x14ac:dyDescent="0.45">
      <c r="A66" s="301" t="s">
        <v>488</v>
      </c>
      <c r="B66" s="282">
        <v>22639319.979813498</v>
      </c>
      <c r="C66" s="291">
        <v>22639319.979813498</v>
      </c>
      <c r="D66" s="283">
        <v>23633492.9618803</v>
      </c>
      <c r="E66" s="313"/>
      <c r="F66" s="284">
        <v>0.61199999999999999</v>
      </c>
      <c r="G66" s="305">
        <v>15352.092718927001</v>
      </c>
      <c r="H66" s="286">
        <v>1.5352092718927001E-2</v>
      </c>
      <c r="I66" s="327">
        <v>0.95793372635732021</v>
      </c>
      <c r="K66" s="328"/>
    </row>
    <row r="67" spans="1:13" x14ac:dyDescent="0.45">
      <c r="A67" s="301" t="s">
        <v>489</v>
      </c>
      <c r="B67" s="282">
        <v>16085444.010446707</v>
      </c>
      <c r="C67" s="291">
        <v>16085444.010446707</v>
      </c>
      <c r="D67" s="283">
        <v>17449319.671483699</v>
      </c>
      <c r="E67" s="313"/>
      <c r="F67" s="311">
        <v>0.53700000000000003</v>
      </c>
      <c r="G67" s="305">
        <v>3568.253687975</v>
      </c>
      <c r="H67" s="286">
        <v>3.5682536879749998E-3</v>
      </c>
      <c r="I67" s="327">
        <v>0.92183788899999997</v>
      </c>
      <c r="K67" s="328"/>
    </row>
    <row r="68" spans="1:13" x14ac:dyDescent="0.45">
      <c r="A68" s="301" t="s">
        <v>490</v>
      </c>
      <c r="B68" s="282">
        <v>10805182.822031699</v>
      </c>
      <c r="C68" s="291">
        <v>10805182.822031699</v>
      </c>
      <c r="D68" s="305">
        <v>12992301.9717196</v>
      </c>
      <c r="E68" s="313"/>
      <c r="F68" s="311">
        <v>0.49099999999999999</v>
      </c>
      <c r="G68" s="305">
        <v>9064.2347162629994</v>
      </c>
      <c r="H68" s="286">
        <v>9.0642347162629994E-3</v>
      </c>
      <c r="I68" s="327">
        <v>0.83166038209020898</v>
      </c>
      <c r="K68" s="328"/>
    </row>
    <row r="69" spans="1:13" x14ac:dyDescent="0.45">
      <c r="A69" s="301" t="s">
        <v>491</v>
      </c>
      <c r="B69" s="282">
        <v>22639319.979813498</v>
      </c>
      <c r="C69" s="291">
        <v>22639319.979813498</v>
      </c>
      <c r="D69" s="305">
        <v>23633492.9618803</v>
      </c>
      <c r="E69" s="313"/>
      <c r="F69" s="290">
        <v>0.80642049800000004</v>
      </c>
      <c r="G69" s="305">
        <v>16142.739251388</v>
      </c>
      <c r="H69" s="286">
        <v>1.6142739251388E-2</v>
      </c>
      <c r="I69" s="287">
        <v>0.95793372635732021</v>
      </c>
      <c r="K69" s="328"/>
    </row>
    <row r="70" spans="1:13" x14ac:dyDescent="0.45">
      <c r="A70" s="301" t="s">
        <v>492</v>
      </c>
      <c r="B70" s="282">
        <v>9945646.340310514</v>
      </c>
      <c r="C70" s="291">
        <v>9945646.340310514</v>
      </c>
      <c r="D70" s="289">
        <v>11958783.362163</v>
      </c>
      <c r="E70" s="313"/>
      <c r="F70" s="290">
        <v>0.32642858499999999</v>
      </c>
      <c r="G70" s="305">
        <v>9064.2347162629994</v>
      </c>
      <c r="H70" s="286">
        <v>9.0642347162629994E-3</v>
      </c>
      <c r="I70" s="287">
        <v>0.83166038209020898</v>
      </c>
      <c r="K70" s="328"/>
      <c r="M70" s="306"/>
    </row>
    <row r="71" spans="1:13" x14ac:dyDescent="0.45">
      <c r="A71" s="304" t="s">
        <v>493</v>
      </c>
      <c r="B71" s="282">
        <v>26949428.734871496</v>
      </c>
      <c r="C71" s="291">
        <v>26949428.734871496</v>
      </c>
      <c r="D71" s="305">
        <v>28595925.1717753</v>
      </c>
      <c r="E71" s="291"/>
      <c r="F71" s="311">
        <v>0.86670000000000003</v>
      </c>
      <c r="G71" s="329">
        <v>45137.714412408997</v>
      </c>
      <c r="H71" s="286">
        <v>4.5137714412408998E-2</v>
      </c>
      <c r="I71" s="327">
        <v>0.94242199100000001</v>
      </c>
      <c r="K71" s="328"/>
      <c r="L71" s="328"/>
    </row>
    <row r="72" spans="1:13" x14ac:dyDescent="0.45">
      <c r="A72" s="303" t="s">
        <v>494</v>
      </c>
      <c r="B72" s="282">
        <v>26664354.295994278</v>
      </c>
      <c r="C72" s="291">
        <v>26664354.295994278</v>
      </c>
      <c r="D72" s="305">
        <v>28293433.886979699</v>
      </c>
      <c r="E72" s="291"/>
      <c r="F72" s="311">
        <v>0.48798697000000002</v>
      </c>
      <c r="G72" s="291">
        <v>45137.714412408997</v>
      </c>
      <c r="H72" s="286">
        <v>4.5137714412408998E-2</v>
      </c>
      <c r="I72" s="287">
        <v>0.94242199100000001</v>
      </c>
      <c r="K72" s="328"/>
    </row>
    <row r="73" spans="1:13" x14ac:dyDescent="0.45">
      <c r="A73" s="281" t="s">
        <v>299</v>
      </c>
      <c r="B73" s="282">
        <v>24599421.97472629</v>
      </c>
      <c r="C73" s="291">
        <v>24599421.97472629</v>
      </c>
      <c r="D73" s="283">
        <v>25679670</v>
      </c>
      <c r="E73" s="313"/>
      <c r="F73" s="311">
        <v>0.747</v>
      </c>
      <c r="G73" s="285">
        <v>11800</v>
      </c>
      <c r="H73" s="286">
        <v>1.18E-2</v>
      </c>
      <c r="I73" s="287">
        <v>0.95793372635732044</v>
      </c>
    </row>
    <row r="74" spans="1:13" ht="12.6" customHeight="1" x14ac:dyDescent="0.45">
      <c r="A74" s="281" t="s">
        <v>495</v>
      </c>
      <c r="B74" s="282">
        <v>15396000</v>
      </c>
      <c r="C74" s="305">
        <v>15396000</v>
      </c>
      <c r="D74" s="305">
        <v>16524000</v>
      </c>
      <c r="E74" s="313"/>
      <c r="F74" s="311">
        <v>0.48699999999999999</v>
      </c>
      <c r="G74" s="285">
        <v>500</v>
      </c>
      <c r="H74" s="286">
        <v>5.0000000000000001E-4</v>
      </c>
      <c r="I74" s="287">
        <v>0.93173565722585328</v>
      </c>
      <c r="K74" s="330"/>
    </row>
    <row r="75" spans="1:13" x14ac:dyDescent="0.45">
      <c r="A75" s="281" t="s">
        <v>496</v>
      </c>
      <c r="B75" s="282">
        <v>15929000</v>
      </c>
      <c r="C75" s="305">
        <v>15929000</v>
      </c>
      <c r="D75" s="305">
        <v>17062000</v>
      </c>
      <c r="E75" s="291"/>
      <c r="F75" s="311">
        <v>0.501</v>
      </c>
      <c r="G75" s="305">
        <v>200</v>
      </c>
      <c r="H75" s="286">
        <v>2.0000000000000001E-4</v>
      </c>
      <c r="I75" s="287">
        <v>0.93359512366662756</v>
      </c>
      <c r="K75" s="330"/>
    </row>
    <row r="76" spans="1:13" x14ac:dyDescent="0.45">
      <c r="A76" s="281" t="s">
        <v>497</v>
      </c>
      <c r="B76" s="282">
        <v>14447000</v>
      </c>
      <c r="C76" s="305">
        <v>14447000</v>
      </c>
      <c r="D76" s="283">
        <v>15583000</v>
      </c>
      <c r="E76" s="313"/>
      <c r="F76" s="284">
        <v>0.46600000000000003</v>
      </c>
      <c r="G76" s="285">
        <v>1100</v>
      </c>
      <c r="H76" s="286">
        <v>1.1000000000000001E-3</v>
      </c>
      <c r="I76" s="287">
        <v>0.92710004492074694</v>
      </c>
    </row>
    <row r="77" spans="1:13" x14ac:dyDescent="0.45">
      <c r="A77" s="303" t="s">
        <v>498</v>
      </c>
      <c r="B77" s="282">
        <v>15342000</v>
      </c>
      <c r="C77" s="329">
        <v>15342000</v>
      </c>
      <c r="D77" s="283">
        <v>16377000</v>
      </c>
      <c r="E77" s="313"/>
      <c r="F77" s="284">
        <v>0.47599999999999998</v>
      </c>
      <c r="G77" s="285">
        <v>800</v>
      </c>
      <c r="H77" s="286">
        <v>8.0000000000000004E-4</v>
      </c>
      <c r="I77" s="287">
        <v>0.93680161201685286</v>
      </c>
      <c r="J77" s="288"/>
      <c r="K77" s="331"/>
    </row>
    <row r="78" spans="1:13" x14ac:dyDescent="0.45">
      <c r="A78" s="304" t="s">
        <v>499</v>
      </c>
      <c r="B78" s="282">
        <v>14716000</v>
      </c>
      <c r="C78" s="285">
        <v>14716000</v>
      </c>
      <c r="D78" s="285">
        <v>15774000</v>
      </c>
      <c r="E78" s="291"/>
      <c r="F78" s="307">
        <v>0.46700000000000003</v>
      </c>
      <c r="G78" s="285">
        <v>1000</v>
      </c>
      <c r="H78" s="286">
        <v>1E-3</v>
      </c>
      <c r="I78" s="287">
        <v>0.93292760238366934</v>
      </c>
      <c r="K78" s="330"/>
    </row>
    <row r="79" spans="1:13" x14ac:dyDescent="0.45">
      <c r="A79" s="304" t="s">
        <v>500</v>
      </c>
      <c r="B79" s="282">
        <v>17289000</v>
      </c>
      <c r="C79" s="285">
        <v>17289000</v>
      </c>
      <c r="D79" s="285">
        <v>17906000</v>
      </c>
      <c r="E79" s="291"/>
      <c r="F79" s="307">
        <v>0.503</v>
      </c>
      <c r="G79" s="285">
        <v>400</v>
      </c>
      <c r="H79" s="286">
        <v>4.0000000000000002E-4</v>
      </c>
      <c r="I79" s="287">
        <v>0.96554227633195577</v>
      </c>
    </row>
    <row r="80" spans="1:13" x14ac:dyDescent="0.45">
      <c r="A80" s="304" t="s">
        <v>501</v>
      </c>
      <c r="B80" s="282">
        <v>14999999.999999998</v>
      </c>
      <c r="C80" s="285">
        <v>14999999.999999998</v>
      </c>
      <c r="D80" s="291"/>
      <c r="E80" s="291"/>
      <c r="F80" s="307">
        <v>0.47799999999999998</v>
      </c>
      <c r="G80" s="285">
        <v>400</v>
      </c>
      <c r="H80" s="286">
        <v>4.0000000000000002E-4</v>
      </c>
      <c r="I80" s="287"/>
    </row>
    <row r="81" spans="1:14" x14ac:dyDescent="0.45">
      <c r="A81" s="304" t="s">
        <v>502</v>
      </c>
      <c r="B81" s="282">
        <v>13454048.892850777</v>
      </c>
      <c r="C81" s="305">
        <v>13454048.892850777</v>
      </c>
      <c r="D81" s="291">
        <v>15774000</v>
      </c>
      <c r="E81" s="291"/>
      <c r="F81" s="307">
        <v>0.5</v>
      </c>
      <c r="G81" s="291"/>
      <c r="H81" s="286"/>
      <c r="I81" s="287">
        <v>0.85292563033160751</v>
      </c>
    </row>
    <row r="82" spans="1:14" x14ac:dyDescent="0.45">
      <c r="A82" s="304" t="s">
        <v>503</v>
      </c>
      <c r="B82" s="282">
        <v>12381771.311916806</v>
      </c>
      <c r="C82" s="285">
        <v>12381771.311916806</v>
      </c>
      <c r="D82" s="305">
        <v>14062678</v>
      </c>
      <c r="E82" s="291"/>
      <c r="F82" s="307">
        <v>0.46300000000000002</v>
      </c>
      <c r="G82" s="291"/>
      <c r="H82" s="286"/>
      <c r="I82" s="287">
        <v>0.88047037071579148</v>
      </c>
    </row>
    <row r="83" spans="1:14" x14ac:dyDescent="0.45">
      <c r="A83" s="332" t="s">
        <v>504</v>
      </c>
      <c r="B83" s="282">
        <v>18916910.5715716</v>
      </c>
      <c r="C83" s="285">
        <v>18916910.5715716</v>
      </c>
      <c r="D83" s="285">
        <v>18916910.5715716</v>
      </c>
      <c r="E83" s="291"/>
      <c r="F83" s="333">
        <v>0.51200000000000001</v>
      </c>
      <c r="G83" s="285">
        <v>0</v>
      </c>
      <c r="H83" s="334">
        <v>0</v>
      </c>
      <c r="I83" s="335">
        <v>1</v>
      </c>
    </row>
    <row r="84" spans="1:14" x14ac:dyDescent="0.45">
      <c r="A84" s="336" t="s">
        <v>505</v>
      </c>
      <c r="B84" s="291">
        <v>12781599.343864119</v>
      </c>
      <c r="C84" s="305">
        <v>12781599.343864119</v>
      </c>
      <c r="D84" s="305">
        <v>14131556.354955051</v>
      </c>
      <c r="E84" s="291"/>
      <c r="F84" s="337">
        <v>0.39339999999999997</v>
      </c>
      <c r="G84" s="285">
        <v>0</v>
      </c>
      <c r="H84" s="334">
        <v>0</v>
      </c>
      <c r="I84" s="335">
        <v>0.90447216306662592</v>
      </c>
    </row>
    <row r="85" spans="1:14" x14ac:dyDescent="0.45">
      <c r="A85" s="336" t="s">
        <v>506</v>
      </c>
      <c r="B85" s="291">
        <v>14409931.248165678</v>
      </c>
      <c r="C85" s="305">
        <v>14409931.248165678</v>
      </c>
      <c r="D85" s="305">
        <v>15305245.093897162</v>
      </c>
      <c r="E85" s="291"/>
      <c r="F85" s="337">
        <v>0.41985</v>
      </c>
      <c r="G85" s="285">
        <v>0</v>
      </c>
      <c r="H85" s="334">
        <v>0</v>
      </c>
      <c r="I85" s="335">
        <v>0.94150280898876404</v>
      </c>
    </row>
    <row r="86" spans="1:14" x14ac:dyDescent="0.45">
      <c r="A86" s="336" t="s">
        <v>507</v>
      </c>
      <c r="B86" s="291">
        <v>14409931.248165678</v>
      </c>
      <c r="C86" s="291">
        <v>14409931.248165678</v>
      </c>
      <c r="D86" s="291">
        <v>15305245.093897162</v>
      </c>
      <c r="E86" s="291"/>
      <c r="F86" s="338">
        <v>0.41985</v>
      </c>
      <c r="G86" s="305">
        <v>0</v>
      </c>
      <c r="H86" s="334">
        <v>0</v>
      </c>
      <c r="I86" s="335">
        <v>0.94150280898876404</v>
      </c>
    </row>
    <row r="87" spans="1:14" x14ac:dyDescent="0.45">
      <c r="A87" s="339" t="s">
        <v>508</v>
      </c>
      <c r="B87" s="291">
        <v>11209638.734587256</v>
      </c>
      <c r="C87" s="305">
        <v>11209638.734587256</v>
      </c>
      <c r="D87" s="305">
        <v>13583444.58426456</v>
      </c>
      <c r="E87" s="291"/>
      <c r="F87" s="337">
        <v>0.49161518093556933</v>
      </c>
      <c r="G87" s="285">
        <v>1765.2250661959399</v>
      </c>
      <c r="H87" s="334">
        <v>1.7652250661959398E-3</v>
      </c>
      <c r="I87" s="335">
        <v>0.8252427184466018</v>
      </c>
    </row>
    <row r="88" spans="1:14" x14ac:dyDescent="0.45">
      <c r="A88" s="340" t="s">
        <v>509</v>
      </c>
      <c r="B88" s="341">
        <v>14155275.214870876</v>
      </c>
      <c r="C88" s="342">
        <v>14155275.214870876</v>
      </c>
      <c r="D88" s="342">
        <v>16144032.889687445</v>
      </c>
      <c r="E88" s="341"/>
      <c r="F88" s="343">
        <v>0.50491510277033058</v>
      </c>
      <c r="G88" s="342">
        <v>1787.3100983020554</v>
      </c>
      <c r="H88" s="344">
        <v>1.7873100983020554E-3</v>
      </c>
      <c r="I88" s="345">
        <v>0.87681159420289856</v>
      </c>
    </row>
    <row r="89" spans="1:14" s="306" customFormat="1" x14ac:dyDescent="0.45">
      <c r="B89" s="291"/>
      <c r="C89" s="346"/>
      <c r="D89" s="346"/>
      <c r="E89" s="347"/>
      <c r="F89" s="348"/>
      <c r="G89" s="310"/>
      <c r="H89" s="334"/>
      <c r="I89" s="349"/>
    </row>
    <row r="90" spans="1:14" x14ac:dyDescent="0.45">
      <c r="A90" s="256" t="s">
        <v>510</v>
      </c>
      <c r="B90" s="350"/>
      <c r="C90" s="350"/>
      <c r="D90" s="350"/>
      <c r="E90" s="350"/>
      <c r="F90" s="350"/>
    </row>
    <row r="91" spans="1:14" x14ac:dyDescent="0.45">
      <c r="A91" s="306" t="s">
        <v>511</v>
      </c>
      <c r="B91" s="350"/>
      <c r="C91" s="350"/>
      <c r="D91" s="350"/>
      <c r="E91" s="350"/>
      <c r="F91" s="350"/>
    </row>
    <row r="92" spans="1:14" x14ac:dyDescent="0.45">
      <c r="A92" s="351" t="s">
        <v>512</v>
      </c>
      <c r="B92" s="352" t="s">
        <v>513</v>
      </c>
      <c r="C92" s="353" t="s">
        <v>513</v>
      </c>
      <c r="D92" s="353" t="s">
        <v>513</v>
      </c>
      <c r="E92" s="353" t="s">
        <v>514</v>
      </c>
      <c r="F92" s="353" t="s">
        <v>514</v>
      </c>
      <c r="G92" s="354" t="s">
        <v>515</v>
      </c>
      <c r="H92" s="354" t="s">
        <v>515</v>
      </c>
      <c r="I92" s="354" t="s">
        <v>516</v>
      </c>
      <c r="J92" s="354" t="s">
        <v>516</v>
      </c>
      <c r="K92" s="354" t="s">
        <v>517</v>
      </c>
      <c r="L92" s="354" t="s">
        <v>517</v>
      </c>
      <c r="M92" s="354" t="s">
        <v>518</v>
      </c>
      <c r="N92" s="355" t="s">
        <v>518</v>
      </c>
    </row>
    <row r="93" spans="1:14" x14ac:dyDescent="0.45">
      <c r="A93" s="356" t="s">
        <v>519</v>
      </c>
      <c r="B93" s="357">
        <v>100</v>
      </c>
      <c r="C93" s="358">
        <v>100</v>
      </c>
      <c r="D93" s="358">
        <v>20</v>
      </c>
      <c r="E93" s="358">
        <v>100</v>
      </c>
      <c r="F93" s="358">
        <v>20</v>
      </c>
      <c r="G93" s="358">
        <v>100</v>
      </c>
      <c r="H93" s="358">
        <v>20</v>
      </c>
      <c r="I93" s="358">
        <v>100</v>
      </c>
      <c r="J93" s="358">
        <v>20</v>
      </c>
      <c r="K93" s="358">
        <v>100</v>
      </c>
      <c r="L93" s="358">
        <v>20</v>
      </c>
      <c r="M93" s="358">
        <v>100</v>
      </c>
      <c r="N93" s="359">
        <v>20</v>
      </c>
    </row>
    <row r="94" spans="1:14" x14ac:dyDescent="0.45">
      <c r="A94" s="360" t="s">
        <v>520</v>
      </c>
      <c r="B94" s="361">
        <v>1</v>
      </c>
      <c r="C94" s="255">
        <v>1</v>
      </c>
      <c r="D94" s="255">
        <v>1</v>
      </c>
      <c r="E94" s="255">
        <v>1</v>
      </c>
      <c r="F94" s="255">
        <v>1</v>
      </c>
      <c r="G94" s="255">
        <v>1</v>
      </c>
      <c r="H94" s="255">
        <v>1</v>
      </c>
      <c r="I94" s="255">
        <v>1</v>
      </c>
      <c r="J94" s="255">
        <v>1</v>
      </c>
      <c r="K94" s="255">
        <v>1</v>
      </c>
      <c r="L94" s="255">
        <v>1</v>
      </c>
      <c r="M94" s="255">
        <v>1</v>
      </c>
      <c r="N94" s="362">
        <v>1</v>
      </c>
    </row>
    <row r="95" spans="1:14" x14ac:dyDescent="0.45">
      <c r="A95" s="360" t="s">
        <v>521</v>
      </c>
      <c r="B95" s="361">
        <v>30</v>
      </c>
      <c r="C95" s="255">
        <v>30</v>
      </c>
      <c r="D95" s="255">
        <v>85</v>
      </c>
      <c r="E95" s="255">
        <v>6</v>
      </c>
      <c r="F95" s="306">
        <v>68</v>
      </c>
      <c r="G95" s="306">
        <v>25</v>
      </c>
      <c r="H95" s="306">
        <v>72</v>
      </c>
      <c r="I95" s="306">
        <v>23</v>
      </c>
      <c r="J95" s="306">
        <v>62</v>
      </c>
      <c r="K95" s="306">
        <v>21</v>
      </c>
      <c r="L95" s="306">
        <v>56</v>
      </c>
      <c r="M95" s="306">
        <v>21</v>
      </c>
      <c r="N95" s="362">
        <v>63</v>
      </c>
    </row>
    <row r="96" spans="1:14" x14ac:dyDescent="0.45">
      <c r="A96" s="363" t="s">
        <v>522</v>
      </c>
      <c r="B96" s="364">
        <v>265</v>
      </c>
      <c r="C96" s="365">
        <v>265</v>
      </c>
      <c r="D96" s="365">
        <v>264</v>
      </c>
      <c r="E96" s="365">
        <v>234</v>
      </c>
      <c r="F96" s="365">
        <v>277</v>
      </c>
      <c r="G96" s="366">
        <v>298</v>
      </c>
      <c r="H96" s="366">
        <v>289</v>
      </c>
      <c r="I96" s="365">
        <v>296</v>
      </c>
      <c r="J96" s="366">
        <v>275</v>
      </c>
      <c r="K96" s="366">
        <v>310</v>
      </c>
      <c r="L96" s="366">
        <v>280</v>
      </c>
      <c r="M96" s="366">
        <v>290</v>
      </c>
      <c r="N96" s="367">
        <v>270</v>
      </c>
    </row>
    <row r="97" spans="1:9" x14ac:dyDescent="0.45">
      <c r="A97" s="368"/>
      <c r="B97" s="294"/>
      <c r="C97" s="306"/>
      <c r="D97" s="306"/>
      <c r="E97" s="306"/>
      <c r="F97" s="306"/>
      <c r="I97" s="306"/>
    </row>
    <row r="98" spans="1:9" x14ac:dyDescent="0.45">
      <c r="A98" s="369" t="s">
        <v>523</v>
      </c>
      <c r="B98" s="294"/>
      <c r="C98" s="306"/>
      <c r="D98" s="306"/>
      <c r="E98" s="306"/>
      <c r="F98" s="306"/>
      <c r="I98" s="306"/>
    </row>
    <row r="99" spans="1:9" x14ac:dyDescent="0.45">
      <c r="A99" s="370" t="s">
        <v>524</v>
      </c>
      <c r="B99" s="371" t="s">
        <v>525</v>
      </c>
      <c r="C99" s="372" t="s">
        <v>525</v>
      </c>
      <c r="D99" s="372" t="s">
        <v>526</v>
      </c>
      <c r="E99" s="372" t="s">
        <v>526</v>
      </c>
      <c r="F99" s="372" t="s">
        <v>527</v>
      </c>
      <c r="G99" s="373" t="s">
        <v>527</v>
      </c>
      <c r="I99" s="306"/>
    </row>
    <row r="100" spans="1:9" x14ac:dyDescent="0.45">
      <c r="A100" s="356" t="s">
        <v>519</v>
      </c>
      <c r="B100" s="357">
        <v>100</v>
      </c>
      <c r="C100" s="374"/>
      <c r="D100" s="374">
        <v>100</v>
      </c>
      <c r="E100" s="374">
        <v>20</v>
      </c>
      <c r="F100" s="374">
        <v>100</v>
      </c>
      <c r="G100" s="375">
        <v>20</v>
      </c>
      <c r="I100" s="306"/>
    </row>
    <row r="101" spans="1:9" x14ac:dyDescent="0.45">
      <c r="A101" s="360" t="s">
        <v>528</v>
      </c>
      <c r="B101" s="361">
        <v>0</v>
      </c>
      <c r="C101" s="255">
        <v>0</v>
      </c>
      <c r="D101" s="255">
        <v>4.5</v>
      </c>
      <c r="E101" s="294">
        <v>14</v>
      </c>
      <c r="F101" s="255">
        <v>0.66</v>
      </c>
      <c r="G101" s="362">
        <v>7.5</v>
      </c>
    </row>
    <row r="102" spans="1:9" x14ac:dyDescent="0.45">
      <c r="A102" s="360" t="s">
        <v>529</v>
      </c>
      <c r="B102" s="361">
        <v>0</v>
      </c>
      <c r="C102" s="255">
        <v>0</v>
      </c>
      <c r="D102" s="255">
        <v>2.65</v>
      </c>
      <c r="E102" s="255">
        <v>7.65</v>
      </c>
      <c r="F102" s="306">
        <v>0.42</v>
      </c>
      <c r="G102" s="362">
        <v>4.9000000000000004</v>
      </c>
    </row>
    <row r="103" spans="1:9" x14ac:dyDescent="0.45">
      <c r="A103" s="360" t="s">
        <v>530</v>
      </c>
      <c r="B103" s="361">
        <v>0</v>
      </c>
      <c r="C103" s="255">
        <v>0</v>
      </c>
      <c r="D103" s="306">
        <v>-11</v>
      </c>
      <c r="E103" s="255">
        <v>19</v>
      </c>
      <c r="F103" s="306">
        <v>-2.9</v>
      </c>
      <c r="G103" s="362">
        <v>-87</v>
      </c>
    </row>
    <row r="104" spans="1:9" x14ac:dyDescent="0.45">
      <c r="A104" s="360" t="s">
        <v>531</v>
      </c>
      <c r="B104" s="361">
        <v>0</v>
      </c>
      <c r="C104" s="306">
        <v>0</v>
      </c>
      <c r="D104" s="376">
        <v>900</v>
      </c>
      <c r="E104" s="376">
        <v>3200</v>
      </c>
      <c r="F104" s="376">
        <v>130</v>
      </c>
      <c r="G104" s="377">
        <v>920</v>
      </c>
    </row>
    <row r="105" spans="1:9" x14ac:dyDescent="0.45">
      <c r="A105" s="363" t="s">
        <v>532</v>
      </c>
      <c r="B105" s="364">
        <v>0</v>
      </c>
      <c r="C105" s="366">
        <v>0</v>
      </c>
      <c r="D105" s="366">
        <v>-69</v>
      </c>
      <c r="E105" s="366">
        <v>-240</v>
      </c>
      <c r="F105" s="366">
        <v>-10</v>
      </c>
      <c r="G105" s="367">
        <v>-71</v>
      </c>
    </row>
    <row r="107" spans="1:9" x14ac:dyDescent="0.45">
      <c r="A107" s="256" t="s">
        <v>533</v>
      </c>
    </row>
    <row r="108" spans="1:9" x14ac:dyDescent="0.45">
      <c r="A108" s="351" t="s">
        <v>534</v>
      </c>
      <c r="B108" s="378">
        <v>0.85</v>
      </c>
    </row>
    <row r="109" spans="1:9" x14ac:dyDescent="0.45">
      <c r="A109" s="360" t="s">
        <v>535</v>
      </c>
      <c r="B109" s="379">
        <v>0.42857142857142855</v>
      </c>
      <c r="F109" s="306"/>
    </row>
    <row r="110" spans="1:9" x14ac:dyDescent="0.45">
      <c r="A110" s="360" t="s">
        <v>536</v>
      </c>
      <c r="B110" s="379">
        <v>0.75</v>
      </c>
    </row>
    <row r="111" spans="1:9" x14ac:dyDescent="0.45">
      <c r="A111" s="360" t="s">
        <v>537</v>
      </c>
      <c r="B111" s="379">
        <v>0.27272727272727271</v>
      </c>
    </row>
    <row r="112" spans="1:9" x14ac:dyDescent="0.45">
      <c r="A112" s="363" t="s">
        <v>538</v>
      </c>
      <c r="B112" s="380">
        <v>0.5</v>
      </c>
    </row>
    <row r="114" spans="1:24" x14ac:dyDescent="0.45">
      <c r="A114" s="381" t="s">
        <v>539</v>
      </c>
      <c r="B114" s="306"/>
      <c r="C114" s="306"/>
      <c r="D114" s="306"/>
    </row>
    <row r="115" spans="1:24" x14ac:dyDescent="0.45">
      <c r="A115" s="306"/>
    </row>
    <row r="116" spans="1:24" x14ac:dyDescent="0.45">
      <c r="B116" s="382">
        <v>25.5</v>
      </c>
      <c r="F116" s="383">
        <v>200</v>
      </c>
      <c r="J116" s="383">
        <v>120</v>
      </c>
      <c r="N116" s="383">
        <v>11</v>
      </c>
      <c r="R116" s="384">
        <v>27000</v>
      </c>
      <c r="V116" s="384">
        <v>1000</v>
      </c>
    </row>
    <row r="117" spans="1:24" x14ac:dyDescent="0.45">
      <c r="B117" s="385">
        <v>25.5</v>
      </c>
      <c r="F117" s="386">
        <v>200</v>
      </c>
      <c r="J117" s="386">
        <v>120</v>
      </c>
      <c r="N117" s="386">
        <v>11</v>
      </c>
      <c r="R117" s="387">
        <v>27000</v>
      </c>
      <c r="V117" s="387">
        <v>1000</v>
      </c>
    </row>
    <row r="118" spans="1:24" ht="66" x14ac:dyDescent="0.45">
      <c r="B118" s="388" t="s">
        <v>540</v>
      </c>
      <c r="C118" s="389" t="s">
        <v>541</v>
      </c>
      <c r="D118" s="390" t="s">
        <v>542</v>
      </c>
      <c r="F118" s="388" t="s">
        <v>540</v>
      </c>
      <c r="G118" s="389" t="s">
        <v>543</v>
      </c>
      <c r="H118" s="390" t="s">
        <v>542</v>
      </c>
      <c r="J118" s="388" t="s">
        <v>540</v>
      </c>
      <c r="K118" s="391" t="s">
        <v>544</v>
      </c>
      <c r="L118" s="390" t="s">
        <v>542</v>
      </c>
      <c r="N118" s="388" t="s">
        <v>540</v>
      </c>
      <c r="O118" s="391" t="s">
        <v>545</v>
      </c>
      <c r="P118" s="390" t="s">
        <v>542</v>
      </c>
      <c r="R118" s="388" t="s">
        <v>540</v>
      </c>
      <c r="S118" s="391" t="s">
        <v>546</v>
      </c>
      <c r="T118" s="390" t="s">
        <v>542</v>
      </c>
      <c r="V118" s="388" t="s">
        <v>540</v>
      </c>
      <c r="W118" s="391" t="s">
        <v>547</v>
      </c>
      <c r="X118" s="390" t="s">
        <v>542</v>
      </c>
    </row>
    <row r="119" spans="1:24" s="306" customFormat="1" x14ac:dyDescent="0.45">
      <c r="B119" s="392">
        <v>1990</v>
      </c>
      <c r="C119" s="393">
        <v>500</v>
      </c>
      <c r="D119" s="394">
        <v>19.607843137254903</v>
      </c>
      <c r="F119" s="392">
        <v>1990</v>
      </c>
      <c r="G119" s="393">
        <v>600</v>
      </c>
      <c r="H119" s="394">
        <v>3</v>
      </c>
      <c r="J119" s="392">
        <v>1990</v>
      </c>
      <c r="K119" s="393">
        <v>350</v>
      </c>
      <c r="L119" s="394">
        <v>2.9166666666666665</v>
      </c>
      <c r="N119" s="392">
        <v>1990</v>
      </c>
      <c r="O119" s="393">
        <v>2283</v>
      </c>
      <c r="P119" s="394">
        <v>14.006134969325153</v>
      </c>
      <c r="R119" s="392">
        <v>1990</v>
      </c>
      <c r="S119" s="393">
        <v>27000</v>
      </c>
      <c r="T119" s="394">
        <v>1</v>
      </c>
      <c r="V119" s="392">
        <v>1990</v>
      </c>
      <c r="W119" s="393">
        <v>2000</v>
      </c>
      <c r="X119" s="394">
        <v>1</v>
      </c>
    </row>
    <row r="120" spans="1:24" s="306" customFormat="1" x14ac:dyDescent="0.45">
      <c r="B120" s="395">
        <v>1995</v>
      </c>
      <c r="C120" s="396">
        <v>340</v>
      </c>
      <c r="D120" s="397">
        <v>13.333333333333334</v>
      </c>
      <c r="F120" s="395">
        <v>1995</v>
      </c>
      <c r="G120" s="396">
        <v>350</v>
      </c>
      <c r="H120" s="397">
        <v>1.75</v>
      </c>
      <c r="J120" s="395">
        <v>1995</v>
      </c>
      <c r="K120" s="396">
        <v>200</v>
      </c>
      <c r="L120" s="397">
        <v>1.6666666666666667</v>
      </c>
      <c r="N120" s="395">
        <v>1995</v>
      </c>
      <c r="O120" s="396">
        <v>2283</v>
      </c>
      <c r="P120" s="397">
        <v>14.006134969325153</v>
      </c>
      <c r="R120" s="395">
        <v>1995</v>
      </c>
      <c r="S120" s="396">
        <v>27000</v>
      </c>
      <c r="T120" s="397">
        <v>1</v>
      </c>
      <c r="V120" s="395">
        <v>1995</v>
      </c>
      <c r="W120" s="396">
        <v>2000</v>
      </c>
      <c r="X120" s="397">
        <v>1</v>
      </c>
    </row>
    <row r="121" spans="1:24" s="306" customFormat="1" x14ac:dyDescent="0.45">
      <c r="B121" s="395">
        <v>2000</v>
      </c>
      <c r="C121" s="396">
        <v>200</v>
      </c>
      <c r="D121" s="397">
        <v>7.8431372549019605</v>
      </c>
      <c r="F121" s="395">
        <v>2000</v>
      </c>
      <c r="G121" s="396">
        <v>200</v>
      </c>
      <c r="H121" s="397">
        <v>1</v>
      </c>
      <c r="J121" s="395">
        <v>2000</v>
      </c>
      <c r="K121" s="396">
        <v>120</v>
      </c>
      <c r="L121" s="397">
        <v>1</v>
      </c>
      <c r="N121" s="395">
        <v>2000</v>
      </c>
      <c r="O121" s="396">
        <v>2283</v>
      </c>
      <c r="P121" s="397">
        <v>14.006134969325153</v>
      </c>
      <c r="R121" s="395">
        <v>2000</v>
      </c>
      <c r="S121" s="396">
        <v>27000</v>
      </c>
      <c r="T121" s="397">
        <v>1</v>
      </c>
      <c r="V121" s="395">
        <v>2000</v>
      </c>
      <c r="W121" s="396">
        <v>2000</v>
      </c>
      <c r="X121" s="397">
        <v>1</v>
      </c>
    </row>
    <row r="122" spans="1:24" s="306" customFormat="1" x14ac:dyDescent="0.45">
      <c r="B122" s="395">
        <v>2005</v>
      </c>
      <c r="C122" s="396">
        <v>25.5</v>
      </c>
      <c r="D122" s="397">
        <v>1</v>
      </c>
      <c r="F122" s="395">
        <v>2005</v>
      </c>
      <c r="G122" s="396">
        <v>200</v>
      </c>
      <c r="H122" s="397">
        <v>1</v>
      </c>
      <c r="J122" s="395">
        <v>2005</v>
      </c>
      <c r="K122" s="396">
        <v>120</v>
      </c>
      <c r="L122" s="397">
        <v>1</v>
      </c>
      <c r="N122" s="395">
        <v>2005</v>
      </c>
      <c r="O122" s="396">
        <v>2283</v>
      </c>
      <c r="P122" s="397">
        <v>14.006134969325153</v>
      </c>
      <c r="R122" s="395">
        <v>2005</v>
      </c>
      <c r="S122" s="396">
        <v>27000</v>
      </c>
      <c r="T122" s="397">
        <v>1</v>
      </c>
      <c r="V122" s="395">
        <v>2005</v>
      </c>
      <c r="W122" s="396">
        <v>2000</v>
      </c>
      <c r="X122" s="397">
        <v>1</v>
      </c>
    </row>
    <row r="123" spans="1:24" s="306" customFormat="1" x14ac:dyDescent="0.45">
      <c r="B123" s="395">
        <v>2010</v>
      </c>
      <c r="C123" s="396">
        <v>25.5</v>
      </c>
      <c r="D123" s="397">
        <v>1</v>
      </c>
      <c r="F123" s="398">
        <v>2010</v>
      </c>
      <c r="G123" s="399">
        <v>200</v>
      </c>
      <c r="H123" s="400">
        <v>1</v>
      </c>
      <c r="J123" s="398">
        <v>2010</v>
      </c>
      <c r="K123" s="399">
        <v>120</v>
      </c>
      <c r="L123" s="400">
        <v>1</v>
      </c>
      <c r="N123" s="398">
        <v>2010</v>
      </c>
      <c r="O123" s="399">
        <v>163</v>
      </c>
      <c r="P123" s="400">
        <v>1</v>
      </c>
      <c r="R123" s="398">
        <v>2010</v>
      </c>
      <c r="S123" s="399">
        <v>27000</v>
      </c>
      <c r="T123" s="400">
        <v>1</v>
      </c>
      <c r="V123" s="398">
        <v>2010</v>
      </c>
      <c r="W123" s="399">
        <v>2000</v>
      </c>
      <c r="X123" s="400">
        <v>1</v>
      </c>
    </row>
    <row r="124" spans="1:24" s="306" customFormat="1" x14ac:dyDescent="0.45">
      <c r="B124" s="395">
        <v>2015</v>
      </c>
      <c r="C124" s="396">
        <v>25.5</v>
      </c>
      <c r="D124" s="397">
        <v>1</v>
      </c>
      <c r="F124" s="395">
        <v>2015</v>
      </c>
      <c r="G124" s="396">
        <v>200</v>
      </c>
      <c r="H124" s="397">
        <v>1</v>
      </c>
      <c r="J124" s="395">
        <v>2015</v>
      </c>
      <c r="K124" s="396">
        <v>120</v>
      </c>
      <c r="L124" s="397">
        <v>1</v>
      </c>
      <c r="N124" s="395">
        <v>2015</v>
      </c>
      <c r="O124" s="396">
        <v>11</v>
      </c>
      <c r="P124" s="397">
        <v>6.7484662576687116E-2</v>
      </c>
      <c r="R124" s="395">
        <v>2015</v>
      </c>
      <c r="S124" s="396">
        <v>27000</v>
      </c>
      <c r="T124" s="397">
        <v>1</v>
      </c>
      <c r="V124" s="395">
        <v>2015</v>
      </c>
      <c r="W124" s="396">
        <v>1000</v>
      </c>
      <c r="X124" s="397">
        <v>0.5</v>
      </c>
    </row>
    <row r="125" spans="1:24" s="306" customFormat="1" x14ac:dyDescent="0.45">
      <c r="B125" s="395">
        <v>2017</v>
      </c>
      <c r="C125" s="396">
        <v>10</v>
      </c>
      <c r="D125" s="397">
        <v>0.39215686274509803</v>
      </c>
      <c r="F125" s="401">
        <v>2020</v>
      </c>
      <c r="G125" s="402">
        <v>200</v>
      </c>
      <c r="H125" s="403">
        <v>1</v>
      </c>
      <c r="J125" s="401">
        <v>2020</v>
      </c>
      <c r="K125" s="402">
        <v>120</v>
      </c>
      <c r="L125" s="403">
        <v>1</v>
      </c>
      <c r="N125" s="401">
        <v>2020</v>
      </c>
      <c r="O125" s="402">
        <v>11</v>
      </c>
      <c r="P125" s="403">
        <v>6.7484662576687116E-2</v>
      </c>
      <c r="R125" s="401">
        <v>2020</v>
      </c>
      <c r="S125" s="402">
        <v>5000</v>
      </c>
      <c r="T125" s="403">
        <v>0.185</v>
      </c>
      <c r="V125" s="401">
        <v>2020</v>
      </c>
      <c r="W125" s="402">
        <v>1000</v>
      </c>
      <c r="X125" s="403">
        <v>0.5</v>
      </c>
    </row>
    <row r="126" spans="1:24" x14ac:dyDescent="0.45">
      <c r="B126" s="401">
        <v>2020</v>
      </c>
      <c r="C126" s="402">
        <v>10</v>
      </c>
      <c r="D126" s="403">
        <v>0.39215686274509803</v>
      </c>
    </row>
    <row r="128" spans="1:24" x14ac:dyDescent="0.45">
      <c r="A128" s="381" t="s">
        <v>548</v>
      </c>
    </row>
    <row r="129" spans="1:9" x14ac:dyDescent="0.45">
      <c r="A129" s="404" t="s">
        <v>549</v>
      </c>
      <c r="B129" s="405" t="s">
        <v>550</v>
      </c>
      <c r="C129" s="405" t="s">
        <v>551</v>
      </c>
      <c r="D129" s="405" t="s">
        <v>552</v>
      </c>
      <c r="E129" s="405" t="s">
        <v>553</v>
      </c>
      <c r="F129" s="406" t="s">
        <v>554</v>
      </c>
      <c r="G129" s="407"/>
      <c r="H129" s="407"/>
    </row>
    <row r="130" spans="1:9" x14ac:dyDescent="0.45">
      <c r="A130" s="408" t="s">
        <v>555</v>
      </c>
      <c r="B130" s="409">
        <v>1</v>
      </c>
      <c r="C130" s="409">
        <v>1000</v>
      </c>
      <c r="D130" s="409">
        <v>1000000</v>
      </c>
      <c r="E130" s="410">
        <v>453.59237000000002</v>
      </c>
      <c r="F130" s="411">
        <v>907184.74</v>
      </c>
      <c r="G130" s="407"/>
      <c r="H130" s="407"/>
    </row>
    <row r="131" spans="1:9" x14ac:dyDescent="0.45">
      <c r="A131" s="408" t="s">
        <v>556</v>
      </c>
      <c r="B131" s="412">
        <v>1E-3</v>
      </c>
      <c r="C131" s="409">
        <v>1</v>
      </c>
      <c r="D131" s="409">
        <v>1000</v>
      </c>
      <c r="E131" s="410">
        <v>0.45359237000000002</v>
      </c>
      <c r="F131" s="413">
        <v>907.18474000000003</v>
      </c>
      <c r="G131" s="407"/>
      <c r="H131" s="407"/>
    </row>
    <row r="132" spans="1:9" x14ac:dyDescent="0.45">
      <c r="A132" s="408" t="s">
        <v>557</v>
      </c>
      <c r="B132" s="412">
        <v>9.9999999999999995E-7</v>
      </c>
      <c r="C132" s="412">
        <v>1E-3</v>
      </c>
      <c r="D132" s="409">
        <v>1</v>
      </c>
      <c r="E132" s="412">
        <v>4.5359237000000004E-4</v>
      </c>
      <c r="F132" s="413">
        <v>0.90718474000000004</v>
      </c>
      <c r="G132" s="407"/>
      <c r="H132" s="407"/>
    </row>
    <row r="133" spans="1:9" x14ac:dyDescent="0.45">
      <c r="A133" s="408" t="s">
        <v>558</v>
      </c>
      <c r="B133" s="412">
        <v>2.2046226218487759E-3</v>
      </c>
      <c r="C133" s="410">
        <v>2.2046226218487757</v>
      </c>
      <c r="D133" s="409">
        <v>2204.6226218487759</v>
      </c>
      <c r="E133" s="409">
        <v>1</v>
      </c>
      <c r="F133" s="411">
        <v>2000</v>
      </c>
      <c r="G133" s="407"/>
      <c r="H133" s="407"/>
    </row>
    <row r="134" spans="1:9" x14ac:dyDescent="0.45">
      <c r="A134" s="414" t="s">
        <v>559</v>
      </c>
      <c r="B134" s="415">
        <v>1.102311310924388E-6</v>
      </c>
      <c r="C134" s="415">
        <v>1.1023113109243879E-3</v>
      </c>
      <c r="D134" s="416">
        <v>1.1023113109243878</v>
      </c>
      <c r="E134" s="415">
        <v>5.0000000000000001E-4</v>
      </c>
      <c r="F134" s="417">
        <v>1</v>
      </c>
      <c r="G134" s="407"/>
      <c r="H134" s="407"/>
    </row>
    <row r="135" spans="1:9" x14ac:dyDescent="0.45">
      <c r="A135" s="407"/>
      <c r="B135" s="407"/>
      <c r="C135" s="407"/>
      <c r="D135" s="407"/>
      <c r="E135" s="407"/>
      <c r="F135" s="407"/>
      <c r="G135" s="407"/>
      <c r="H135" s="407"/>
    </row>
    <row r="136" spans="1:9" x14ac:dyDescent="0.45">
      <c r="A136" s="404" t="s">
        <v>560</v>
      </c>
      <c r="B136" s="405" t="s">
        <v>561</v>
      </c>
      <c r="C136" s="405" t="s">
        <v>562</v>
      </c>
      <c r="D136" s="405" t="s">
        <v>563</v>
      </c>
      <c r="E136" s="405" t="s">
        <v>564</v>
      </c>
      <c r="F136" s="406" t="s">
        <v>565</v>
      </c>
      <c r="G136" s="407"/>
      <c r="H136" s="407"/>
    </row>
    <row r="137" spans="1:9" x14ac:dyDescent="0.45">
      <c r="A137" s="408" t="s">
        <v>566</v>
      </c>
      <c r="B137" s="418">
        <v>1</v>
      </c>
      <c r="C137" s="419">
        <v>9.9999999999999995E-7</v>
      </c>
      <c r="D137" s="420">
        <v>1E-3</v>
      </c>
      <c r="E137" s="421">
        <v>3.7854109999999998E-3</v>
      </c>
      <c r="F137" s="422">
        <v>2.8316846999999999E-2</v>
      </c>
      <c r="G137" s="407"/>
      <c r="H137" s="407"/>
    </row>
    <row r="138" spans="1:9" x14ac:dyDescent="0.45">
      <c r="A138" s="408" t="s">
        <v>567</v>
      </c>
      <c r="B138" s="409">
        <v>1000000</v>
      </c>
      <c r="C138" s="409">
        <v>1</v>
      </c>
      <c r="D138" s="409">
        <v>1000.0000000000001</v>
      </c>
      <c r="E138" s="409">
        <v>3785.4110000000001</v>
      </c>
      <c r="F138" s="411">
        <v>28316.847000000002</v>
      </c>
      <c r="G138" s="407"/>
      <c r="H138" s="407"/>
    </row>
    <row r="139" spans="1:9" x14ac:dyDescent="0.45">
      <c r="A139" s="408" t="s">
        <v>568</v>
      </c>
      <c r="B139" s="409">
        <v>1000</v>
      </c>
      <c r="C139" s="410">
        <v>1E-3</v>
      </c>
      <c r="D139" s="409">
        <v>1</v>
      </c>
      <c r="E139" s="410">
        <v>3.7854109999999999</v>
      </c>
      <c r="F139" s="413">
        <v>28.316846999999999</v>
      </c>
      <c r="G139" s="407"/>
      <c r="H139" s="407"/>
    </row>
    <row r="140" spans="1:9" x14ac:dyDescent="0.45">
      <c r="A140" s="408" t="s">
        <v>569</v>
      </c>
      <c r="B140" s="396">
        <v>264.17210707106841</v>
      </c>
      <c r="C140" s="412">
        <v>2.6417210707106839E-4</v>
      </c>
      <c r="D140" s="410">
        <v>0.26417210707106842</v>
      </c>
      <c r="E140" s="409">
        <v>1</v>
      </c>
      <c r="F140" s="413">
        <v>7.4805211375990615</v>
      </c>
      <c r="G140" s="407"/>
      <c r="H140" s="407"/>
    </row>
    <row r="141" spans="1:9" x14ac:dyDescent="0.45">
      <c r="A141" s="414" t="s">
        <v>570</v>
      </c>
      <c r="B141" s="402">
        <v>35.314666212661322</v>
      </c>
      <c r="C141" s="415">
        <v>3.5314666212661319E-5</v>
      </c>
      <c r="D141" s="416">
        <v>3.5314666212661321E-2</v>
      </c>
      <c r="E141" s="416">
        <v>0.13368052594273649</v>
      </c>
      <c r="F141" s="417">
        <v>1</v>
      </c>
      <c r="G141" s="407"/>
      <c r="H141" s="407"/>
    </row>
    <row r="142" spans="1:9" x14ac:dyDescent="0.45">
      <c r="A142" s="407"/>
      <c r="B142" s="407"/>
      <c r="C142" s="407"/>
      <c r="D142" s="407"/>
      <c r="E142" s="407"/>
      <c r="F142" s="407"/>
      <c r="G142" s="407"/>
      <c r="H142" s="407"/>
    </row>
    <row r="143" spans="1:9" x14ac:dyDescent="0.45">
      <c r="A143" s="404" t="s">
        <v>571</v>
      </c>
      <c r="B143" s="405" t="s">
        <v>572</v>
      </c>
      <c r="C143" s="405" t="s">
        <v>573</v>
      </c>
      <c r="D143" s="405" t="s">
        <v>574</v>
      </c>
      <c r="E143" s="405" t="s">
        <v>575</v>
      </c>
      <c r="F143" s="405" t="s">
        <v>576</v>
      </c>
      <c r="G143" s="405" t="s">
        <v>577</v>
      </c>
      <c r="H143" s="405" t="s">
        <v>578</v>
      </c>
      <c r="I143" s="423" t="s">
        <v>579</v>
      </c>
    </row>
    <row r="144" spans="1:9" x14ac:dyDescent="0.45">
      <c r="A144" s="408" t="s">
        <v>580</v>
      </c>
      <c r="B144" s="409">
        <v>1</v>
      </c>
      <c r="C144" s="409">
        <v>1000</v>
      </c>
      <c r="D144" s="409">
        <v>1000000</v>
      </c>
      <c r="E144" s="409">
        <v>3600</v>
      </c>
      <c r="F144" s="409">
        <v>3600000</v>
      </c>
      <c r="G144" s="409">
        <v>1055.05585</v>
      </c>
      <c r="H144" s="409">
        <v>1055055850</v>
      </c>
      <c r="I144" s="362">
        <v>2684519.5376862194</v>
      </c>
    </row>
    <row r="145" spans="1:9" x14ac:dyDescent="0.45">
      <c r="A145" s="408" t="s">
        <v>581</v>
      </c>
      <c r="B145" s="410">
        <v>1E-3</v>
      </c>
      <c r="C145" s="409">
        <v>1</v>
      </c>
      <c r="D145" s="409">
        <v>1000</v>
      </c>
      <c r="E145" s="396">
        <v>3.6</v>
      </c>
      <c r="F145" s="409">
        <v>3600</v>
      </c>
      <c r="G145" s="410">
        <v>1.05505585</v>
      </c>
      <c r="H145" s="409">
        <v>1055055.8500000001</v>
      </c>
      <c r="I145" s="362">
        <v>2684.5195376862198</v>
      </c>
    </row>
    <row r="146" spans="1:9" x14ac:dyDescent="0.45">
      <c r="A146" s="408" t="s">
        <v>582</v>
      </c>
      <c r="B146" s="412">
        <v>9.9999999999999995E-7</v>
      </c>
      <c r="C146" s="410">
        <v>1E-3</v>
      </c>
      <c r="D146" s="409">
        <v>1</v>
      </c>
      <c r="E146" s="424">
        <v>3.5999999999999999E-3</v>
      </c>
      <c r="F146" s="396">
        <v>3.6</v>
      </c>
      <c r="G146" s="412">
        <v>1.0550558499999999E-3</v>
      </c>
      <c r="H146" s="409">
        <v>1055.05585</v>
      </c>
      <c r="I146" s="362">
        <v>2.6845195376862194</v>
      </c>
    </row>
    <row r="147" spans="1:9" x14ac:dyDescent="0.45">
      <c r="A147" s="408" t="s">
        <v>583</v>
      </c>
      <c r="B147" s="412">
        <v>2.7777777777777778E-4</v>
      </c>
      <c r="C147" s="410">
        <v>0.27777777777777779</v>
      </c>
      <c r="D147" s="409">
        <v>277.77777777777777</v>
      </c>
      <c r="E147" s="409">
        <v>1</v>
      </c>
      <c r="F147" s="409">
        <v>1000</v>
      </c>
      <c r="G147" s="410">
        <v>0.29307106944444444</v>
      </c>
      <c r="H147" s="409">
        <v>293071.06944444444</v>
      </c>
      <c r="I147" s="362">
        <v>745.69987157950538</v>
      </c>
    </row>
    <row r="148" spans="1:9" x14ac:dyDescent="0.45">
      <c r="A148" s="408" t="s">
        <v>584</v>
      </c>
      <c r="B148" s="425">
        <v>2.7777777777777776E-7</v>
      </c>
      <c r="C148" s="412">
        <v>2.7777777777777778E-4</v>
      </c>
      <c r="D148" s="410">
        <v>0.27777777777777779</v>
      </c>
      <c r="E148" s="410">
        <v>1E-3</v>
      </c>
      <c r="F148" s="409">
        <v>1</v>
      </c>
      <c r="G148" s="412">
        <v>2.9307106944444444E-4</v>
      </c>
      <c r="H148" s="409">
        <v>293.07106944444445</v>
      </c>
      <c r="I148" s="362">
        <v>0.74569987157950535</v>
      </c>
    </row>
    <row r="149" spans="1:9" x14ac:dyDescent="0.45">
      <c r="A149" s="408" t="s">
        <v>409</v>
      </c>
      <c r="B149" s="412">
        <v>9.4781712266701337E-4</v>
      </c>
      <c r="C149" s="410">
        <v>0.94781712266701335</v>
      </c>
      <c r="D149" s="409">
        <v>947.81712266701334</v>
      </c>
      <c r="E149" s="410">
        <v>3.4121416416012482</v>
      </c>
      <c r="F149" s="409">
        <v>3412.141641601248</v>
      </c>
      <c r="G149" s="409">
        <v>1</v>
      </c>
      <c r="H149" s="409">
        <v>1000000</v>
      </c>
      <c r="I149" s="362">
        <v>2544.4335839531336</v>
      </c>
    </row>
    <row r="150" spans="1:9" x14ac:dyDescent="0.45">
      <c r="A150" s="408" t="s">
        <v>585</v>
      </c>
      <c r="B150" s="426">
        <v>9.4781712266701324E-10</v>
      </c>
      <c r="C150" s="412">
        <v>9.4781712266701326E-7</v>
      </c>
      <c r="D150" s="412">
        <v>9.4781712266701326E-4</v>
      </c>
      <c r="E150" s="427">
        <v>3.4121416416012478E-6</v>
      </c>
      <c r="F150" s="412">
        <v>3.4121416416012479E-3</v>
      </c>
      <c r="G150" s="412">
        <v>9.9999999999999995E-7</v>
      </c>
      <c r="H150" s="409">
        <v>1</v>
      </c>
      <c r="I150" s="362">
        <v>2.5444335839531337E-3</v>
      </c>
    </row>
    <row r="151" spans="1:9" x14ac:dyDescent="0.45">
      <c r="A151" s="428" t="s">
        <v>586</v>
      </c>
      <c r="B151" s="366">
        <v>3.72506136E-7</v>
      </c>
      <c r="C151" s="366">
        <v>3.7250613599999999E-4</v>
      </c>
      <c r="D151" s="366">
        <v>0.37250613599999999</v>
      </c>
      <c r="E151" s="366">
        <v>1.3410220896E-3</v>
      </c>
      <c r="F151" s="366">
        <v>1.3410220896</v>
      </c>
      <c r="G151" s="366">
        <v>3.9301477794769559E-4</v>
      </c>
      <c r="H151" s="366">
        <v>393.01477794769556</v>
      </c>
      <c r="I151" s="367">
        <v>1</v>
      </c>
    </row>
  </sheetData>
  <dataValidations count="5">
    <dataValidation type="list" allowBlank="1" showInputMessage="1" showErrorMessage="1" sqref="B5">
      <formula1>"1,2"</formula1>
    </dataValidation>
    <dataValidation type="list" allowBlank="1" showInputMessage="1" showErrorMessage="1" sqref="B92">
      <formula1>"AR5/GWP,AR5/GTP,AR4/GWP,AR3/GWP,AR2/GWP,AR1/GWP"</formula1>
    </dataValidation>
    <dataValidation type="list" allowBlank="1" showInputMessage="1" showErrorMessage="1" sqref="B93">
      <formula1>$C$93:$D$93</formula1>
    </dataValidation>
    <dataValidation type="list" allowBlank="1" showInputMessage="1" showErrorMessage="1" sqref="B99">
      <formula1>"None, GWP, GTP"</formula1>
    </dataValidation>
    <dataValidation type="list" allowBlank="1" showInputMessage="1" showErrorMessage="1" sqref="B100">
      <formula1>$D$100:$E$100</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59"/>
  <sheetViews>
    <sheetView topLeftCell="A235" workbookViewId="0">
      <selection activeCell="G244" sqref="G244"/>
    </sheetView>
  </sheetViews>
  <sheetFormatPr defaultRowHeight="14.25" x14ac:dyDescent="0.45"/>
  <cols>
    <col min="1" max="1" width="46.1328125" customWidth="1"/>
    <col min="2" max="2" width="18.86328125" customWidth="1"/>
    <col min="3" max="3" width="17.59765625" bestFit="1" customWidth="1"/>
    <col min="10" max="10" width="11.59765625" customWidth="1"/>
    <col min="11" max="11" width="11.265625" customWidth="1"/>
    <col min="12" max="12" width="11" customWidth="1"/>
  </cols>
  <sheetData>
    <row r="1" spans="1:14" s="4" customFormat="1" x14ac:dyDescent="0.45">
      <c r="A1" s="3" t="s">
        <v>255</v>
      </c>
      <c r="B1" s="3"/>
      <c r="C1" s="3"/>
      <c r="D1" s="3"/>
      <c r="E1" s="3"/>
      <c r="F1" s="3"/>
      <c r="G1" s="3"/>
      <c r="H1" s="3"/>
      <c r="I1" s="3"/>
      <c r="J1" s="3"/>
      <c r="K1" s="3"/>
      <c r="L1" s="3"/>
      <c r="M1" s="3"/>
      <c r="N1" s="3"/>
    </row>
    <row r="2" spans="1:14" x14ac:dyDescent="0.45">
      <c r="A2" s="4"/>
      <c r="B2" s="4"/>
      <c r="C2" s="4"/>
      <c r="D2" s="4"/>
      <c r="E2" s="4"/>
      <c r="F2" s="4"/>
      <c r="G2" s="40">
        <v>2012</v>
      </c>
      <c r="H2" s="40">
        <v>2017</v>
      </c>
      <c r="I2" s="40">
        <v>2022</v>
      </c>
      <c r="J2" s="40">
        <v>2027</v>
      </c>
      <c r="K2" s="40">
        <v>2032</v>
      </c>
      <c r="L2" s="40">
        <v>2037</v>
      </c>
      <c r="M2" s="40">
        <v>2042</v>
      </c>
      <c r="N2" s="40">
        <v>2047</v>
      </c>
    </row>
    <row r="3" spans="1:14" x14ac:dyDescent="0.45">
      <c r="A3" s="1" t="s">
        <v>5</v>
      </c>
      <c r="B3" s="4"/>
      <c r="C3" s="4"/>
      <c r="D3" s="4"/>
      <c r="E3" s="4"/>
      <c r="F3" s="4"/>
      <c r="G3" s="4"/>
      <c r="H3" s="4"/>
      <c r="I3" s="4"/>
      <c r="J3" s="4"/>
      <c r="K3" s="4"/>
      <c r="L3" s="4"/>
      <c r="M3" s="4"/>
      <c r="N3" s="4"/>
    </row>
    <row r="4" spans="1:14" x14ac:dyDescent="0.45">
      <c r="A4" s="18" t="s">
        <v>20</v>
      </c>
      <c r="B4" s="28"/>
      <c r="C4" s="29" t="s">
        <v>13</v>
      </c>
      <c r="D4" s="29"/>
      <c r="E4" s="30"/>
      <c r="F4" s="31"/>
      <c r="G4" s="32"/>
      <c r="H4" s="32"/>
      <c r="I4" s="32"/>
      <c r="J4" s="32"/>
      <c r="K4" s="32"/>
      <c r="L4" s="32"/>
      <c r="M4" s="32"/>
      <c r="N4" s="32"/>
    </row>
    <row r="5" spans="1:14" x14ac:dyDescent="0.45">
      <c r="A5" s="18" t="s">
        <v>649</v>
      </c>
      <c r="B5" s="17" t="s">
        <v>14</v>
      </c>
      <c r="C5" s="18" t="s">
        <v>15</v>
      </c>
      <c r="D5" s="18"/>
      <c r="E5" s="19" t="s">
        <v>16</v>
      </c>
      <c r="F5" s="23" t="s">
        <v>10</v>
      </c>
      <c r="G5" s="24">
        <v>7</v>
      </c>
      <c r="H5" s="24">
        <v>7.5</v>
      </c>
      <c r="I5" s="24">
        <v>9.6999999999999993</v>
      </c>
      <c r="J5" s="24">
        <v>12.9</v>
      </c>
      <c r="K5" s="24">
        <v>17.2</v>
      </c>
      <c r="L5" s="24">
        <v>21.7</v>
      </c>
      <c r="M5" s="24">
        <v>25</v>
      </c>
      <c r="N5" s="24">
        <v>27.2</v>
      </c>
    </row>
    <row r="6" spans="1:14" x14ac:dyDescent="0.45">
      <c r="A6" s="18"/>
      <c r="B6" s="17" t="s">
        <v>21</v>
      </c>
      <c r="C6" s="18" t="s">
        <v>22</v>
      </c>
      <c r="D6" s="18"/>
      <c r="E6" s="19" t="s">
        <v>16</v>
      </c>
      <c r="F6" s="23" t="s">
        <v>10</v>
      </c>
      <c r="G6" s="24">
        <v>214.2</v>
      </c>
      <c r="H6" s="24">
        <v>229.8</v>
      </c>
      <c r="I6" s="24">
        <v>297.60000000000002</v>
      </c>
      <c r="J6" s="24">
        <v>395.8</v>
      </c>
      <c r="K6" s="24">
        <v>526.1</v>
      </c>
      <c r="L6" s="24">
        <v>665.2</v>
      </c>
      <c r="M6" s="24">
        <v>767.8</v>
      </c>
      <c r="N6" s="24">
        <v>833.5</v>
      </c>
    </row>
    <row r="7" spans="1:14" x14ac:dyDescent="0.45">
      <c r="A7" s="18"/>
      <c r="B7" s="17" t="s">
        <v>23</v>
      </c>
      <c r="C7" s="18" t="s">
        <v>24</v>
      </c>
      <c r="D7" s="18"/>
      <c r="E7" s="19" t="s">
        <v>16</v>
      </c>
      <c r="F7" s="23" t="s">
        <v>10</v>
      </c>
      <c r="G7" s="24">
        <v>11.6</v>
      </c>
      <c r="H7" s="24">
        <v>12.5</v>
      </c>
      <c r="I7" s="24">
        <v>16.2</v>
      </c>
      <c r="J7" s="24">
        <v>21.5</v>
      </c>
      <c r="K7" s="24">
        <v>28.6</v>
      </c>
      <c r="L7" s="24">
        <v>36.200000000000003</v>
      </c>
      <c r="M7" s="24">
        <v>41.7</v>
      </c>
      <c r="N7" s="24">
        <v>45.3</v>
      </c>
    </row>
    <row r="8" spans="1:14" x14ac:dyDescent="0.45">
      <c r="A8" s="1" t="s">
        <v>17</v>
      </c>
      <c r="B8" s="4"/>
      <c r="C8" s="4"/>
      <c r="D8" s="4"/>
      <c r="E8" s="4"/>
      <c r="F8" s="4"/>
      <c r="G8" s="4"/>
      <c r="H8" s="4"/>
      <c r="I8" s="4"/>
      <c r="J8" s="4"/>
      <c r="K8" s="4"/>
      <c r="L8" s="4"/>
      <c r="M8" s="4"/>
      <c r="N8" s="4"/>
    </row>
    <row r="9" spans="1:14" x14ac:dyDescent="0.45">
      <c r="A9" s="18" t="s">
        <v>650</v>
      </c>
      <c r="B9" s="4"/>
      <c r="C9" s="4" t="s">
        <v>13</v>
      </c>
      <c r="D9" s="4"/>
      <c r="E9" s="4"/>
      <c r="F9" s="26"/>
      <c r="G9" s="26"/>
      <c r="H9" s="26"/>
      <c r="I9" s="26"/>
      <c r="J9" s="26"/>
      <c r="K9" s="26"/>
      <c r="L9" s="26"/>
      <c r="M9" s="26"/>
      <c r="N9" s="26"/>
    </row>
    <row r="10" spans="1:14" x14ac:dyDescent="0.45">
      <c r="A10" s="4"/>
      <c r="B10" s="7" t="s">
        <v>14</v>
      </c>
      <c r="C10" s="4" t="s">
        <v>15</v>
      </c>
      <c r="D10" s="4"/>
      <c r="E10" s="4" t="s">
        <v>16</v>
      </c>
      <c r="F10" s="26">
        <v>0</v>
      </c>
      <c r="G10" s="26">
        <v>32.674471388924658</v>
      </c>
      <c r="H10" s="26">
        <v>36.38007069917289</v>
      </c>
      <c r="I10" s="26">
        <v>38.353334880710406</v>
      </c>
      <c r="J10" s="26">
        <v>39.257773106484862</v>
      </c>
      <c r="K10" s="26">
        <v>39.421524632353581</v>
      </c>
      <c r="L10" s="26">
        <v>39.392242271996871</v>
      </c>
      <c r="M10" s="26">
        <v>39.320608750746111</v>
      </c>
      <c r="N10" s="26">
        <v>38.803247894773044</v>
      </c>
    </row>
    <row r="11" spans="1:14" x14ac:dyDescent="0.45">
      <c r="A11" s="4"/>
      <c r="B11" s="7" t="s">
        <v>21</v>
      </c>
      <c r="C11" s="4" t="s">
        <v>22</v>
      </c>
      <c r="D11" s="4"/>
      <c r="E11" s="4" t="s">
        <v>16</v>
      </c>
      <c r="F11" s="26">
        <v>0</v>
      </c>
      <c r="G11" s="26">
        <v>76.240433240824203</v>
      </c>
      <c r="H11" s="26">
        <v>84.886831631403396</v>
      </c>
      <c r="I11" s="26">
        <v>89.49111472165761</v>
      </c>
      <c r="J11" s="26">
        <v>91.601470581798011</v>
      </c>
      <c r="K11" s="26">
        <v>91.983557475491693</v>
      </c>
      <c r="L11" s="26">
        <v>91.915231967992696</v>
      </c>
      <c r="M11" s="26">
        <v>91.74808708507426</v>
      </c>
      <c r="N11" s="26">
        <v>90.540911754470429</v>
      </c>
    </row>
    <row r="12" spans="1:14" x14ac:dyDescent="0.45">
      <c r="A12" s="4"/>
      <c r="B12" s="7" t="s">
        <v>23</v>
      </c>
      <c r="C12" s="4" t="s">
        <v>24</v>
      </c>
      <c r="D12" s="4"/>
      <c r="E12" s="4" t="s">
        <v>16</v>
      </c>
      <c r="F12" s="26">
        <v>0</v>
      </c>
      <c r="G12" s="26">
        <v>72.609936419832579</v>
      </c>
      <c r="H12" s="26">
        <v>80.844601553717538</v>
      </c>
      <c r="I12" s="26">
        <v>85.229633068245349</v>
      </c>
      <c r="J12" s="26">
        <v>87.239495792188592</v>
      </c>
      <c r="K12" s="26">
        <v>87.603388071896859</v>
      </c>
      <c r="L12" s="26">
        <v>87.538316159993045</v>
      </c>
      <c r="M12" s="26">
        <v>87.379130557213585</v>
      </c>
      <c r="N12" s="26">
        <v>86.229439766162329</v>
      </c>
    </row>
    <row r="13" spans="1:14" x14ac:dyDescent="0.45">
      <c r="A13" s="4"/>
      <c r="B13" s="7" t="s">
        <v>25</v>
      </c>
      <c r="C13" s="4" t="s">
        <v>26</v>
      </c>
      <c r="D13" s="4"/>
      <c r="E13" s="4" t="s">
        <v>16</v>
      </c>
      <c r="F13" s="26">
        <v>0</v>
      </c>
      <c r="G13" s="26">
        <v>0</v>
      </c>
      <c r="H13" s="26">
        <v>0</v>
      </c>
      <c r="I13" s="26">
        <v>0</v>
      </c>
      <c r="J13" s="26">
        <v>0</v>
      </c>
      <c r="K13" s="26">
        <v>0</v>
      </c>
      <c r="L13" s="26">
        <v>0</v>
      </c>
      <c r="M13" s="26">
        <v>0</v>
      </c>
      <c r="N13" s="26">
        <v>0</v>
      </c>
    </row>
    <row r="14" spans="1:14" x14ac:dyDescent="0.45">
      <c r="A14" s="4"/>
      <c r="B14" s="4"/>
      <c r="C14" s="4"/>
      <c r="D14" s="4"/>
      <c r="E14" s="4"/>
      <c r="F14" s="4"/>
      <c r="G14" s="4"/>
      <c r="H14" s="4"/>
      <c r="I14" s="4"/>
      <c r="J14" s="4"/>
      <c r="K14" s="4"/>
      <c r="L14" s="4"/>
      <c r="M14" s="4"/>
      <c r="N14" s="4"/>
    </row>
    <row r="15" spans="1:14" x14ac:dyDescent="0.45">
      <c r="A15" s="1" t="s">
        <v>4</v>
      </c>
      <c r="B15" s="4"/>
      <c r="C15" s="4"/>
      <c r="D15" s="4"/>
      <c r="E15" s="4"/>
      <c r="F15" s="4"/>
      <c r="G15" s="4"/>
      <c r="H15" s="4"/>
      <c r="I15" s="4"/>
      <c r="J15" s="4"/>
      <c r="K15" s="4"/>
      <c r="L15" s="4"/>
      <c r="M15" s="4"/>
      <c r="N15" s="4"/>
    </row>
    <row r="16" spans="1:14" x14ac:dyDescent="0.45">
      <c r="A16" s="4"/>
      <c r="B16" s="4"/>
      <c r="C16" s="4"/>
      <c r="D16" s="4"/>
      <c r="E16" s="4"/>
      <c r="F16" s="4"/>
      <c r="G16" s="4"/>
      <c r="H16" s="4"/>
      <c r="I16" s="4"/>
      <c r="J16" s="4"/>
      <c r="K16" s="4"/>
      <c r="L16" s="4"/>
      <c r="M16" s="4"/>
      <c r="N16" s="4"/>
    </row>
    <row r="17" spans="1:14" x14ac:dyDescent="0.45">
      <c r="A17" s="18" t="s">
        <v>20</v>
      </c>
      <c r="B17" s="28"/>
      <c r="C17" s="29" t="s">
        <v>13</v>
      </c>
      <c r="D17" s="29"/>
      <c r="E17" s="30"/>
      <c r="F17" s="31"/>
      <c r="G17" s="32"/>
      <c r="H17" s="32"/>
      <c r="I17" s="32"/>
      <c r="J17" s="32"/>
      <c r="K17" s="32"/>
      <c r="L17" s="32"/>
      <c r="M17" s="32"/>
      <c r="N17" s="32"/>
    </row>
    <row r="18" spans="1:14" x14ac:dyDescent="0.45">
      <c r="A18" s="18" t="s">
        <v>651</v>
      </c>
      <c r="B18" s="17" t="s">
        <v>14</v>
      </c>
      <c r="C18" s="18" t="s">
        <v>15</v>
      </c>
      <c r="D18" s="18"/>
      <c r="E18" s="19" t="s">
        <v>16</v>
      </c>
      <c r="F18" s="23" t="s">
        <v>10</v>
      </c>
      <c r="G18" s="24">
        <v>0.3</v>
      </c>
      <c r="H18" s="24">
        <v>0.4</v>
      </c>
      <c r="I18" s="24">
        <v>0.6</v>
      </c>
      <c r="J18" s="24">
        <v>0.9</v>
      </c>
      <c r="K18" s="24">
        <v>1.4</v>
      </c>
      <c r="L18" s="24">
        <v>2.2999999999999998</v>
      </c>
      <c r="M18" s="24">
        <v>3.1</v>
      </c>
      <c r="N18" s="24">
        <v>3.9</v>
      </c>
    </row>
    <row r="19" spans="1:14" x14ac:dyDescent="0.45">
      <c r="A19" s="18"/>
      <c r="B19" s="17" t="s">
        <v>21</v>
      </c>
      <c r="C19" s="18" t="s">
        <v>22</v>
      </c>
      <c r="D19" s="18"/>
      <c r="E19" s="19" t="s">
        <v>16</v>
      </c>
      <c r="F19" s="23" t="s">
        <v>10</v>
      </c>
      <c r="G19" s="24">
        <v>32.1</v>
      </c>
      <c r="H19" s="24">
        <v>37.9</v>
      </c>
      <c r="I19" s="24">
        <v>53.3</v>
      </c>
      <c r="J19" s="24">
        <v>82.2</v>
      </c>
      <c r="K19" s="24">
        <v>133.19999999999999</v>
      </c>
      <c r="L19" s="24">
        <v>214.7</v>
      </c>
      <c r="M19" s="24">
        <v>295.2</v>
      </c>
      <c r="N19" s="24">
        <v>365.1</v>
      </c>
    </row>
    <row r="20" spans="1:14" x14ac:dyDescent="0.45">
      <c r="A20" s="18"/>
      <c r="B20" s="17" t="s">
        <v>23</v>
      </c>
      <c r="C20" s="18" t="s">
        <v>24</v>
      </c>
      <c r="D20" s="18"/>
      <c r="E20" s="19" t="s">
        <v>16</v>
      </c>
      <c r="F20" s="23" t="s">
        <v>10</v>
      </c>
      <c r="G20" s="24">
        <v>1.7</v>
      </c>
      <c r="H20" s="24">
        <v>2</v>
      </c>
      <c r="I20" s="24">
        <v>2.8</v>
      </c>
      <c r="J20" s="24">
        <v>4.4000000000000004</v>
      </c>
      <c r="K20" s="24">
        <v>7.1</v>
      </c>
      <c r="L20" s="24">
        <v>11.4</v>
      </c>
      <c r="M20" s="24">
        <v>15.7</v>
      </c>
      <c r="N20" s="24">
        <v>19.399999999999999</v>
      </c>
    </row>
    <row r="21" spans="1:14" x14ac:dyDescent="0.45">
      <c r="A21" s="1" t="s">
        <v>27</v>
      </c>
      <c r="B21" s="4"/>
      <c r="C21" s="4"/>
      <c r="D21" s="4"/>
      <c r="E21" s="4"/>
      <c r="F21" s="4"/>
      <c r="G21" s="4"/>
      <c r="H21" s="4"/>
      <c r="I21" s="4"/>
      <c r="J21" s="4"/>
      <c r="K21" s="4"/>
      <c r="L21" s="4"/>
      <c r="M21" s="4"/>
      <c r="N21" s="4"/>
    </row>
    <row r="22" spans="1:14" x14ac:dyDescent="0.45">
      <c r="A22" s="4" t="s">
        <v>20</v>
      </c>
      <c r="B22" s="4"/>
      <c r="C22" s="4" t="s">
        <v>13</v>
      </c>
      <c r="D22" s="4"/>
      <c r="E22" s="4"/>
      <c r="F22" s="26"/>
      <c r="G22" s="26"/>
      <c r="H22" s="26"/>
      <c r="I22" s="26"/>
      <c r="J22" s="26"/>
      <c r="K22" s="26"/>
      <c r="L22" s="26"/>
      <c r="M22" s="26"/>
      <c r="N22" s="26"/>
    </row>
    <row r="23" spans="1:14" x14ac:dyDescent="0.45">
      <c r="A23" s="18" t="s">
        <v>652</v>
      </c>
      <c r="B23" s="7" t="s">
        <v>14</v>
      </c>
      <c r="C23" s="4" t="s">
        <v>15</v>
      </c>
      <c r="D23" s="4"/>
      <c r="E23" s="4" t="s">
        <v>16</v>
      </c>
      <c r="F23" s="26">
        <v>0</v>
      </c>
      <c r="G23" s="26">
        <v>35.444403431960666</v>
      </c>
      <c r="H23" s="26">
        <v>55.581457629009186</v>
      </c>
      <c r="I23" s="26">
        <v>84.206896432809401</v>
      </c>
      <c r="J23" s="26">
        <v>118.29618196039571</v>
      </c>
      <c r="K23" s="26">
        <v>158.05235851241329</v>
      </c>
      <c r="L23" s="26">
        <v>196.16070308363496</v>
      </c>
      <c r="M23" s="26">
        <v>227.76147460443656</v>
      </c>
      <c r="N23" s="26">
        <v>251.52204141030526</v>
      </c>
    </row>
    <row r="24" spans="1:14" x14ac:dyDescent="0.45">
      <c r="A24" s="4"/>
      <c r="B24" s="7" t="s">
        <v>21</v>
      </c>
      <c r="C24" s="4" t="s">
        <v>22</v>
      </c>
      <c r="D24" s="4"/>
      <c r="E24" s="4" t="s">
        <v>16</v>
      </c>
      <c r="F24" s="26">
        <v>0</v>
      </c>
      <c r="G24" s="26">
        <v>484.40684690346245</v>
      </c>
      <c r="H24" s="26">
        <v>759.61325426312555</v>
      </c>
      <c r="I24" s="26">
        <v>1150.8275845817284</v>
      </c>
      <c r="J24" s="26">
        <v>1616.7144867920747</v>
      </c>
      <c r="K24" s="26">
        <v>2160.0488996696481</v>
      </c>
      <c r="L24" s="26">
        <v>2680.862942143011</v>
      </c>
      <c r="M24" s="26">
        <v>3112.7401529272997</v>
      </c>
      <c r="N24" s="26">
        <v>3437.4678992741719</v>
      </c>
    </row>
    <row r="25" spans="1:14" x14ac:dyDescent="0.45">
      <c r="A25" s="4"/>
      <c r="B25" s="7" t="s">
        <v>23</v>
      </c>
      <c r="C25" s="4" t="s">
        <v>24</v>
      </c>
      <c r="D25" s="4"/>
      <c r="E25" s="4" t="s">
        <v>16</v>
      </c>
      <c r="F25" s="26">
        <v>0</v>
      </c>
      <c r="G25" s="26">
        <v>35.444403431960666</v>
      </c>
      <c r="H25" s="26">
        <v>55.581457629009186</v>
      </c>
      <c r="I25" s="26">
        <v>84.206896432809401</v>
      </c>
      <c r="J25" s="26">
        <v>118.29618196039571</v>
      </c>
      <c r="K25" s="26">
        <v>158.05235851241329</v>
      </c>
      <c r="L25" s="26">
        <v>196.16070308363496</v>
      </c>
      <c r="M25" s="26">
        <v>227.76147460443656</v>
      </c>
      <c r="N25" s="26">
        <v>251.52204141030526</v>
      </c>
    </row>
    <row r="26" spans="1:14" x14ac:dyDescent="0.45">
      <c r="A26" s="4"/>
      <c r="B26" s="7" t="s">
        <v>25</v>
      </c>
      <c r="C26" s="4" t="s">
        <v>26</v>
      </c>
      <c r="D26" s="4"/>
      <c r="E26" s="4" t="s">
        <v>16</v>
      </c>
      <c r="F26" s="26">
        <v>0</v>
      </c>
      <c r="G26" s="26">
        <v>35.444403431960666</v>
      </c>
      <c r="H26" s="26">
        <v>55.581457629009186</v>
      </c>
      <c r="I26" s="26">
        <v>84.206896432809401</v>
      </c>
      <c r="J26" s="26">
        <v>118.29618196039571</v>
      </c>
      <c r="K26" s="26">
        <v>158.05235851241329</v>
      </c>
      <c r="L26" s="26">
        <v>196.16070308363496</v>
      </c>
      <c r="M26" s="26">
        <v>227.76147460443656</v>
      </c>
      <c r="N26" s="26">
        <v>251.52204141030526</v>
      </c>
    </row>
    <row r="27" spans="1:14" x14ac:dyDescent="0.45">
      <c r="A27" s="4"/>
      <c r="B27" s="4"/>
      <c r="C27" s="4"/>
      <c r="D27" s="4"/>
      <c r="E27" s="4"/>
      <c r="F27" s="4"/>
      <c r="G27" s="4"/>
      <c r="H27" s="4"/>
      <c r="I27" s="4"/>
      <c r="J27" s="4"/>
      <c r="K27" s="4"/>
      <c r="L27" s="4"/>
      <c r="M27" s="4"/>
      <c r="N27" s="4"/>
    </row>
    <row r="28" spans="1:14" x14ac:dyDescent="0.45">
      <c r="A28" s="1" t="s">
        <v>28</v>
      </c>
      <c r="B28" s="4"/>
      <c r="C28" s="4"/>
      <c r="D28" s="4"/>
      <c r="E28" s="4"/>
      <c r="F28" s="4"/>
      <c r="G28" s="4"/>
      <c r="H28" s="4"/>
      <c r="I28" s="4"/>
      <c r="J28" s="4"/>
      <c r="K28" s="4"/>
      <c r="L28" s="4"/>
      <c r="M28" s="4"/>
      <c r="N28" s="4"/>
    </row>
    <row r="29" spans="1:14" x14ac:dyDescent="0.45">
      <c r="A29" s="4"/>
      <c r="B29" s="4"/>
      <c r="C29" s="4"/>
      <c r="D29" s="4"/>
      <c r="E29" s="4"/>
      <c r="F29" s="4"/>
      <c r="G29" s="4"/>
      <c r="H29" s="4"/>
      <c r="I29" s="4"/>
      <c r="J29" s="4"/>
      <c r="K29" s="4"/>
      <c r="L29" s="4"/>
      <c r="M29" s="4"/>
      <c r="N29" s="4"/>
    </row>
    <row r="30" spans="1:14" x14ac:dyDescent="0.45">
      <c r="A30" s="18" t="s">
        <v>20</v>
      </c>
      <c r="B30" s="28"/>
      <c r="C30" s="29" t="s">
        <v>13</v>
      </c>
      <c r="D30" s="29"/>
      <c r="E30" s="30"/>
      <c r="F30" s="31"/>
      <c r="G30" s="32"/>
      <c r="H30" s="32"/>
      <c r="I30" s="32"/>
      <c r="J30" s="32"/>
      <c r="K30" s="32"/>
      <c r="L30" s="32"/>
      <c r="M30" s="32"/>
      <c r="N30" s="32"/>
    </row>
    <row r="31" spans="1:14" x14ac:dyDescent="0.45">
      <c r="A31" s="18" t="s">
        <v>653</v>
      </c>
      <c r="B31" s="17" t="s">
        <v>14</v>
      </c>
      <c r="C31" s="18" t="s">
        <v>15</v>
      </c>
      <c r="D31" s="18"/>
      <c r="E31" s="19" t="s">
        <v>16</v>
      </c>
      <c r="F31" s="20" t="s">
        <v>10</v>
      </c>
      <c r="G31" s="21">
        <v>2.7</v>
      </c>
      <c r="H31" s="21">
        <v>3.4</v>
      </c>
      <c r="I31" s="21">
        <v>5.2</v>
      </c>
      <c r="J31" s="21">
        <v>7.9</v>
      </c>
      <c r="K31" s="21">
        <v>9.1999999999999993</v>
      </c>
      <c r="L31" s="21">
        <v>10.7</v>
      </c>
      <c r="M31" s="21">
        <v>12.5</v>
      </c>
      <c r="N31" s="21">
        <v>14.7</v>
      </c>
    </row>
    <row r="32" spans="1:14" x14ac:dyDescent="0.45">
      <c r="A32" s="18"/>
      <c r="B32" s="17" t="s">
        <v>21</v>
      </c>
      <c r="C32" s="18" t="s">
        <v>22</v>
      </c>
      <c r="D32" s="18"/>
      <c r="E32" s="19" t="s">
        <v>16</v>
      </c>
      <c r="F32" s="20" t="s">
        <v>10</v>
      </c>
      <c r="G32" s="21">
        <v>81.5</v>
      </c>
      <c r="H32" s="21">
        <v>105.4</v>
      </c>
      <c r="I32" s="21">
        <v>159.9</v>
      </c>
      <c r="J32" s="21">
        <v>242.8</v>
      </c>
      <c r="K32" s="21">
        <v>282.7</v>
      </c>
      <c r="L32" s="21">
        <v>329.5</v>
      </c>
      <c r="M32" s="21">
        <v>384.6</v>
      </c>
      <c r="N32" s="21">
        <v>449.4</v>
      </c>
    </row>
    <row r="33" spans="1:14" x14ac:dyDescent="0.45">
      <c r="A33" s="18"/>
      <c r="B33" s="17" t="s">
        <v>23</v>
      </c>
      <c r="C33" s="18" t="s">
        <v>24</v>
      </c>
      <c r="D33" s="18"/>
      <c r="E33" s="19" t="s">
        <v>16</v>
      </c>
      <c r="F33" s="20" t="s">
        <v>10</v>
      </c>
      <c r="G33" s="21">
        <v>3.5</v>
      </c>
      <c r="H33" s="21">
        <v>4.5999999999999996</v>
      </c>
      <c r="I33" s="21">
        <v>7</v>
      </c>
      <c r="J33" s="21">
        <v>10.6</v>
      </c>
      <c r="K33" s="21">
        <v>12.3</v>
      </c>
      <c r="L33" s="21">
        <v>14.3</v>
      </c>
      <c r="M33" s="21">
        <v>16.7</v>
      </c>
      <c r="N33" s="21">
        <v>19.5</v>
      </c>
    </row>
    <row r="34" spans="1:14" x14ac:dyDescent="0.45">
      <c r="A34" s="18"/>
      <c r="B34" s="17" t="s">
        <v>25</v>
      </c>
      <c r="C34" s="18" t="s">
        <v>26</v>
      </c>
      <c r="D34" s="18"/>
      <c r="E34" s="19" t="s">
        <v>16</v>
      </c>
      <c r="F34" s="20" t="s">
        <v>10</v>
      </c>
      <c r="G34" s="21">
        <v>0.9</v>
      </c>
      <c r="H34" s="21">
        <v>1.1000000000000001</v>
      </c>
      <c r="I34" s="21">
        <v>1.7</v>
      </c>
      <c r="J34" s="21">
        <v>2.6</v>
      </c>
      <c r="K34" s="21">
        <v>3.1</v>
      </c>
      <c r="L34" s="21">
        <v>3.6</v>
      </c>
      <c r="M34" s="21">
        <v>4.2</v>
      </c>
      <c r="N34" s="21">
        <v>4.9000000000000004</v>
      </c>
    </row>
    <row r="35" spans="1:14" x14ac:dyDescent="0.45">
      <c r="A35" s="18"/>
      <c r="B35" s="17"/>
      <c r="C35" s="18"/>
      <c r="D35" s="18"/>
      <c r="E35" s="19"/>
      <c r="F35" s="20"/>
      <c r="G35" s="21"/>
      <c r="H35" s="21"/>
      <c r="I35" s="21"/>
      <c r="J35" s="21"/>
      <c r="K35" s="21"/>
      <c r="L35" s="21"/>
      <c r="M35" s="21"/>
      <c r="N35" s="21"/>
    </row>
    <row r="36" spans="1:14" x14ac:dyDescent="0.45">
      <c r="A36" s="1" t="s">
        <v>8</v>
      </c>
      <c r="B36" s="4"/>
      <c r="C36" s="4"/>
      <c r="D36" s="4"/>
      <c r="E36" s="4"/>
      <c r="F36" s="4"/>
      <c r="G36" s="4"/>
      <c r="H36" s="4"/>
      <c r="I36" s="4"/>
      <c r="J36" s="4"/>
      <c r="K36" s="4"/>
      <c r="L36" s="4"/>
      <c r="M36" s="4"/>
      <c r="N36" s="4"/>
    </row>
    <row r="37" spans="1:14" x14ac:dyDescent="0.45">
      <c r="A37" s="4"/>
      <c r="B37" s="4"/>
      <c r="C37" s="4"/>
      <c r="D37" s="4"/>
      <c r="E37" s="4"/>
      <c r="F37" s="4"/>
      <c r="G37" s="4"/>
      <c r="H37" s="4"/>
      <c r="I37" s="4"/>
      <c r="J37" s="4"/>
      <c r="K37" s="4"/>
      <c r="L37" s="4"/>
      <c r="M37" s="4"/>
      <c r="N37" s="4"/>
    </row>
    <row r="38" spans="1:14" x14ac:dyDescent="0.45">
      <c r="A38" s="18" t="s">
        <v>20</v>
      </c>
      <c r="B38" s="28"/>
      <c r="C38" s="29" t="s">
        <v>13</v>
      </c>
      <c r="D38" s="29"/>
      <c r="E38" s="30"/>
      <c r="F38" s="33"/>
      <c r="G38" s="33"/>
      <c r="H38" s="33"/>
      <c r="I38" s="33"/>
      <c r="J38" s="33"/>
      <c r="K38" s="33"/>
      <c r="L38" s="33"/>
      <c r="M38" s="33"/>
      <c r="N38" s="33"/>
    </row>
    <row r="39" spans="1:14" x14ac:dyDescent="0.45">
      <c r="A39" s="18" t="s">
        <v>654</v>
      </c>
      <c r="B39" s="17" t="s">
        <v>14</v>
      </c>
      <c r="C39" s="18" t="s">
        <v>15</v>
      </c>
      <c r="D39" s="18"/>
      <c r="E39" s="19" t="s">
        <v>16</v>
      </c>
      <c r="F39" s="23" t="s">
        <v>10</v>
      </c>
      <c r="G39" s="24">
        <v>3</v>
      </c>
      <c r="H39" s="24">
        <v>3.3</v>
      </c>
      <c r="I39" s="24">
        <v>3.7</v>
      </c>
      <c r="J39" s="24">
        <v>4.0999999999999996</v>
      </c>
      <c r="K39" s="24">
        <v>4.5999999999999996</v>
      </c>
      <c r="L39" s="24">
        <v>5.0999999999999996</v>
      </c>
      <c r="M39" s="24">
        <v>5.3</v>
      </c>
      <c r="N39" s="24">
        <v>5.7</v>
      </c>
    </row>
    <row r="40" spans="1:14" x14ac:dyDescent="0.45">
      <c r="A40" s="18"/>
      <c r="B40" s="17" t="s">
        <v>21</v>
      </c>
      <c r="C40" s="18" t="s">
        <v>22</v>
      </c>
      <c r="D40" s="18"/>
      <c r="E40" s="19" t="s">
        <v>16</v>
      </c>
      <c r="F40" s="23" t="s">
        <v>10</v>
      </c>
      <c r="G40" s="24">
        <v>7</v>
      </c>
      <c r="H40" s="24">
        <v>7.8</v>
      </c>
      <c r="I40" s="24">
        <v>8.6</v>
      </c>
      <c r="J40" s="24">
        <v>9.6999999999999993</v>
      </c>
      <c r="K40" s="24">
        <v>10.8</v>
      </c>
      <c r="L40" s="24">
        <v>11.9</v>
      </c>
      <c r="M40" s="24">
        <v>12.4</v>
      </c>
      <c r="N40" s="24">
        <v>13.3</v>
      </c>
    </row>
    <row r="41" spans="1:14" x14ac:dyDescent="0.45">
      <c r="A41" s="18"/>
      <c r="B41" s="17" t="s">
        <v>23</v>
      </c>
      <c r="C41" s="18" t="s">
        <v>24</v>
      </c>
      <c r="D41" s="18"/>
      <c r="E41" s="19" t="s">
        <v>16</v>
      </c>
      <c r="F41" s="23" t="s">
        <v>10</v>
      </c>
      <c r="G41" s="24">
        <v>2.5</v>
      </c>
      <c r="H41" s="24">
        <v>2.8</v>
      </c>
      <c r="I41" s="24">
        <v>3</v>
      </c>
      <c r="J41" s="24">
        <v>3.4</v>
      </c>
      <c r="K41" s="24">
        <v>3.8</v>
      </c>
      <c r="L41" s="24">
        <v>4.2</v>
      </c>
      <c r="M41" s="24">
        <v>4.4000000000000004</v>
      </c>
      <c r="N41" s="24">
        <v>4.7</v>
      </c>
    </row>
    <row r="42" spans="1:14" x14ac:dyDescent="0.45">
      <c r="A42" s="18"/>
      <c r="B42" s="17" t="s">
        <v>25</v>
      </c>
      <c r="C42" s="18" t="s">
        <v>26</v>
      </c>
      <c r="D42" s="18"/>
      <c r="E42" s="19" t="s">
        <v>16</v>
      </c>
      <c r="F42" s="34" t="s">
        <v>10</v>
      </c>
      <c r="G42" s="35">
        <v>0.51700000000000002</v>
      </c>
      <c r="H42" s="36">
        <v>0.58099999999999996</v>
      </c>
      <c r="I42" s="36">
        <v>0.64100000000000001</v>
      </c>
      <c r="J42" s="37">
        <v>0.72</v>
      </c>
      <c r="K42" s="24">
        <v>0.8</v>
      </c>
      <c r="L42" s="24">
        <v>0.9</v>
      </c>
      <c r="M42" s="24">
        <v>0.9</v>
      </c>
      <c r="N42" s="24">
        <v>1</v>
      </c>
    </row>
    <row r="43" spans="1:14" x14ac:dyDescent="0.45">
      <c r="A43" s="1" t="s">
        <v>19</v>
      </c>
      <c r="B43" s="17" t="s">
        <v>19</v>
      </c>
      <c r="C43" s="4"/>
      <c r="D43" s="4"/>
      <c r="E43" s="4"/>
      <c r="F43" s="4"/>
      <c r="G43" s="4"/>
      <c r="H43" s="4"/>
      <c r="I43" s="4"/>
      <c r="J43" s="4"/>
      <c r="K43" s="4"/>
      <c r="L43" s="4"/>
      <c r="M43" s="4"/>
      <c r="N43" s="4"/>
    </row>
    <row r="44" spans="1:14" x14ac:dyDescent="0.45">
      <c r="A44" s="4" t="s">
        <v>20</v>
      </c>
      <c r="B44" s="4"/>
      <c r="C44" s="4" t="s">
        <v>13</v>
      </c>
      <c r="D44" s="4"/>
      <c r="E44" s="4"/>
      <c r="F44" s="26"/>
      <c r="G44" s="26"/>
      <c r="H44" s="26"/>
      <c r="I44" s="26"/>
      <c r="J44" s="26"/>
      <c r="K44" s="26"/>
      <c r="L44" s="26"/>
      <c r="M44" s="26"/>
      <c r="N44" s="26"/>
    </row>
    <row r="45" spans="1:14" x14ac:dyDescent="0.45">
      <c r="A45" s="18" t="s">
        <v>655</v>
      </c>
      <c r="B45" s="4" t="s">
        <v>14</v>
      </c>
      <c r="C45" s="4" t="s">
        <v>15</v>
      </c>
      <c r="D45" s="4"/>
      <c r="E45" s="4" t="s">
        <v>16</v>
      </c>
      <c r="F45" s="26">
        <v>0</v>
      </c>
      <c r="G45" s="26">
        <v>4.9990411834316983</v>
      </c>
      <c r="H45" s="26">
        <v>4.5321292155031436</v>
      </c>
      <c r="I45" s="26">
        <v>4.4506750332162648</v>
      </c>
      <c r="J45" s="26">
        <v>4.6730487070703113</v>
      </c>
      <c r="K45" s="26">
        <v>5.0997270234748688</v>
      </c>
      <c r="L45" s="26">
        <v>5.5654778544007044</v>
      </c>
      <c r="M45" s="26">
        <v>6.073888434239394</v>
      </c>
      <c r="N45" s="26">
        <v>6.6288760826777384</v>
      </c>
    </row>
    <row r="46" spans="1:14" x14ac:dyDescent="0.45">
      <c r="A46" s="4"/>
      <c r="B46" s="4" t="s">
        <v>21</v>
      </c>
      <c r="C46" s="4" t="s">
        <v>22</v>
      </c>
      <c r="D46" s="4"/>
      <c r="E46" s="4" t="s">
        <v>16</v>
      </c>
      <c r="F46" s="26">
        <v>0</v>
      </c>
      <c r="G46" s="26">
        <v>2.4556693532646943</v>
      </c>
      <c r="H46" s="26">
        <v>2.226309088317334</v>
      </c>
      <c r="I46" s="26">
        <v>2.1862965075448324</v>
      </c>
      <c r="J46" s="26">
        <v>2.295532698209978</v>
      </c>
      <c r="K46" s="26">
        <v>2.5051290641630937</v>
      </c>
      <c r="L46" s="26">
        <v>2.7339189460213991</v>
      </c>
      <c r="M46" s="26">
        <v>2.9836644940123347</v>
      </c>
      <c r="N46" s="26">
        <v>3.2562900055259072</v>
      </c>
    </row>
    <row r="47" spans="1:14" x14ac:dyDescent="0.45">
      <c r="A47" s="4"/>
      <c r="B47" s="4" t="s">
        <v>23</v>
      </c>
      <c r="C47" s="4" t="s">
        <v>24</v>
      </c>
      <c r="D47" s="4"/>
      <c r="E47" s="4" t="s">
        <v>16</v>
      </c>
      <c r="F47" s="26">
        <v>0</v>
      </c>
      <c r="G47" s="26">
        <v>0.35080990760924202</v>
      </c>
      <c r="H47" s="26">
        <v>0.31804415547390485</v>
      </c>
      <c r="I47" s="26">
        <v>0.3123280725064046</v>
      </c>
      <c r="J47" s="26">
        <v>0.32793324260142542</v>
      </c>
      <c r="K47" s="26">
        <v>0.35787558059472768</v>
      </c>
      <c r="L47" s="26">
        <v>0.39055984943162841</v>
      </c>
      <c r="M47" s="26">
        <v>0.4262377848589049</v>
      </c>
      <c r="N47" s="26">
        <v>0.46518428650370097</v>
      </c>
    </row>
    <row r="48" spans="1:14" x14ac:dyDescent="0.45">
      <c r="A48" s="4"/>
      <c r="B48" s="4" t="s">
        <v>25</v>
      </c>
      <c r="C48" s="4" t="s">
        <v>26</v>
      </c>
      <c r="D48" s="4"/>
      <c r="E48" s="4" t="s">
        <v>16</v>
      </c>
      <c r="F48" s="38">
        <v>0</v>
      </c>
      <c r="G48" s="38">
        <v>0.96472724592541559</v>
      </c>
      <c r="H48" s="38">
        <v>0.87462142755323835</v>
      </c>
      <c r="I48" s="38">
        <v>0.85890219939261259</v>
      </c>
      <c r="J48" s="38">
        <v>0.90181641715391991</v>
      </c>
      <c r="K48" s="26">
        <v>0.9841578466355011</v>
      </c>
      <c r="L48" s="26">
        <v>1.0740395859369782</v>
      </c>
      <c r="M48" s="26">
        <v>1.1721539083619885</v>
      </c>
      <c r="N48" s="26">
        <v>1.2792567878851777</v>
      </c>
    </row>
    <row r="49" spans="1:14" x14ac:dyDescent="0.45">
      <c r="A49" s="4"/>
      <c r="B49" s="4"/>
      <c r="C49" s="4"/>
      <c r="D49" s="4"/>
      <c r="E49" s="4"/>
      <c r="F49" s="4"/>
      <c r="G49" s="4"/>
      <c r="H49" s="4"/>
      <c r="I49" s="4"/>
      <c r="J49" s="4"/>
      <c r="K49" s="4"/>
      <c r="L49" s="4"/>
      <c r="M49" s="4"/>
      <c r="N49" s="4"/>
    </row>
    <row r="50" spans="1:14" x14ac:dyDescent="0.45">
      <c r="A50" s="1" t="s">
        <v>12</v>
      </c>
      <c r="B50" s="4"/>
      <c r="C50" s="4"/>
      <c r="D50" s="4"/>
      <c r="E50" s="4"/>
      <c r="F50" s="4"/>
      <c r="G50" s="4"/>
      <c r="H50" s="4"/>
      <c r="I50" s="4"/>
      <c r="J50" s="4"/>
      <c r="K50" s="4"/>
      <c r="L50" s="4"/>
      <c r="M50" s="4"/>
      <c r="N50" s="4"/>
    </row>
    <row r="51" spans="1:14" x14ac:dyDescent="0.45">
      <c r="A51" s="18" t="s">
        <v>20</v>
      </c>
      <c r="B51" s="28"/>
      <c r="C51" s="29" t="s">
        <v>13</v>
      </c>
      <c r="D51" s="29"/>
      <c r="E51" s="30"/>
      <c r="F51" s="39"/>
      <c r="G51" s="39"/>
      <c r="H51" s="39"/>
      <c r="I51" s="39"/>
      <c r="J51" s="39"/>
      <c r="K51" s="39"/>
      <c r="L51" s="39"/>
      <c r="M51" s="39"/>
      <c r="N51" s="39"/>
    </row>
    <row r="52" spans="1:14" x14ac:dyDescent="0.45">
      <c r="A52" s="18" t="s">
        <v>656</v>
      </c>
      <c r="B52" s="17" t="s">
        <v>14</v>
      </c>
      <c r="C52" s="18" t="s">
        <v>15</v>
      </c>
      <c r="D52" s="18"/>
      <c r="E52" s="19" t="s">
        <v>16</v>
      </c>
      <c r="F52" s="23" t="s">
        <v>10</v>
      </c>
      <c r="G52" s="24">
        <v>249.9</v>
      </c>
      <c r="H52" s="24">
        <v>284.5</v>
      </c>
      <c r="I52" s="24">
        <v>347.5</v>
      </c>
      <c r="J52" s="24">
        <v>428.7</v>
      </c>
      <c r="K52" s="24">
        <v>524.20000000000005</v>
      </c>
      <c r="L52" s="24">
        <v>665.1</v>
      </c>
      <c r="M52" s="24">
        <v>850.3</v>
      </c>
      <c r="N52" s="24">
        <v>1014.8</v>
      </c>
    </row>
    <row r="53" spans="1:14" x14ac:dyDescent="0.45">
      <c r="A53" s="18"/>
      <c r="B53" s="17" t="s">
        <v>21</v>
      </c>
      <c r="C53" s="18" t="s">
        <v>22</v>
      </c>
      <c r="D53" s="18"/>
      <c r="E53" s="19" t="s">
        <v>16</v>
      </c>
      <c r="F53" s="23" t="s">
        <v>10</v>
      </c>
      <c r="G53" s="24">
        <v>184.8</v>
      </c>
      <c r="H53" s="24">
        <v>207.2</v>
      </c>
      <c r="I53" s="24">
        <v>249.2</v>
      </c>
      <c r="J53" s="24">
        <v>303</v>
      </c>
      <c r="K53" s="24">
        <v>365</v>
      </c>
      <c r="L53" s="24">
        <v>456.5</v>
      </c>
      <c r="M53" s="24">
        <v>575.4</v>
      </c>
      <c r="N53" s="24">
        <v>677.2</v>
      </c>
    </row>
    <row r="54" spans="1:14" x14ac:dyDescent="0.45">
      <c r="A54" s="18"/>
      <c r="B54" s="17" t="s">
        <v>23</v>
      </c>
      <c r="C54" s="18" t="s">
        <v>24</v>
      </c>
      <c r="D54" s="18"/>
      <c r="E54" s="19" t="s">
        <v>16</v>
      </c>
      <c r="F54" s="23" t="s">
        <v>10</v>
      </c>
      <c r="G54" s="24">
        <v>360.7</v>
      </c>
      <c r="H54" s="24">
        <v>400.1</v>
      </c>
      <c r="I54" s="24">
        <v>476.1</v>
      </c>
      <c r="J54" s="24">
        <v>572.5</v>
      </c>
      <c r="K54" s="24">
        <v>682.1</v>
      </c>
      <c r="L54" s="24">
        <v>843.5</v>
      </c>
      <c r="M54" s="24">
        <v>1051.2</v>
      </c>
      <c r="N54" s="24">
        <v>1222.9000000000001</v>
      </c>
    </row>
    <row r="55" spans="1:14" x14ac:dyDescent="0.45">
      <c r="A55" s="18"/>
      <c r="B55" s="17" t="s">
        <v>25</v>
      </c>
      <c r="C55" s="18" t="s">
        <v>26</v>
      </c>
      <c r="D55" s="18"/>
      <c r="E55" s="19" t="s">
        <v>16</v>
      </c>
      <c r="F55" s="23" t="s">
        <v>10</v>
      </c>
      <c r="G55" s="24">
        <v>127.6</v>
      </c>
      <c r="H55" s="24">
        <v>143.1</v>
      </c>
      <c r="I55" s="24">
        <v>172.1</v>
      </c>
      <c r="J55" s="24">
        <v>209.2</v>
      </c>
      <c r="K55" s="24">
        <v>252.1</v>
      </c>
      <c r="L55" s="24">
        <v>315.3</v>
      </c>
      <c r="M55" s="24">
        <v>397.4</v>
      </c>
      <c r="N55" s="24">
        <v>467.6</v>
      </c>
    </row>
    <row r="57" spans="1:14" s="4" customFormat="1" x14ac:dyDescent="0.45">
      <c r="A57" s="1" t="s">
        <v>9</v>
      </c>
    </row>
    <row r="58" spans="1:14" s="4" customFormat="1" x14ac:dyDescent="0.45"/>
    <row r="59" spans="1:14" s="4" customFormat="1" x14ac:dyDescent="0.45">
      <c r="B59" s="4" t="s">
        <v>337</v>
      </c>
      <c r="N59" s="4" t="s">
        <v>16</v>
      </c>
    </row>
    <row r="60" spans="1:14" s="4" customFormat="1" x14ac:dyDescent="0.45"/>
    <row r="61" spans="1:14" s="4" customFormat="1" x14ac:dyDescent="0.45">
      <c r="A61" s="18" t="s">
        <v>657</v>
      </c>
      <c r="B61" s="4" t="s">
        <v>267</v>
      </c>
      <c r="C61" s="4" t="s">
        <v>268</v>
      </c>
      <c r="D61" s="4" t="s">
        <v>262</v>
      </c>
      <c r="E61" s="229">
        <v>2007</v>
      </c>
      <c r="F61" s="229">
        <v>2012</v>
      </c>
      <c r="G61" s="229">
        <v>2017</v>
      </c>
      <c r="H61" s="229">
        <v>2022</v>
      </c>
      <c r="I61" s="229">
        <v>2027</v>
      </c>
      <c r="J61" s="229">
        <v>2032</v>
      </c>
      <c r="K61" s="229">
        <v>2037</v>
      </c>
      <c r="L61" s="229">
        <v>2042</v>
      </c>
      <c r="M61" s="229">
        <v>2047</v>
      </c>
      <c r="N61" s="229">
        <v>2052</v>
      </c>
    </row>
    <row r="62" spans="1:14" s="4" customFormat="1" x14ac:dyDescent="0.45">
      <c r="B62" s="4" t="s">
        <v>338</v>
      </c>
      <c r="C62" s="4" t="s">
        <v>3</v>
      </c>
      <c r="E62" s="4">
        <v>0</v>
      </c>
      <c r="F62" s="4">
        <v>2366.8479451178373</v>
      </c>
      <c r="G62" s="4">
        <v>3140.4691277429283</v>
      </c>
      <c r="H62" s="4">
        <v>4139.4717532408913</v>
      </c>
      <c r="I62" s="4">
        <v>5391.9744871171133</v>
      </c>
      <c r="J62" s="4">
        <v>6845.4577977388253</v>
      </c>
      <c r="K62" s="4">
        <v>8557.9605804708008</v>
      </c>
      <c r="L62" s="4">
        <v>10320.50857843232</v>
      </c>
      <c r="M62" s="4">
        <v>11838.635827562221</v>
      </c>
    </row>
    <row r="63" spans="1:14" s="4" customFormat="1" x14ac:dyDescent="0.45">
      <c r="B63" s="4" t="s">
        <v>14</v>
      </c>
      <c r="C63" s="4" t="s">
        <v>15</v>
      </c>
      <c r="E63" s="4">
        <v>0</v>
      </c>
      <c r="F63" s="4">
        <v>-336</v>
      </c>
      <c r="G63" s="4">
        <v>-400.80675030280702</v>
      </c>
      <c r="H63" s="4">
        <v>-507.73773024287993</v>
      </c>
      <c r="I63" s="4">
        <v>-643.55214435879498</v>
      </c>
      <c r="J63" s="4">
        <v>-802.61929651644471</v>
      </c>
      <c r="K63" s="4">
        <v>-1015.2144732964093</v>
      </c>
      <c r="L63" s="4">
        <v>-1272.2422274088708</v>
      </c>
      <c r="M63" s="4">
        <v>-1502.3802984266285</v>
      </c>
    </row>
    <row r="64" spans="1:14" s="4" customFormat="1" x14ac:dyDescent="0.45">
      <c r="B64" s="4" t="s">
        <v>21</v>
      </c>
      <c r="C64" s="4" t="s">
        <v>22</v>
      </c>
      <c r="E64" s="4">
        <v>0</v>
      </c>
      <c r="F64" s="4">
        <v>-1082.6600000000001</v>
      </c>
      <c r="G64" s="4">
        <v>-1455.611144531679</v>
      </c>
      <c r="H64" s="4">
        <v>-2088.6896013009432</v>
      </c>
      <c r="I64" s="4">
        <v>-2923.5343165351733</v>
      </c>
      <c r="J64" s="4">
        <v>-3897.0659094357102</v>
      </c>
      <c r="K64" s="4">
        <v>-4987.3268162510749</v>
      </c>
      <c r="L64" s="4">
        <v>-6020.6817475255384</v>
      </c>
      <c r="M64" s="4">
        <v>-6900.2255284253979</v>
      </c>
    </row>
    <row r="65" spans="1:39" s="4" customFormat="1" x14ac:dyDescent="0.45">
      <c r="B65" s="4" t="s">
        <v>339</v>
      </c>
      <c r="C65" s="4" t="s">
        <v>24</v>
      </c>
      <c r="E65" s="4">
        <v>0</v>
      </c>
      <c r="F65" s="4">
        <v>-619.87900000000002</v>
      </c>
      <c r="G65" s="4">
        <v>-707.95706221152466</v>
      </c>
      <c r="H65" s="4">
        <v>-851.33768957017071</v>
      </c>
      <c r="I65" s="4">
        <v>-1027.8632233873063</v>
      </c>
      <c r="J65" s="4">
        <v>-1226.7348626389348</v>
      </c>
      <c r="K65" s="4">
        <v>-1490.5755558394801</v>
      </c>
      <c r="L65" s="4">
        <v>-1803.0014113846967</v>
      </c>
      <c r="M65" s="4">
        <v>-2073.5289566428482</v>
      </c>
    </row>
    <row r="66" spans="1:39" s="4" customFormat="1" x14ac:dyDescent="0.45">
      <c r="B66" s="4" t="s">
        <v>340</v>
      </c>
      <c r="C66" s="4" t="s">
        <v>26</v>
      </c>
      <c r="E66" s="4">
        <v>0</v>
      </c>
      <c r="F66" s="4">
        <v>-328.3089451178372</v>
      </c>
      <c r="G66" s="4">
        <v>-576.09417069691744</v>
      </c>
      <c r="H66" s="4">
        <v>-691.70673212689712</v>
      </c>
      <c r="I66" s="4">
        <v>-797.02480283583759</v>
      </c>
      <c r="J66" s="4">
        <v>-919.03772914773526</v>
      </c>
      <c r="K66" s="4">
        <v>-1064.8437350838356</v>
      </c>
      <c r="L66" s="4">
        <v>-1224.583192113211</v>
      </c>
      <c r="M66" s="4">
        <v>-1362.5010440673457</v>
      </c>
    </row>
    <row r="67" spans="1:39" s="4" customFormat="1" x14ac:dyDescent="0.45">
      <c r="B67" s="4" t="s">
        <v>9</v>
      </c>
      <c r="E67" s="4">
        <v>0</v>
      </c>
      <c r="F67" s="4">
        <v>0</v>
      </c>
      <c r="G67" s="4">
        <v>0</v>
      </c>
      <c r="H67" s="4">
        <v>0</v>
      </c>
      <c r="I67" s="4">
        <v>1.1368683772161603E-12</v>
      </c>
      <c r="J67" s="4">
        <v>0</v>
      </c>
      <c r="K67" s="4">
        <v>0</v>
      </c>
      <c r="L67" s="4">
        <v>2.7284841053187847E-12</v>
      </c>
      <c r="M67" s="4">
        <v>0</v>
      </c>
    </row>
    <row r="68" spans="1:39" s="4" customFormat="1" x14ac:dyDescent="0.45"/>
    <row r="69" spans="1:39" s="4" customFormat="1" x14ac:dyDescent="0.45"/>
    <row r="70" spans="1:39" s="3" customFormat="1" x14ac:dyDescent="0.45">
      <c r="A70" s="3" t="s">
        <v>254</v>
      </c>
    </row>
    <row r="71" spans="1:39" x14ac:dyDescent="0.45">
      <c r="A71" s="4">
        <v>2012</v>
      </c>
      <c r="B71" s="4">
        <v>2013</v>
      </c>
      <c r="C71" s="4">
        <v>2014</v>
      </c>
      <c r="D71" s="4">
        <v>2015</v>
      </c>
      <c r="E71" s="4">
        <v>2016</v>
      </c>
      <c r="F71" s="4">
        <v>2017</v>
      </c>
      <c r="G71" s="4">
        <v>2018</v>
      </c>
      <c r="H71" s="4">
        <v>2019</v>
      </c>
      <c r="I71" s="4">
        <v>2020</v>
      </c>
      <c r="J71" s="4">
        <v>2021</v>
      </c>
      <c r="K71" s="4">
        <v>2022</v>
      </c>
      <c r="L71" s="4">
        <v>2023</v>
      </c>
      <c r="M71" s="4">
        <v>2024</v>
      </c>
      <c r="N71" s="4">
        <v>2025</v>
      </c>
      <c r="O71" s="4">
        <v>2026</v>
      </c>
      <c r="P71" s="4">
        <v>2027</v>
      </c>
      <c r="Q71" s="4">
        <v>2028</v>
      </c>
      <c r="R71" s="4">
        <v>2029</v>
      </c>
      <c r="S71" s="4">
        <v>2030</v>
      </c>
      <c r="T71" s="4">
        <v>2031</v>
      </c>
      <c r="U71" s="4">
        <v>2032</v>
      </c>
      <c r="V71" s="4">
        <v>2033</v>
      </c>
      <c r="W71" s="4">
        <v>2034</v>
      </c>
      <c r="X71" s="4">
        <v>2035</v>
      </c>
      <c r="Y71" s="4">
        <v>2036</v>
      </c>
      <c r="Z71" s="4">
        <v>2037</v>
      </c>
      <c r="AA71" s="4">
        <v>2038</v>
      </c>
      <c r="AB71" s="4">
        <v>2039</v>
      </c>
      <c r="AC71" s="4">
        <v>2040</v>
      </c>
      <c r="AD71" s="4">
        <v>2041</v>
      </c>
      <c r="AE71" s="4">
        <v>2042</v>
      </c>
      <c r="AF71" s="4">
        <v>2043</v>
      </c>
      <c r="AG71" s="4">
        <v>2044</v>
      </c>
      <c r="AH71" s="4">
        <v>2045</v>
      </c>
      <c r="AI71" s="4">
        <v>2046</v>
      </c>
      <c r="AJ71" s="4">
        <v>2047</v>
      </c>
      <c r="AK71" s="4">
        <v>2048</v>
      </c>
      <c r="AL71" s="4">
        <v>2049</v>
      </c>
      <c r="AM71" s="4">
        <v>2050</v>
      </c>
    </row>
    <row r="72" spans="1:39" x14ac:dyDescent="0.45">
      <c r="A72" s="4">
        <v>1263065852</v>
      </c>
      <c r="B72" s="4">
        <v>1278562207</v>
      </c>
      <c r="C72" s="4">
        <v>1293859294</v>
      </c>
      <c r="D72" s="4">
        <v>1309053980</v>
      </c>
      <c r="E72" s="4">
        <v>1324171354</v>
      </c>
      <c r="F72" s="4">
        <v>1339180000</v>
      </c>
      <c r="G72" s="4">
        <v>1354052000</v>
      </c>
      <c r="H72" s="4">
        <v>1368738000</v>
      </c>
      <c r="I72" s="4">
        <v>1383198000</v>
      </c>
      <c r="J72" s="4">
        <v>1397423000</v>
      </c>
      <c r="K72" s="4">
        <v>1411415000</v>
      </c>
      <c r="L72" s="4">
        <v>1425158000</v>
      </c>
      <c r="M72" s="4">
        <v>1438635000</v>
      </c>
      <c r="N72" s="4">
        <v>1451829000</v>
      </c>
      <c r="O72" s="4">
        <v>1464726000</v>
      </c>
      <c r="P72" s="4">
        <v>1477312000</v>
      </c>
      <c r="Q72" s="4">
        <v>1489565000</v>
      </c>
      <c r="R72" s="4">
        <v>1501462000</v>
      </c>
      <c r="S72" s="4">
        <v>1512985000</v>
      </c>
      <c r="T72" s="4">
        <v>1524124000</v>
      </c>
      <c r="U72" s="4">
        <v>1534869000</v>
      </c>
      <c r="V72" s="4">
        <v>1545204000</v>
      </c>
      <c r="W72" s="4">
        <v>1555108000</v>
      </c>
      <c r="X72" s="4">
        <v>1564570000</v>
      </c>
      <c r="Y72" s="4">
        <v>1573582000</v>
      </c>
      <c r="Z72" s="4">
        <v>1582147000</v>
      </c>
      <c r="AA72" s="4">
        <v>1590282000</v>
      </c>
      <c r="AB72" s="4">
        <v>1598011000</v>
      </c>
      <c r="AC72" s="4">
        <v>1605356000</v>
      </c>
      <c r="AD72" s="4">
        <v>1612320000</v>
      </c>
      <c r="AE72" s="4">
        <v>1618906000</v>
      </c>
      <c r="AF72" s="4">
        <v>1625123000</v>
      </c>
      <c r="AG72" s="4">
        <v>1630984000</v>
      </c>
      <c r="AH72" s="4">
        <v>1636496000</v>
      </c>
      <c r="AI72" s="4">
        <v>1641667000</v>
      </c>
      <c r="AJ72" s="4">
        <v>1646498000</v>
      </c>
      <c r="AK72" s="4">
        <v>1650994000</v>
      </c>
      <c r="AL72" s="4">
        <v>1655153000</v>
      </c>
      <c r="AM72" s="4">
        <v>1658978000</v>
      </c>
    </row>
    <row r="74" spans="1:39" s="3" customFormat="1" x14ac:dyDescent="0.45">
      <c r="A74" s="3" t="s">
        <v>256</v>
      </c>
    </row>
    <row r="75" spans="1:39" s="4" customFormat="1" x14ac:dyDescent="0.45">
      <c r="A75" s="195" t="s">
        <v>275</v>
      </c>
      <c r="B75" s="159" t="s">
        <v>658</v>
      </c>
      <c r="C75" s="163"/>
      <c r="D75" s="160"/>
      <c r="E75" s="159"/>
      <c r="F75" s="159"/>
      <c r="G75" s="159"/>
      <c r="H75" s="159"/>
      <c r="I75" s="159"/>
      <c r="J75" s="159"/>
      <c r="K75" s="159"/>
      <c r="L75" s="159"/>
      <c r="M75" s="163" t="s">
        <v>16</v>
      </c>
    </row>
    <row r="76" spans="1:39" s="4" customFormat="1" x14ac:dyDescent="0.45">
      <c r="A76" s="164" t="s">
        <v>260</v>
      </c>
      <c r="B76" s="164" t="s">
        <v>261</v>
      </c>
      <c r="C76" s="164" t="s">
        <v>262</v>
      </c>
      <c r="D76" s="196">
        <v>2007</v>
      </c>
      <c r="E76" s="197">
        <v>2012</v>
      </c>
      <c r="F76" s="197">
        <v>2017</v>
      </c>
      <c r="G76" s="197">
        <v>2022</v>
      </c>
      <c r="H76" s="197">
        <v>2027</v>
      </c>
      <c r="I76" s="197">
        <v>2032</v>
      </c>
      <c r="J76" s="197">
        <v>2037</v>
      </c>
      <c r="K76" s="197">
        <v>2042</v>
      </c>
      <c r="L76" s="197">
        <v>2047</v>
      </c>
      <c r="M76" s="165">
        <v>2052</v>
      </c>
    </row>
    <row r="77" spans="1:39" s="4" customFormat="1" x14ac:dyDescent="0.45">
      <c r="A77" s="167">
        <v>1</v>
      </c>
      <c r="B77" s="168"/>
      <c r="C77" s="169"/>
      <c r="D77" s="198">
        <v>296.5420125</v>
      </c>
      <c r="E77" s="199">
        <v>449.08933274999998</v>
      </c>
      <c r="F77" s="199">
        <v>369.11591997862416</v>
      </c>
      <c r="G77" s="199">
        <v>400.4814274902775</v>
      </c>
      <c r="H77" s="199">
        <v>454.35793920989613</v>
      </c>
      <c r="I77" s="199">
        <v>516.49270039260762</v>
      </c>
      <c r="J77" s="199">
        <v>588.30770813970162</v>
      </c>
      <c r="K77" s="199">
        <v>671.64786227229433</v>
      </c>
      <c r="L77" s="199">
        <v>768.79966802906813</v>
      </c>
      <c r="M77" s="198">
        <v>803.22299999999996</v>
      </c>
    </row>
    <row r="78" spans="1:39" s="4" customFormat="1" x14ac:dyDescent="0.45">
      <c r="A78" s="167">
        <v>2</v>
      </c>
      <c r="B78" s="168"/>
      <c r="C78" s="168"/>
      <c r="D78" s="198">
        <v>298.229535</v>
      </c>
      <c r="E78" s="199">
        <v>449.08933274999998</v>
      </c>
      <c r="F78" s="199">
        <v>371.9158874786242</v>
      </c>
      <c r="G78" s="199">
        <v>433.90327958798514</v>
      </c>
      <c r="H78" s="199">
        <v>535.14673973098036</v>
      </c>
      <c r="I78" s="199">
        <v>654.19532204525899</v>
      </c>
      <c r="J78" s="199">
        <v>793.31201948281432</v>
      </c>
      <c r="K78" s="199">
        <v>971.28353267009959</v>
      </c>
      <c r="L78" s="199">
        <v>1202.5874060242666</v>
      </c>
      <c r="M78" s="198">
        <v>1408.4685000000002</v>
      </c>
    </row>
    <row r="79" spans="1:39" s="4" customFormat="1" x14ac:dyDescent="0.45">
      <c r="A79" s="167">
        <v>3</v>
      </c>
      <c r="B79" s="168"/>
      <c r="C79" s="168"/>
      <c r="D79" s="198">
        <v>298.229535</v>
      </c>
      <c r="E79" s="199">
        <v>449.08933274999998</v>
      </c>
      <c r="F79" s="199">
        <v>393.58869750000002</v>
      </c>
      <c r="G79" s="199">
        <v>501.1760769366673</v>
      </c>
      <c r="H79" s="199">
        <v>641.64705423673297</v>
      </c>
      <c r="I79" s="199">
        <v>802.00801312941076</v>
      </c>
      <c r="J79" s="199">
        <v>1019.2239461599642</v>
      </c>
      <c r="K79" s="199">
        <v>1276.5118617167132</v>
      </c>
      <c r="L79" s="199">
        <v>1607.066993059691</v>
      </c>
      <c r="M79" s="198">
        <v>1814.7937500000003</v>
      </c>
    </row>
    <row r="80" spans="1:39" s="4" customFormat="1" x14ac:dyDescent="0.45">
      <c r="A80" s="200">
        <v>4</v>
      </c>
      <c r="B80" s="201"/>
      <c r="C80" s="201"/>
      <c r="D80" s="198">
        <v>298.229535</v>
      </c>
      <c r="E80" s="199">
        <v>449.08933274999998</v>
      </c>
      <c r="F80" s="199">
        <v>414.80999999999995</v>
      </c>
      <c r="G80" s="199">
        <v>530.18776904823073</v>
      </c>
      <c r="H80" s="199">
        <v>723.45774271406776</v>
      </c>
      <c r="I80" s="199">
        <v>971.66406871481036</v>
      </c>
      <c r="J80" s="199">
        <v>1262.1961875836116</v>
      </c>
      <c r="K80" s="199">
        <v>1635.4326960306203</v>
      </c>
      <c r="L80" s="199">
        <v>2116.3463368880703</v>
      </c>
      <c r="M80" s="198">
        <v>2327.64975</v>
      </c>
    </row>
    <row r="81" spans="1:13" s="4" customFormat="1" x14ac:dyDescent="0.45">
      <c r="A81" s="202" t="s">
        <v>56</v>
      </c>
      <c r="B81" s="203"/>
      <c r="C81" s="203"/>
      <c r="D81" s="204">
        <v>296.5420125</v>
      </c>
      <c r="E81" s="205">
        <v>449.08933274999998</v>
      </c>
      <c r="F81" s="205">
        <v>369.11591997862416</v>
      </c>
      <c r="G81" s="205">
        <v>400.4814274902775</v>
      </c>
      <c r="H81" s="205">
        <v>454.35793920989613</v>
      </c>
      <c r="I81" s="205">
        <v>516.49270039260762</v>
      </c>
      <c r="J81" s="205">
        <v>588.30770813970162</v>
      </c>
      <c r="K81" s="205">
        <v>671.64786227229433</v>
      </c>
      <c r="L81" s="205">
        <v>768.79966802906813</v>
      </c>
      <c r="M81" s="204">
        <v>803.22299999999996</v>
      </c>
    </row>
    <row r="82" spans="1:13" s="4" customFormat="1" x14ac:dyDescent="0.45">
      <c r="A82" s="158" t="s">
        <v>276</v>
      </c>
      <c r="B82" s="159" t="s">
        <v>659</v>
      </c>
      <c r="C82" s="163"/>
      <c r="D82" s="160"/>
      <c r="E82" s="159"/>
      <c r="F82" s="159"/>
      <c r="G82" s="159"/>
      <c r="H82" s="159"/>
      <c r="I82" s="159"/>
      <c r="J82" s="159"/>
      <c r="K82" s="159"/>
      <c r="L82" s="159"/>
      <c r="M82" s="163" t="s">
        <v>16</v>
      </c>
    </row>
    <row r="83" spans="1:13" s="4" customFormat="1" x14ac:dyDescent="0.45">
      <c r="A83" s="164" t="s">
        <v>260</v>
      </c>
      <c r="B83" s="164" t="s">
        <v>261</v>
      </c>
      <c r="C83" s="164" t="s">
        <v>262</v>
      </c>
      <c r="D83" s="165">
        <v>2007</v>
      </c>
      <c r="E83" s="166">
        <v>2012</v>
      </c>
      <c r="F83" s="166">
        <v>2017</v>
      </c>
      <c r="G83" s="166">
        <v>2022</v>
      </c>
      <c r="H83" s="166">
        <v>2027</v>
      </c>
      <c r="I83" s="166">
        <v>2032</v>
      </c>
      <c r="J83" s="166">
        <v>2037</v>
      </c>
      <c r="K83" s="166">
        <v>2042</v>
      </c>
      <c r="L83" s="166">
        <v>2047</v>
      </c>
      <c r="M83" s="206">
        <v>2052</v>
      </c>
    </row>
    <row r="84" spans="1:13" s="4" customFormat="1" x14ac:dyDescent="0.45">
      <c r="A84" s="167">
        <v>1</v>
      </c>
      <c r="B84" s="168"/>
      <c r="C84" s="169"/>
      <c r="D84" s="207">
        <v>395.28044</v>
      </c>
      <c r="E84" s="208">
        <v>442.98669999999993</v>
      </c>
      <c r="F84" s="208">
        <v>480.4207945988</v>
      </c>
      <c r="G84" s="208">
        <v>406.8218875356273</v>
      </c>
      <c r="H84" s="208">
        <v>404.69271243177428</v>
      </c>
      <c r="I84" s="208">
        <v>402.83638767071136</v>
      </c>
      <c r="J84" s="208">
        <v>401.68501767071086</v>
      </c>
      <c r="K84" s="208">
        <v>401.13024685060918</v>
      </c>
      <c r="L84" s="208">
        <v>401.18988105870324</v>
      </c>
      <c r="M84" s="207">
        <v>401.88812295573837</v>
      </c>
    </row>
    <row r="85" spans="1:13" s="4" customFormat="1" x14ac:dyDescent="0.45">
      <c r="A85" s="167">
        <v>2</v>
      </c>
      <c r="B85" s="168"/>
      <c r="C85" s="168"/>
      <c r="D85" s="207">
        <v>395.28044</v>
      </c>
      <c r="E85" s="208">
        <v>442.98669999999993</v>
      </c>
      <c r="F85" s="208">
        <v>480.42646736389997</v>
      </c>
      <c r="G85" s="208">
        <v>506.73094463842949</v>
      </c>
      <c r="H85" s="208">
        <v>537.47256747133986</v>
      </c>
      <c r="I85" s="208">
        <v>570.18140351646389</v>
      </c>
      <c r="J85" s="208">
        <v>604.99048197186255</v>
      </c>
      <c r="K85" s="208">
        <v>642.04230533834652</v>
      </c>
      <c r="L85" s="208">
        <v>681.48955457326065</v>
      </c>
      <c r="M85" s="207">
        <v>723.49584861567996</v>
      </c>
    </row>
    <row r="86" spans="1:13" s="4" customFormat="1" x14ac:dyDescent="0.45">
      <c r="A86" s="167">
        <v>3</v>
      </c>
      <c r="B86" s="168"/>
      <c r="C86" s="168"/>
      <c r="D86" s="207">
        <v>395.28044</v>
      </c>
      <c r="E86" s="208">
        <v>442.98669999999993</v>
      </c>
      <c r="F86" s="208">
        <v>495.82441838</v>
      </c>
      <c r="G86" s="208">
        <v>535.45263111541863</v>
      </c>
      <c r="H86" s="208">
        <v>578.27970387422522</v>
      </c>
      <c r="I86" s="208">
        <v>624.56703661490883</v>
      </c>
      <c r="J86" s="208">
        <v>674.59770711888518</v>
      </c>
      <c r="K86" s="208">
        <v>728.67829994060742</v>
      </c>
      <c r="L86" s="208">
        <v>787.14089269317458</v>
      </c>
      <c r="M86" s="207">
        <v>850.34521349292891</v>
      </c>
    </row>
    <row r="87" spans="1:13" s="4" customFormat="1" x14ac:dyDescent="0.45">
      <c r="A87" s="200">
        <v>4</v>
      </c>
      <c r="B87" s="201"/>
      <c r="C87" s="201"/>
      <c r="D87" s="207">
        <v>395.28044</v>
      </c>
      <c r="E87" s="208">
        <v>442.98669999999993</v>
      </c>
      <c r="F87" s="208">
        <v>502.27462164949998</v>
      </c>
      <c r="G87" s="208">
        <v>545.61383365243262</v>
      </c>
      <c r="H87" s="208">
        <v>603.96984952112371</v>
      </c>
      <c r="I87" s="208">
        <v>668.61233494597343</v>
      </c>
      <c r="J87" s="208">
        <v>740.21687633523459</v>
      </c>
      <c r="K87" s="208">
        <v>819.53884144823724</v>
      </c>
      <c r="L87" s="208">
        <v>907.41625831164606</v>
      </c>
      <c r="M87" s="207">
        <v>1004.7789495849996</v>
      </c>
    </row>
    <row r="88" spans="1:13" s="4" customFormat="1" x14ac:dyDescent="0.45">
      <c r="A88" s="209" t="s">
        <v>56</v>
      </c>
      <c r="B88" s="203"/>
      <c r="C88" s="203"/>
      <c r="D88" s="210">
        <v>395.28044</v>
      </c>
      <c r="E88" s="211">
        <v>442.98669999999993</v>
      </c>
      <c r="F88" s="211">
        <v>480.4207945988</v>
      </c>
      <c r="G88" s="211">
        <v>406.8218875356273</v>
      </c>
      <c r="H88" s="211">
        <v>404.69271243177428</v>
      </c>
      <c r="I88" s="211">
        <v>402.83638767071136</v>
      </c>
      <c r="J88" s="211">
        <v>401.68501767071086</v>
      </c>
      <c r="K88" s="211">
        <v>401.13024685060918</v>
      </c>
      <c r="L88" s="211">
        <v>401.18988105870324</v>
      </c>
      <c r="M88" s="210">
        <v>401.88812295573837</v>
      </c>
    </row>
    <row r="89" spans="1:13" s="4" customFormat="1" x14ac:dyDescent="0.45"/>
    <row r="90" spans="1:13" s="4" customFormat="1" x14ac:dyDescent="0.45">
      <c r="A90" s="1" t="s">
        <v>277</v>
      </c>
      <c r="B90" s="1"/>
      <c r="C90" s="1"/>
      <c r="D90" s="1"/>
      <c r="E90" s="213">
        <f>SUM(E88,E81)</f>
        <v>892.07603274999997</v>
      </c>
      <c r="F90" s="213">
        <f t="shared" ref="F90:L90" si="0">SUM(F88,F81)</f>
        <v>849.53671457742416</v>
      </c>
      <c r="G90" s="213">
        <f t="shared" si="0"/>
        <v>807.30331502590479</v>
      </c>
      <c r="H90" s="213">
        <f t="shared" si="0"/>
        <v>859.05065164167036</v>
      </c>
      <c r="I90" s="213">
        <f t="shared" si="0"/>
        <v>919.32908806331898</v>
      </c>
      <c r="J90" s="213">
        <f t="shared" si="0"/>
        <v>989.99272581041248</v>
      </c>
      <c r="K90" s="213">
        <f t="shared" si="0"/>
        <v>1072.7781091229035</v>
      </c>
      <c r="L90" s="213">
        <f t="shared" si="0"/>
        <v>1169.9895490877714</v>
      </c>
    </row>
    <row r="91" spans="1:13" s="4" customFormat="1" x14ac:dyDescent="0.45"/>
    <row r="92" spans="1:13" s="3" customFormat="1" x14ac:dyDescent="0.45">
      <c r="A92" s="3" t="s">
        <v>257</v>
      </c>
    </row>
    <row r="93" spans="1:13" s="4" customFormat="1" x14ac:dyDescent="0.45">
      <c r="A93" s="158" t="s">
        <v>259</v>
      </c>
      <c r="B93" s="159" t="s">
        <v>660</v>
      </c>
      <c r="C93" s="159"/>
      <c r="D93" s="160"/>
      <c r="E93" s="159"/>
      <c r="F93" s="159"/>
      <c r="G93" s="159"/>
      <c r="H93" s="159"/>
      <c r="I93" s="159"/>
      <c r="J93" s="159"/>
      <c r="K93" s="159"/>
      <c r="L93" s="159"/>
      <c r="M93" s="159"/>
    </row>
    <row r="94" spans="1:13" s="4" customFormat="1" x14ac:dyDescent="0.45">
      <c r="A94" s="161"/>
      <c r="B94" s="162"/>
      <c r="C94" s="163"/>
      <c r="D94" s="160"/>
      <c r="E94" s="159"/>
      <c r="F94" s="159"/>
      <c r="G94" s="159"/>
      <c r="H94" s="159"/>
      <c r="I94" s="159"/>
      <c r="J94" s="159"/>
      <c r="K94" s="159"/>
      <c r="L94" s="159"/>
      <c r="M94" s="163" t="s">
        <v>263</v>
      </c>
    </row>
    <row r="95" spans="1:13" s="4" customFormat="1" x14ac:dyDescent="0.45">
      <c r="A95" s="164" t="s">
        <v>260</v>
      </c>
      <c r="B95" s="164" t="s">
        <v>261</v>
      </c>
      <c r="C95" s="164" t="s">
        <v>262</v>
      </c>
      <c r="D95" s="165"/>
      <c r="E95" s="166">
        <v>2012</v>
      </c>
      <c r="F95" s="166">
        <v>2017</v>
      </c>
      <c r="G95" s="166">
        <v>2022</v>
      </c>
      <c r="H95" s="166">
        <v>2027</v>
      </c>
      <c r="I95" s="166">
        <v>2032</v>
      </c>
      <c r="J95" s="166">
        <v>2037</v>
      </c>
      <c r="K95" s="166">
        <v>2042</v>
      </c>
      <c r="L95" s="166">
        <v>2047</v>
      </c>
      <c r="M95" s="166"/>
    </row>
    <row r="96" spans="1:13" s="4" customFormat="1" x14ac:dyDescent="0.45">
      <c r="A96" s="167">
        <v>1</v>
      </c>
      <c r="B96" s="168"/>
      <c r="C96" s="169"/>
      <c r="D96" s="170"/>
      <c r="E96" s="171">
        <v>2706.3</v>
      </c>
      <c r="F96" s="171">
        <v>3180.6000000000004</v>
      </c>
      <c r="G96" s="171">
        <v>3552.6000000000004</v>
      </c>
      <c r="H96" s="171">
        <v>3724.65</v>
      </c>
      <c r="I96" s="171">
        <v>3696.7500000000005</v>
      </c>
      <c r="J96" s="171">
        <v>3673.5000000000005</v>
      </c>
      <c r="K96" s="171">
        <v>3036.4500000000003</v>
      </c>
      <c r="L96" s="171">
        <v>2511</v>
      </c>
      <c r="M96" s="171"/>
    </row>
    <row r="97" spans="1:41" s="4" customFormat="1" x14ac:dyDescent="0.45"/>
    <row r="98" spans="1:41" s="3" customFormat="1" x14ac:dyDescent="0.45">
      <c r="A98" s="3" t="s">
        <v>264</v>
      </c>
    </row>
    <row r="99" spans="1:41" s="4" customFormat="1" ht="15" x14ac:dyDescent="0.45">
      <c r="A99" s="172" t="s">
        <v>265</v>
      </c>
      <c r="B99" s="173"/>
      <c r="C99" s="173"/>
      <c r="D99" s="173"/>
      <c r="E99" s="173"/>
      <c r="F99" s="173"/>
      <c r="G99" s="173"/>
      <c r="H99" s="173"/>
      <c r="I99" s="173"/>
      <c r="J99" s="173"/>
      <c r="K99" s="173"/>
      <c r="L99" s="173"/>
      <c r="M99" s="173"/>
      <c r="N99" s="173"/>
    </row>
    <row r="100" spans="1:41" s="4" customFormat="1" x14ac:dyDescent="0.45">
      <c r="A100" s="174"/>
      <c r="B100" s="175" t="s">
        <v>661</v>
      </c>
      <c r="C100" s="175"/>
      <c r="D100" s="175"/>
      <c r="E100" s="175"/>
      <c r="F100" s="175"/>
      <c r="G100" s="175"/>
      <c r="H100" s="175"/>
      <c r="I100" s="175"/>
      <c r="J100" s="175"/>
      <c r="K100" s="175"/>
      <c r="L100" s="175"/>
      <c r="M100" s="175"/>
      <c r="N100" s="175"/>
    </row>
    <row r="101" spans="1:41" s="4" customFormat="1" x14ac:dyDescent="0.45">
      <c r="A101" s="174"/>
      <c r="B101" s="176" t="s">
        <v>266</v>
      </c>
      <c r="C101" s="175"/>
      <c r="D101" s="177"/>
      <c r="E101" s="178"/>
      <c r="F101" s="177"/>
      <c r="G101" s="175"/>
      <c r="H101" s="175"/>
      <c r="I101" s="175"/>
      <c r="J101" s="175"/>
      <c r="K101" s="175"/>
      <c r="L101" s="175"/>
      <c r="M101" s="175"/>
      <c r="N101" s="177" t="s">
        <v>16</v>
      </c>
    </row>
    <row r="102" spans="1:41" s="4" customFormat="1" x14ac:dyDescent="0.45">
      <c r="A102" s="174"/>
      <c r="B102" s="175"/>
      <c r="C102" s="175"/>
      <c r="D102" s="175"/>
      <c r="E102" s="175"/>
      <c r="F102" s="175"/>
      <c r="G102" s="175"/>
      <c r="H102" s="175"/>
      <c r="I102" s="175"/>
      <c r="J102" s="175"/>
      <c r="K102" s="175"/>
      <c r="L102" s="175"/>
      <c r="M102" s="175"/>
      <c r="N102" s="175"/>
    </row>
    <row r="103" spans="1:41" s="4" customFormat="1" ht="15.75" x14ac:dyDescent="0.5">
      <c r="A103" s="179"/>
      <c r="B103" s="180" t="s">
        <v>267</v>
      </c>
      <c r="C103" s="180" t="s">
        <v>268</v>
      </c>
      <c r="D103" s="180" t="s">
        <v>262</v>
      </c>
      <c r="E103" s="181" t="s">
        <v>269</v>
      </c>
      <c r="F103" s="182">
        <v>2012</v>
      </c>
      <c r="G103" s="182">
        <v>2017</v>
      </c>
      <c r="H103" s="182">
        <v>2022</v>
      </c>
      <c r="I103" s="182">
        <v>2027</v>
      </c>
      <c r="J103" s="182">
        <v>2032</v>
      </c>
      <c r="K103" s="182">
        <v>2037</v>
      </c>
      <c r="L103" s="182">
        <v>2042</v>
      </c>
      <c r="M103" s="182">
        <v>2047</v>
      </c>
      <c r="N103" s="183" t="s">
        <v>270</v>
      </c>
    </row>
    <row r="104" spans="1:41" s="4" customFormat="1" ht="15.75" x14ac:dyDescent="0.5">
      <c r="A104" s="179"/>
      <c r="B104" s="184" t="s">
        <v>271</v>
      </c>
      <c r="C104" s="184" t="s">
        <v>273</v>
      </c>
      <c r="D104" s="184"/>
      <c r="E104" s="185">
        <v>177.82856075231598</v>
      </c>
      <c r="F104" s="186">
        <v>237.20689383625</v>
      </c>
      <c r="G104" s="186">
        <v>328.28524058963927</v>
      </c>
      <c r="H104" s="186">
        <v>453.51772092097099</v>
      </c>
      <c r="I104" s="186">
        <v>591.38499180914857</v>
      </c>
      <c r="J104" s="186">
        <v>750.10240185765565</v>
      </c>
      <c r="K104" s="186">
        <v>850.28842752484661</v>
      </c>
      <c r="L104" s="186">
        <v>969.30878318682096</v>
      </c>
      <c r="M104" s="186">
        <v>1047.8059052018175</v>
      </c>
      <c r="N104" s="185">
        <v>1134.4954568667354</v>
      </c>
    </row>
    <row r="105" spans="1:41" s="4" customFormat="1" ht="15.75" x14ac:dyDescent="0.5">
      <c r="A105" s="179"/>
      <c r="B105" s="184" t="s">
        <v>14</v>
      </c>
      <c r="C105" s="184" t="s">
        <v>15</v>
      </c>
      <c r="D105" s="184"/>
      <c r="E105" s="185">
        <v>-99.549000000000007</v>
      </c>
      <c r="F105" s="186">
        <v>-135.84360999999998</v>
      </c>
      <c r="G105" s="186">
        <v>-188.77501314929791</v>
      </c>
      <c r="H105" s="186">
        <v>-262.32571067939568</v>
      </c>
      <c r="I105" s="186">
        <v>-335.74068575957824</v>
      </c>
      <c r="J105" s="186">
        <v>-428.7780628500808</v>
      </c>
      <c r="K105" s="186">
        <v>-506.91064092382578</v>
      </c>
      <c r="L105" s="186">
        <v>-599.26784878596698</v>
      </c>
      <c r="M105" s="186">
        <v>-658.56749564700988</v>
      </c>
      <c r="N105" s="185">
        <v>-723.71929535837114</v>
      </c>
    </row>
    <row r="106" spans="1:41" s="4" customFormat="1" ht="15.75" x14ac:dyDescent="0.5">
      <c r="A106" s="179"/>
      <c r="B106" s="184" t="s">
        <v>23</v>
      </c>
      <c r="C106" s="184" t="s">
        <v>24</v>
      </c>
      <c r="D106" s="184"/>
      <c r="E106" s="185">
        <v>-78.279560752315973</v>
      </c>
      <c r="F106" s="186">
        <v>-101.36328383625001</v>
      </c>
      <c r="G106" s="186">
        <v>-139.51022744034137</v>
      </c>
      <c r="H106" s="186">
        <v>-191.19201024157528</v>
      </c>
      <c r="I106" s="186">
        <v>-255.64430604957033</v>
      </c>
      <c r="J106" s="186">
        <v>-321.32433900757485</v>
      </c>
      <c r="K106" s="186">
        <v>-343.37778660102089</v>
      </c>
      <c r="L106" s="186">
        <v>-370.04093440085398</v>
      </c>
      <c r="M106" s="186">
        <v>-389.2384095548075</v>
      </c>
      <c r="N106" s="185">
        <v>-410.77616150836423</v>
      </c>
    </row>
    <row r="107" spans="1:41" s="4" customFormat="1" ht="15.75" x14ac:dyDescent="0.5">
      <c r="A107" s="179"/>
      <c r="B107" s="187" t="s">
        <v>272</v>
      </c>
      <c r="C107" s="184" t="s">
        <v>274</v>
      </c>
      <c r="D107" s="187"/>
      <c r="E107" s="188">
        <v>0</v>
      </c>
      <c r="F107" s="189">
        <v>0</v>
      </c>
      <c r="G107" s="189">
        <v>0</v>
      </c>
      <c r="H107" s="189">
        <v>0</v>
      </c>
      <c r="I107" s="189">
        <v>0</v>
      </c>
      <c r="J107" s="189">
        <v>0</v>
      </c>
      <c r="K107" s="189">
        <v>0</v>
      </c>
      <c r="L107" s="189">
        <v>0</v>
      </c>
      <c r="M107" s="189">
        <v>0</v>
      </c>
      <c r="N107" s="188">
        <v>0</v>
      </c>
    </row>
    <row r="108" spans="1:41" s="4" customFormat="1" ht="15.75" x14ac:dyDescent="0.5">
      <c r="A108" s="179"/>
      <c r="B108" s="184" t="s">
        <v>9</v>
      </c>
      <c r="C108" s="184"/>
      <c r="D108" s="184"/>
      <c r="E108" s="190">
        <v>0</v>
      </c>
      <c r="F108" s="191">
        <v>1.4210854715202004E-14</v>
      </c>
      <c r="G108" s="191">
        <v>0</v>
      </c>
      <c r="H108" s="191">
        <v>2.8421709430404007E-14</v>
      </c>
      <c r="I108" s="191">
        <v>0</v>
      </c>
      <c r="J108" s="191">
        <v>0</v>
      </c>
      <c r="K108" s="191">
        <v>-5.6843418860808015E-14</v>
      </c>
      <c r="L108" s="191">
        <v>0</v>
      </c>
      <c r="M108" s="191">
        <v>1.1368683772161603E-13</v>
      </c>
      <c r="N108" s="190">
        <v>0</v>
      </c>
    </row>
    <row r="109" spans="1:41" s="4" customFormat="1" x14ac:dyDescent="0.45"/>
    <row r="110" spans="1:41" s="4" customFormat="1" x14ac:dyDescent="0.45"/>
    <row r="111" spans="1:41" s="3" customFormat="1" x14ac:dyDescent="0.45">
      <c r="A111" s="3" t="s">
        <v>680</v>
      </c>
    </row>
    <row r="112" spans="1:41" x14ac:dyDescent="0.45">
      <c r="A112" s="4" t="s">
        <v>3</v>
      </c>
      <c r="B112" s="4" t="s">
        <v>2</v>
      </c>
      <c r="C112" s="4">
        <v>2012</v>
      </c>
      <c r="D112" s="4">
        <v>2013</v>
      </c>
      <c r="E112" s="4">
        <v>2014</v>
      </c>
      <c r="F112" s="4">
        <v>2015</v>
      </c>
      <c r="G112" s="4">
        <v>2016</v>
      </c>
      <c r="H112" s="4">
        <v>2017</v>
      </c>
      <c r="I112" s="4">
        <v>2018</v>
      </c>
      <c r="J112" s="4">
        <v>2019</v>
      </c>
      <c r="K112" s="4">
        <v>2020</v>
      </c>
      <c r="L112" s="4">
        <v>2021</v>
      </c>
      <c r="M112" s="4">
        <v>2022</v>
      </c>
      <c r="N112" s="4">
        <v>2023</v>
      </c>
      <c r="O112" s="4">
        <v>2024</v>
      </c>
      <c r="P112" s="4">
        <v>2025</v>
      </c>
      <c r="Q112" s="4">
        <v>2026</v>
      </c>
      <c r="R112" s="4">
        <v>2027</v>
      </c>
      <c r="S112" s="4">
        <v>2028</v>
      </c>
      <c r="T112" s="4">
        <v>2029</v>
      </c>
      <c r="U112" s="4">
        <v>2030</v>
      </c>
      <c r="V112" s="4">
        <v>2031</v>
      </c>
      <c r="W112" s="4">
        <v>2032</v>
      </c>
      <c r="X112" s="4">
        <v>2033</v>
      </c>
      <c r="Y112" s="4">
        <v>2034</v>
      </c>
      <c r="Z112" s="4">
        <v>2035</v>
      </c>
      <c r="AA112" s="4">
        <v>2036</v>
      </c>
      <c r="AB112" s="4">
        <v>2037</v>
      </c>
      <c r="AC112" s="4">
        <v>2038</v>
      </c>
      <c r="AD112" s="4">
        <v>2039</v>
      </c>
      <c r="AE112" s="4">
        <v>2040</v>
      </c>
      <c r="AF112" s="4">
        <v>2041</v>
      </c>
      <c r="AG112" s="4">
        <v>2042</v>
      </c>
      <c r="AH112" s="4">
        <v>2043</v>
      </c>
      <c r="AI112" s="4">
        <v>2044</v>
      </c>
      <c r="AJ112" s="4">
        <v>2045</v>
      </c>
      <c r="AK112" s="4">
        <v>2046</v>
      </c>
      <c r="AL112" s="4">
        <v>2047</v>
      </c>
      <c r="AM112" s="4">
        <v>2048</v>
      </c>
      <c r="AN112" s="4">
        <v>2049</v>
      </c>
      <c r="AO112" s="4">
        <v>2050</v>
      </c>
    </row>
    <row r="113" spans="1:41" x14ac:dyDescent="0.45">
      <c r="A113" s="4" t="s">
        <v>675</v>
      </c>
      <c r="B113" s="4" t="s">
        <v>7</v>
      </c>
      <c r="C113" s="157">
        <f>G5</f>
        <v>7</v>
      </c>
      <c r="D113" s="194">
        <f>($H113-$C113)/5*(D$112-$C$112)+$C113</f>
        <v>7.1</v>
      </c>
      <c r="E113" s="194">
        <f t="shared" ref="E113:G117" si="1">($H113-$C113)/5*(E$112-$C$112)+$C113</f>
        <v>7.2</v>
      </c>
      <c r="F113" s="194">
        <f t="shared" si="1"/>
        <v>7.3</v>
      </c>
      <c r="G113" s="194">
        <f t="shared" si="1"/>
        <v>7.4</v>
      </c>
      <c r="H113" s="194">
        <f>H5</f>
        <v>7.5</v>
      </c>
      <c r="I113" s="194">
        <f>($M113-$H113)/5*(I$112-$H$112)+$H113</f>
        <v>7.9399999999999995</v>
      </c>
      <c r="J113" s="194">
        <f t="shared" ref="J113:L117" si="2">($M113-$H113)/5*(J$112-$H$112)+$H113</f>
        <v>8.379999999999999</v>
      </c>
      <c r="K113" s="194">
        <f t="shared" si="2"/>
        <v>8.82</v>
      </c>
      <c r="L113" s="194">
        <f t="shared" si="2"/>
        <v>9.26</v>
      </c>
      <c r="M113" s="26">
        <f>I5</f>
        <v>9.6999999999999993</v>
      </c>
      <c r="N113" s="194">
        <f>($R113-$M113)/5*(N$112-$M$112)+$M113</f>
        <v>10.34</v>
      </c>
      <c r="O113" s="194">
        <f t="shared" ref="O113:Q117" si="3">($R113-$M113)/5*(O$112-$M$112)+$M113</f>
        <v>10.98</v>
      </c>
      <c r="P113" s="194">
        <f t="shared" si="3"/>
        <v>11.620000000000001</v>
      </c>
      <c r="Q113" s="194">
        <f t="shared" si="3"/>
        <v>12.26</v>
      </c>
      <c r="R113" s="26">
        <f>J5</f>
        <v>12.9</v>
      </c>
      <c r="S113" s="194">
        <f>($W113-$R113)/5*(S$112-$R$112)+$R113</f>
        <v>13.76</v>
      </c>
      <c r="T113" s="194">
        <f t="shared" ref="T113:V117" si="4">($W113-$R113)/5*(T$112-$R$112)+$R113</f>
        <v>14.62</v>
      </c>
      <c r="U113" s="194">
        <f t="shared" si="4"/>
        <v>15.48</v>
      </c>
      <c r="V113" s="194">
        <f t="shared" si="4"/>
        <v>16.34</v>
      </c>
      <c r="W113" s="26">
        <f>K5</f>
        <v>17.2</v>
      </c>
      <c r="X113" s="194">
        <f>($AB113-$W113)/5*(X$112-$W$112)+$W113</f>
        <v>18.099999999999998</v>
      </c>
      <c r="Y113" s="194">
        <f t="shared" ref="Y113:AA117" si="5">($AB113-$W113)/5*(Y$112-$W$112)+$W113</f>
        <v>19</v>
      </c>
      <c r="Z113" s="194">
        <f t="shared" si="5"/>
        <v>19.899999999999999</v>
      </c>
      <c r="AA113" s="194">
        <f t="shared" si="5"/>
        <v>20.8</v>
      </c>
      <c r="AB113" s="26">
        <f>L5</f>
        <v>21.7</v>
      </c>
      <c r="AC113" s="194">
        <f>($AG113-$AB113)/5*(AC$112-$AB$112)+$AB113</f>
        <v>22.36</v>
      </c>
      <c r="AD113" s="194">
        <f t="shared" ref="AD113:AF117" si="6">($AG113-$AB113)/5*(AD$112-$AB$112)+$AB113</f>
        <v>23.02</v>
      </c>
      <c r="AE113" s="194">
        <f t="shared" si="6"/>
        <v>23.68</v>
      </c>
      <c r="AF113" s="194">
        <f t="shared" si="6"/>
        <v>24.34</v>
      </c>
      <c r="AG113" s="26">
        <f>M5</f>
        <v>25</v>
      </c>
      <c r="AH113" s="194">
        <f>($AL113-$AG113)/5*(AH$112-$AG$112)+$AG113</f>
        <v>25.44</v>
      </c>
      <c r="AI113" s="194">
        <f t="shared" ref="AI113:AK117" si="7">($AL113-$AG113)/5*(AI$112-$AG$112)+$AG113</f>
        <v>25.88</v>
      </c>
      <c r="AJ113" s="194">
        <f t="shared" si="7"/>
        <v>26.32</v>
      </c>
      <c r="AK113" s="194">
        <f t="shared" si="7"/>
        <v>26.759999999999998</v>
      </c>
      <c r="AL113" s="26">
        <f>N5</f>
        <v>27.2</v>
      </c>
      <c r="AM113" s="194">
        <f t="shared" ref="AM113:AO117" si="8">($AL113-$AG113)/5*(AM$112-$AG$112)+$AG113</f>
        <v>27.64</v>
      </c>
      <c r="AN113" s="194">
        <f t="shared" si="8"/>
        <v>28.08</v>
      </c>
      <c r="AO113" s="194">
        <f t="shared" si="8"/>
        <v>28.52</v>
      </c>
    </row>
    <row r="114" spans="1:41" x14ac:dyDescent="0.45">
      <c r="A114" s="4" t="s">
        <v>676</v>
      </c>
      <c r="B114" s="4" t="s">
        <v>7</v>
      </c>
      <c r="C114" s="212">
        <f>E$90</f>
        <v>892.07603274999997</v>
      </c>
      <c r="D114" s="194">
        <f>($H114-$C114)/5*(D$112-$C$112)+$C114</f>
        <v>883.56816911548481</v>
      </c>
      <c r="E114" s="194">
        <f t="shared" si="1"/>
        <v>875.06030548096965</v>
      </c>
      <c r="F114" s="194">
        <f t="shared" si="1"/>
        <v>866.55244184645449</v>
      </c>
      <c r="G114" s="194">
        <f t="shared" si="1"/>
        <v>858.04457821193932</v>
      </c>
      <c r="H114" s="212">
        <f>F$90</f>
        <v>849.53671457742416</v>
      </c>
      <c r="I114" s="194">
        <f>($M114-$H114)/5*(I$112-$H$112)+$H114</f>
        <v>841.09003466712034</v>
      </c>
      <c r="J114" s="194">
        <f t="shared" si="2"/>
        <v>832.64335475681639</v>
      </c>
      <c r="K114" s="194">
        <f t="shared" si="2"/>
        <v>824.19667484651256</v>
      </c>
      <c r="L114" s="194">
        <f t="shared" si="2"/>
        <v>815.74999493620862</v>
      </c>
      <c r="M114" s="212">
        <f>G$90</f>
        <v>807.30331502590479</v>
      </c>
      <c r="N114" s="194">
        <f>($R114-$M114)/5*(N$112-$M$112)+$M114</f>
        <v>817.65278234905793</v>
      </c>
      <c r="O114" s="194">
        <f t="shared" si="3"/>
        <v>828.00224967221106</v>
      </c>
      <c r="P114" s="194">
        <f t="shared" si="3"/>
        <v>838.35171699536409</v>
      </c>
      <c r="Q114" s="194">
        <f t="shared" si="3"/>
        <v>848.70118431851722</v>
      </c>
      <c r="R114" s="212">
        <f>H$90</f>
        <v>859.05065164167036</v>
      </c>
      <c r="S114" s="194">
        <f>($W114-$R114)/5*(S$112-$R$112)+$R114</f>
        <v>871.10633892600003</v>
      </c>
      <c r="T114" s="194">
        <f t="shared" si="4"/>
        <v>883.16202621032983</v>
      </c>
      <c r="U114" s="194">
        <f t="shared" si="4"/>
        <v>895.21771349465951</v>
      </c>
      <c r="V114" s="194">
        <f t="shared" si="4"/>
        <v>907.2734007789893</v>
      </c>
      <c r="W114" s="212">
        <f>I$90</f>
        <v>919.32908806331898</v>
      </c>
      <c r="X114" s="194">
        <f t="shared" ref="X114:AA130" si="9">($AB114-$W114)/5*(X$112-$W$112)+$W114</f>
        <v>933.46181561273772</v>
      </c>
      <c r="Y114" s="194">
        <f t="shared" si="5"/>
        <v>947.59454316215636</v>
      </c>
      <c r="Z114" s="194">
        <f t="shared" si="5"/>
        <v>961.7272707115751</v>
      </c>
      <c r="AA114" s="194">
        <f t="shared" si="5"/>
        <v>975.85999826099373</v>
      </c>
      <c r="AB114" s="212">
        <f>J$90</f>
        <v>989.99272581041248</v>
      </c>
      <c r="AC114" s="194">
        <f>($AG114-$AB114)/5*(AC$112-$AB$112)+$AB114</f>
        <v>1006.5498024729106</v>
      </c>
      <c r="AD114" s="194">
        <f t="shared" si="6"/>
        <v>1023.1068791354089</v>
      </c>
      <c r="AE114" s="194">
        <f t="shared" si="6"/>
        <v>1039.6639557979072</v>
      </c>
      <c r="AF114" s="194">
        <f t="shared" si="6"/>
        <v>1056.2210324604052</v>
      </c>
      <c r="AG114" s="212">
        <f>K$90</f>
        <v>1072.7781091229035</v>
      </c>
      <c r="AH114" s="194">
        <f>($AL114-$AG114)/5*(AH$112-$AG$112)+$AG114</f>
        <v>1092.2203971158772</v>
      </c>
      <c r="AI114" s="194">
        <f t="shared" si="7"/>
        <v>1111.6626851088506</v>
      </c>
      <c r="AJ114" s="194">
        <f t="shared" si="7"/>
        <v>1131.1049731018243</v>
      </c>
      <c r="AK114" s="194">
        <f t="shared" si="7"/>
        <v>1150.5472610947977</v>
      </c>
      <c r="AL114" s="212">
        <f>L$90</f>
        <v>1169.9895490877714</v>
      </c>
      <c r="AM114" s="194">
        <f t="shared" si="8"/>
        <v>1189.431837080745</v>
      </c>
      <c r="AN114" s="194">
        <f t="shared" si="8"/>
        <v>1208.8741250737185</v>
      </c>
      <c r="AO114" s="194">
        <f t="shared" si="8"/>
        <v>1228.3164130666921</v>
      </c>
    </row>
    <row r="115" spans="1:41" x14ac:dyDescent="0.45">
      <c r="A115" s="4" t="s">
        <v>27</v>
      </c>
      <c r="B115" s="4" t="s">
        <v>7</v>
      </c>
      <c r="C115" s="157">
        <f>G23</f>
        <v>35.444403431960666</v>
      </c>
      <c r="D115" s="194">
        <f>($H115-$C115)/5*(D$112-$C$112)+$C115</f>
        <v>39.47181427137037</v>
      </c>
      <c r="E115" s="194">
        <f t="shared" si="1"/>
        <v>43.499225110780074</v>
      </c>
      <c r="F115" s="194">
        <f t="shared" si="1"/>
        <v>47.526635950189778</v>
      </c>
      <c r="G115" s="194">
        <f t="shared" si="1"/>
        <v>51.554046789599482</v>
      </c>
      <c r="H115" s="194">
        <f>H23</f>
        <v>55.581457629009186</v>
      </c>
      <c r="I115" s="194">
        <f>($M115-$H115)/5*(I$112-$H$112)+$H115</f>
        <v>61.306545389769227</v>
      </c>
      <c r="J115" s="194">
        <f t="shared" si="2"/>
        <v>67.031633150529274</v>
      </c>
      <c r="K115" s="194">
        <f t="shared" si="2"/>
        <v>72.756720911289307</v>
      </c>
      <c r="L115" s="194">
        <f t="shared" si="2"/>
        <v>78.481808672049354</v>
      </c>
      <c r="M115" s="26">
        <f>I23</f>
        <v>84.206896432809401</v>
      </c>
      <c r="N115" s="194">
        <f>($R115-$M115)/5*(N$112-$M$112)+$M115</f>
        <v>91.024753538326664</v>
      </c>
      <c r="O115" s="194">
        <f t="shared" si="3"/>
        <v>97.842610643843926</v>
      </c>
      <c r="P115" s="194">
        <f t="shared" si="3"/>
        <v>104.66046774936119</v>
      </c>
      <c r="Q115" s="194">
        <f t="shared" si="3"/>
        <v>111.47832485487845</v>
      </c>
      <c r="R115" s="26">
        <f>J23</f>
        <v>118.29618196039571</v>
      </c>
      <c r="S115" s="194">
        <f>($W115-$R115)/5*(S$112-$R$112)+$R115</f>
        <v>126.24741727079923</v>
      </c>
      <c r="T115" s="194">
        <f t="shared" si="4"/>
        <v>134.19865258120274</v>
      </c>
      <c r="U115" s="194">
        <f t="shared" si="4"/>
        <v>142.14988789160626</v>
      </c>
      <c r="V115" s="194">
        <f t="shared" si="4"/>
        <v>150.10112320200977</v>
      </c>
      <c r="W115" s="26">
        <f>K23</f>
        <v>158.05235851241329</v>
      </c>
      <c r="X115" s="194">
        <f t="shared" si="9"/>
        <v>165.67402742665763</v>
      </c>
      <c r="Y115" s="194">
        <f t="shared" si="5"/>
        <v>173.29569634090197</v>
      </c>
      <c r="Z115" s="194">
        <f t="shared" si="5"/>
        <v>180.91736525514631</v>
      </c>
      <c r="AA115" s="194">
        <f t="shared" si="5"/>
        <v>188.53903416939062</v>
      </c>
      <c r="AB115" s="26">
        <f>L23</f>
        <v>196.16070308363496</v>
      </c>
      <c r="AC115" s="194">
        <f>($AG115-$AB115)/5*(AC$112-$AB$112)+$AB115</f>
        <v>202.48085738779528</v>
      </c>
      <c r="AD115" s="194">
        <f t="shared" si="6"/>
        <v>208.80101169195561</v>
      </c>
      <c r="AE115" s="194">
        <f t="shared" si="6"/>
        <v>215.12116599611591</v>
      </c>
      <c r="AF115" s="194">
        <f t="shared" si="6"/>
        <v>221.44132030027623</v>
      </c>
      <c r="AG115" s="26">
        <f>M23</f>
        <v>227.76147460443656</v>
      </c>
      <c r="AH115" s="194">
        <f>($AL115-$AG115)/5*(AH$112-$AG$112)+$AG115</f>
        <v>232.5135879656103</v>
      </c>
      <c r="AI115" s="194">
        <f t="shared" si="7"/>
        <v>237.26570132678404</v>
      </c>
      <c r="AJ115" s="194">
        <f t="shared" si="7"/>
        <v>242.01781468795778</v>
      </c>
      <c r="AK115" s="194">
        <f t="shared" si="7"/>
        <v>246.76992804913152</v>
      </c>
      <c r="AL115" s="26">
        <f>N23</f>
        <v>251.52204141030526</v>
      </c>
      <c r="AM115" s="194">
        <f t="shared" si="8"/>
        <v>256.274154771479</v>
      </c>
      <c r="AN115" s="194">
        <f t="shared" si="8"/>
        <v>261.02626813265272</v>
      </c>
      <c r="AO115" s="194">
        <f t="shared" si="8"/>
        <v>265.77838149382649</v>
      </c>
    </row>
    <row r="116" spans="1:41" x14ac:dyDescent="0.45">
      <c r="A116" s="4" t="s">
        <v>6</v>
      </c>
      <c r="B116" s="4" t="s">
        <v>7</v>
      </c>
      <c r="C116" s="157">
        <f>SUM(G10,G45)</f>
        <v>37.673512572356358</v>
      </c>
      <c r="D116" s="194">
        <f>($H116-$C116)/5*(D$112-$C$112)+$C116</f>
        <v>38.321250040820296</v>
      </c>
      <c r="E116" s="194">
        <f t="shared" si="1"/>
        <v>38.968987509284233</v>
      </c>
      <c r="F116" s="194">
        <f t="shared" si="1"/>
        <v>39.616724977748163</v>
      </c>
      <c r="G116" s="194">
        <f t="shared" si="1"/>
        <v>40.2644624462121</v>
      </c>
      <c r="H116" s="157">
        <f>SUM(H10,H45)</f>
        <v>40.912199914676037</v>
      </c>
      <c r="I116" s="194">
        <f>($M116-$H116)/5*(I$112-$H$112)+$H116</f>
        <v>41.290561914526165</v>
      </c>
      <c r="J116" s="194">
        <f t="shared" si="2"/>
        <v>41.668923914376293</v>
      </c>
      <c r="K116" s="194">
        <f t="shared" si="2"/>
        <v>42.047285914226414</v>
      </c>
      <c r="L116" s="194">
        <f t="shared" si="2"/>
        <v>42.425647914076542</v>
      </c>
      <c r="M116" s="157">
        <f>SUM(I10,I45)</f>
        <v>42.80400991392667</v>
      </c>
      <c r="N116" s="194">
        <f>($R116-$M116)/5*(N$112-$M$112)+$M116</f>
        <v>43.029372293852369</v>
      </c>
      <c r="O116" s="194">
        <f t="shared" si="3"/>
        <v>43.254734673778067</v>
      </c>
      <c r="P116" s="194">
        <f t="shared" si="3"/>
        <v>43.480097053703773</v>
      </c>
      <c r="Q116" s="194">
        <f t="shared" si="3"/>
        <v>43.705459433629471</v>
      </c>
      <c r="R116" s="157">
        <f>SUM(J10,J45)</f>
        <v>43.93082181355517</v>
      </c>
      <c r="S116" s="194">
        <f>($W116-$R116)/5*(S$112-$R$112)+$R116</f>
        <v>44.048907782009827</v>
      </c>
      <c r="T116" s="194">
        <f t="shared" si="4"/>
        <v>44.166993750464485</v>
      </c>
      <c r="U116" s="194">
        <f t="shared" si="4"/>
        <v>44.285079718919135</v>
      </c>
      <c r="V116" s="194">
        <f t="shared" si="4"/>
        <v>44.403165687373793</v>
      </c>
      <c r="W116" s="157">
        <f>SUM(K10,K45)</f>
        <v>44.521251655828451</v>
      </c>
      <c r="X116" s="194">
        <f t="shared" si="9"/>
        <v>44.608545349942275</v>
      </c>
      <c r="Y116" s="194">
        <f t="shared" si="5"/>
        <v>44.6958390440561</v>
      </c>
      <c r="Z116" s="194">
        <f t="shared" si="5"/>
        <v>44.783132738169925</v>
      </c>
      <c r="AA116" s="194">
        <f t="shared" si="5"/>
        <v>44.87042643228375</v>
      </c>
      <c r="AB116" s="157">
        <f>SUM(L10,L45)</f>
        <v>44.957720126397575</v>
      </c>
      <c r="AC116" s="194">
        <f>($AG116-$AB116)/5*(AC$112-$AB$112)+$AB116</f>
        <v>45.045075538115164</v>
      </c>
      <c r="AD116" s="194">
        <f t="shared" si="6"/>
        <v>45.132430949832745</v>
      </c>
      <c r="AE116" s="194">
        <f t="shared" si="6"/>
        <v>45.219786361550334</v>
      </c>
      <c r="AF116" s="194">
        <f t="shared" si="6"/>
        <v>45.307141773267915</v>
      </c>
      <c r="AG116" s="157">
        <f>SUM(M10,M45)</f>
        <v>45.394497184985504</v>
      </c>
      <c r="AH116" s="194">
        <f>($AL116-$AG116)/5*(AH$112-$AG$112)+$AG116</f>
        <v>45.402022543478559</v>
      </c>
      <c r="AI116" s="194">
        <f t="shared" si="7"/>
        <v>45.409547901971614</v>
      </c>
      <c r="AJ116" s="194">
        <f t="shared" si="7"/>
        <v>45.417073260464676</v>
      </c>
      <c r="AK116" s="194">
        <f t="shared" si="7"/>
        <v>45.424598618957731</v>
      </c>
      <c r="AL116" s="157">
        <f>SUM(N10,N45)</f>
        <v>45.432123977450786</v>
      </c>
      <c r="AM116" s="194">
        <f t="shared" si="8"/>
        <v>45.439649335943841</v>
      </c>
      <c r="AN116" s="194">
        <f t="shared" si="8"/>
        <v>45.447174694436896</v>
      </c>
      <c r="AO116" s="194">
        <f t="shared" si="8"/>
        <v>45.454700052929958</v>
      </c>
    </row>
    <row r="117" spans="1:41" x14ac:dyDescent="0.45">
      <c r="A117" s="4" t="s">
        <v>677</v>
      </c>
      <c r="B117" s="4" t="s">
        <v>7</v>
      </c>
      <c r="C117" s="212">
        <f>E$96</f>
        <v>2706.3</v>
      </c>
      <c r="D117" s="194">
        <f>($H117-$C117)/5*(D$112-$C$112)+$C117</f>
        <v>2801.1600000000003</v>
      </c>
      <c r="E117" s="194">
        <f t="shared" si="1"/>
        <v>2896.0200000000004</v>
      </c>
      <c r="F117" s="194">
        <f t="shared" si="1"/>
        <v>2990.88</v>
      </c>
      <c r="G117" s="194">
        <f t="shared" si="1"/>
        <v>3085.7400000000002</v>
      </c>
      <c r="H117" s="212">
        <f>F$96</f>
        <v>3180.6000000000004</v>
      </c>
      <c r="I117" s="194">
        <f>($M117-$H117)/5*(I$112-$H$112)+$H117</f>
        <v>3255.0000000000005</v>
      </c>
      <c r="J117" s="194">
        <f t="shared" si="2"/>
        <v>3329.4000000000005</v>
      </c>
      <c r="K117" s="194">
        <f t="shared" si="2"/>
        <v>3403.8</v>
      </c>
      <c r="L117" s="194">
        <f t="shared" si="2"/>
        <v>3478.2000000000003</v>
      </c>
      <c r="M117" s="212">
        <f>G$96</f>
        <v>3552.6000000000004</v>
      </c>
      <c r="N117" s="194">
        <f>($R117-$M117)/5*(N$112-$M$112)+$M117</f>
        <v>3587.01</v>
      </c>
      <c r="O117" s="194">
        <f t="shared" si="3"/>
        <v>3621.42</v>
      </c>
      <c r="P117" s="194">
        <f t="shared" si="3"/>
        <v>3655.8300000000004</v>
      </c>
      <c r="Q117" s="194">
        <f t="shared" si="3"/>
        <v>3690.2400000000002</v>
      </c>
      <c r="R117" s="212">
        <f>H$96</f>
        <v>3724.65</v>
      </c>
      <c r="S117" s="194">
        <f>($W117-$R117)/5*(S$112-$R$112)+$R117</f>
        <v>3719.07</v>
      </c>
      <c r="T117" s="194">
        <f t="shared" si="4"/>
        <v>3713.4900000000002</v>
      </c>
      <c r="U117" s="194">
        <f t="shared" si="4"/>
        <v>3707.9100000000003</v>
      </c>
      <c r="V117" s="194">
        <f t="shared" si="4"/>
        <v>3702.3300000000004</v>
      </c>
      <c r="W117" s="212">
        <f>I$96</f>
        <v>3696.7500000000005</v>
      </c>
      <c r="X117" s="194">
        <f t="shared" si="9"/>
        <v>3692.1000000000004</v>
      </c>
      <c r="Y117" s="194">
        <f t="shared" si="5"/>
        <v>3687.4500000000003</v>
      </c>
      <c r="Z117" s="194">
        <f t="shared" si="5"/>
        <v>3682.8000000000006</v>
      </c>
      <c r="AA117" s="194">
        <f t="shared" si="5"/>
        <v>3678.1500000000005</v>
      </c>
      <c r="AB117" s="212">
        <f>J$96</f>
        <v>3673.5000000000005</v>
      </c>
      <c r="AC117" s="194">
        <f>($AG117-$AB117)/5*(AC$112-$AB$112)+$AB117</f>
        <v>3546.0900000000006</v>
      </c>
      <c r="AD117" s="194">
        <f t="shared" si="6"/>
        <v>3418.6800000000003</v>
      </c>
      <c r="AE117" s="194">
        <f t="shared" si="6"/>
        <v>3291.2700000000004</v>
      </c>
      <c r="AF117" s="194">
        <f t="shared" si="6"/>
        <v>3163.86</v>
      </c>
      <c r="AG117" s="212">
        <f>K$96</f>
        <v>3036.4500000000003</v>
      </c>
      <c r="AH117" s="194">
        <f>($AL117-$AG117)/5*(AH$112-$AG$112)+$AG117</f>
        <v>2931.36</v>
      </c>
      <c r="AI117" s="194">
        <f t="shared" si="7"/>
        <v>2826.27</v>
      </c>
      <c r="AJ117" s="194">
        <f t="shared" si="7"/>
        <v>2721.1800000000003</v>
      </c>
      <c r="AK117" s="194">
        <f t="shared" si="7"/>
        <v>2616.09</v>
      </c>
      <c r="AL117" s="212">
        <f>L$96</f>
        <v>2511</v>
      </c>
      <c r="AM117" s="194">
        <f t="shared" si="8"/>
        <v>2405.91</v>
      </c>
      <c r="AN117" s="194">
        <f t="shared" si="8"/>
        <v>2300.8199999999997</v>
      </c>
      <c r="AO117" s="194">
        <f t="shared" si="8"/>
        <v>2195.7299999999996</v>
      </c>
    </row>
    <row r="118" spans="1:41" x14ac:dyDescent="0.45">
      <c r="A118" s="4" t="s">
        <v>678</v>
      </c>
      <c r="B118" s="4" t="s">
        <v>7</v>
      </c>
      <c r="C118">
        <f>A$72/$A$72</f>
        <v>1</v>
      </c>
      <c r="D118" s="4">
        <f t="shared" ref="D118:AO118" si="10">B$72/$A$72</f>
        <v>1.0122688417040666</v>
      </c>
      <c r="E118" s="4">
        <f t="shared" si="10"/>
        <v>1.0243799180788873</v>
      </c>
      <c r="F118" s="4">
        <f t="shared" si="10"/>
        <v>1.0364099210877882</v>
      </c>
      <c r="G118" s="4">
        <f t="shared" si="10"/>
        <v>1.0483787143031715</v>
      </c>
      <c r="H118" s="4">
        <f t="shared" si="10"/>
        <v>1.0602614249126261</v>
      </c>
      <c r="I118" s="4">
        <f t="shared" si="10"/>
        <v>1.0720359495555423</v>
      </c>
      <c r="J118" s="4">
        <f t="shared" si="10"/>
        <v>1.0836632134679862</v>
      </c>
      <c r="K118" s="4">
        <f t="shared" si="10"/>
        <v>1.095111547675663</v>
      </c>
      <c r="L118" s="4">
        <f t="shared" si="10"/>
        <v>1.1063738266593561</v>
      </c>
      <c r="M118" s="4">
        <f t="shared" si="10"/>
        <v>1.1174516338677802</v>
      </c>
      <c r="N118" s="4">
        <f t="shared" si="10"/>
        <v>1.1283323017112175</v>
      </c>
      <c r="O118" s="4">
        <f t="shared" si="10"/>
        <v>1.1390023708755923</v>
      </c>
      <c r="P118" s="4">
        <f t="shared" si="10"/>
        <v>1.1494483820468293</v>
      </c>
      <c r="Q118" s="4">
        <f t="shared" si="10"/>
        <v>1.1596592510839252</v>
      </c>
      <c r="R118" s="4">
        <f t="shared" si="10"/>
        <v>1.1696238938458769</v>
      </c>
      <c r="S118" s="4">
        <f t="shared" si="10"/>
        <v>1.1793248923968218</v>
      </c>
      <c r="T118" s="4">
        <f t="shared" si="10"/>
        <v>1.1887440370765403</v>
      </c>
      <c r="U118" s="4">
        <f t="shared" si="10"/>
        <v>1.1978670768465998</v>
      </c>
      <c r="V118" s="4">
        <f t="shared" si="10"/>
        <v>1.2066860944634263</v>
      </c>
      <c r="W118" s="4">
        <f t="shared" si="10"/>
        <v>1.2151931726834462</v>
      </c>
      <c r="X118" s="4">
        <f t="shared" si="10"/>
        <v>1.2233756439169412</v>
      </c>
      <c r="Y118" s="4">
        <f t="shared" si="10"/>
        <v>1.2312168819524067</v>
      </c>
      <c r="Z118" s="4">
        <f t="shared" si="10"/>
        <v>1.2387081778219113</v>
      </c>
      <c r="AA118" s="4">
        <f t="shared" si="10"/>
        <v>1.2458431977305962</v>
      </c>
      <c r="AB118" s="4">
        <f t="shared" si="10"/>
        <v>1.2526243168515334</v>
      </c>
      <c r="AC118" s="4">
        <f t="shared" si="10"/>
        <v>1.2590649944987984</v>
      </c>
      <c r="AD118" s="4">
        <f t="shared" si="10"/>
        <v>1.265184232056968</v>
      </c>
      <c r="AE118" s="4">
        <f t="shared" si="10"/>
        <v>1.2709994474619049</v>
      </c>
      <c r="AF118" s="4">
        <f t="shared" si="10"/>
        <v>1.2765130158866809</v>
      </c>
      <c r="AG118" s="4">
        <f t="shared" si="10"/>
        <v>1.2817273125043682</v>
      </c>
      <c r="AH118" s="4">
        <f t="shared" si="10"/>
        <v>1.2866494628341834</v>
      </c>
      <c r="AI118" s="4">
        <f t="shared" si="10"/>
        <v>1.2912897592927721</v>
      </c>
      <c r="AJ118" s="4">
        <f t="shared" si="10"/>
        <v>1.2956537439506361</v>
      </c>
      <c r="AK118" s="4">
        <f t="shared" si="10"/>
        <v>1.2997477506026345</v>
      </c>
      <c r="AL118" s="4">
        <f t="shared" si="10"/>
        <v>1.3035725709731245</v>
      </c>
      <c r="AM118" s="4">
        <f t="shared" si="10"/>
        <v>1.3071321636838933</v>
      </c>
      <c r="AN118" s="4">
        <f t="shared" si="10"/>
        <v>1.3104249452862258</v>
      </c>
      <c r="AO118" s="4">
        <f t="shared" si="10"/>
        <v>1.3134532909531942</v>
      </c>
    </row>
    <row r="119" spans="1:41" x14ac:dyDescent="0.45">
      <c r="A119" s="4" t="s">
        <v>11</v>
      </c>
      <c r="B119" s="4" t="s">
        <v>7</v>
      </c>
      <c r="C119" s="26">
        <f>-F105</f>
        <v>135.84360999999998</v>
      </c>
      <c r="D119" s="194">
        <f t="shared" ref="D119:G125" si="11">($H119-$C119)/5*(D$112-$C$112)+$C119</f>
        <v>146.42989062985956</v>
      </c>
      <c r="E119" s="194">
        <f t="shared" si="11"/>
        <v>157.01617125971916</v>
      </c>
      <c r="F119" s="194">
        <f t="shared" si="11"/>
        <v>167.60245188957873</v>
      </c>
      <c r="G119" s="194">
        <f t="shared" si="11"/>
        <v>178.1887325194383</v>
      </c>
      <c r="H119" s="26">
        <f>-G105</f>
        <v>188.77501314929791</v>
      </c>
      <c r="I119" s="194">
        <f t="shared" ref="I119:L125" si="12">($M119-$H119)/5*(I$112-$H$112)+$H119</f>
        <v>203.48515265531745</v>
      </c>
      <c r="J119" s="194">
        <f t="shared" si="12"/>
        <v>218.19529216133702</v>
      </c>
      <c r="K119" s="194">
        <f t="shared" si="12"/>
        <v>232.90543166735657</v>
      </c>
      <c r="L119" s="194">
        <f t="shared" si="12"/>
        <v>247.61557117337611</v>
      </c>
      <c r="M119" s="26">
        <f>-H105</f>
        <v>262.32571067939568</v>
      </c>
      <c r="N119" s="194">
        <f t="shared" ref="N119:Q125" si="13">($R119-$M119)/5*(N$112-$M$112)+$M119</f>
        <v>277.00870569543218</v>
      </c>
      <c r="O119" s="194">
        <f t="shared" si="13"/>
        <v>291.69170071146868</v>
      </c>
      <c r="P119" s="194">
        <f t="shared" si="13"/>
        <v>306.37469572750524</v>
      </c>
      <c r="Q119" s="194">
        <f t="shared" si="13"/>
        <v>321.05769074354174</v>
      </c>
      <c r="R119" s="26">
        <f>-I105</f>
        <v>335.74068575957824</v>
      </c>
      <c r="S119" s="194">
        <f t="shared" ref="S119:V125" si="14">($W119-$R119)/5*(S$112-$R$112)+$R119</f>
        <v>354.34816117767878</v>
      </c>
      <c r="T119" s="194">
        <f t="shared" si="14"/>
        <v>372.95563659577925</v>
      </c>
      <c r="U119" s="194">
        <f t="shared" si="14"/>
        <v>391.56311201387979</v>
      </c>
      <c r="V119" s="194">
        <f t="shared" si="14"/>
        <v>410.17058743198027</v>
      </c>
      <c r="W119" s="26">
        <f>-J105</f>
        <v>428.7780628500808</v>
      </c>
      <c r="X119" s="194">
        <f t="shared" si="9"/>
        <v>444.4045784648298</v>
      </c>
      <c r="Y119" s="194">
        <f t="shared" si="9"/>
        <v>460.03109407957879</v>
      </c>
      <c r="Z119" s="194">
        <f t="shared" si="9"/>
        <v>475.65760969432779</v>
      </c>
      <c r="AA119" s="194">
        <f t="shared" si="9"/>
        <v>491.28412530907679</v>
      </c>
      <c r="AB119" s="26">
        <f>-K105</f>
        <v>506.91064092382578</v>
      </c>
      <c r="AC119" s="194">
        <f t="shared" ref="AC119:AF125" si="15">($AG119-$AB119)/5*(AC$112-$AB$112)+$AB119</f>
        <v>525.38208249625404</v>
      </c>
      <c r="AD119" s="194">
        <f t="shared" si="15"/>
        <v>543.8535240686823</v>
      </c>
      <c r="AE119" s="194">
        <f t="shared" si="15"/>
        <v>562.32496564111045</v>
      </c>
      <c r="AF119" s="194">
        <f t="shared" si="15"/>
        <v>580.79640721353871</v>
      </c>
      <c r="AG119" s="26">
        <f>-L105</f>
        <v>599.26784878596698</v>
      </c>
      <c r="AH119" s="194">
        <f t="shared" ref="AH119:AK125" si="16">($AL119-$AG119)/5*(AH$112-$AG$112)+$AG119</f>
        <v>611.1277781581756</v>
      </c>
      <c r="AI119" s="194">
        <f t="shared" si="16"/>
        <v>622.98770753038411</v>
      </c>
      <c r="AJ119" s="194">
        <f t="shared" si="16"/>
        <v>634.84763690259274</v>
      </c>
      <c r="AK119" s="194">
        <f t="shared" si="16"/>
        <v>646.70756627480125</v>
      </c>
      <c r="AL119" s="26">
        <f>-M105</f>
        <v>658.56749564700988</v>
      </c>
      <c r="AM119" s="194">
        <f t="shared" ref="AM119:AO125" si="17">($AL119-$AG119)/5*(AM$112-$AG$112)+$AG119</f>
        <v>670.42742501921839</v>
      </c>
      <c r="AN119" s="194">
        <f t="shared" si="17"/>
        <v>682.28735439142702</v>
      </c>
      <c r="AO119" s="194">
        <f t="shared" si="17"/>
        <v>694.14728376363564</v>
      </c>
    </row>
    <row r="120" spans="1:41" x14ac:dyDescent="0.45">
      <c r="A120" s="4" t="s">
        <v>679</v>
      </c>
      <c r="B120" s="4" t="s">
        <v>7</v>
      </c>
      <c r="C120" s="26">
        <f>G52</f>
        <v>249.9</v>
      </c>
      <c r="D120" s="194">
        <f t="shared" si="11"/>
        <v>256.82</v>
      </c>
      <c r="E120" s="194">
        <f t="shared" si="11"/>
        <v>263.74</v>
      </c>
      <c r="F120" s="194">
        <f t="shared" si="11"/>
        <v>270.66000000000003</v>
      </c>
      <c r="G120" s="194">
        <f t="shared" si="11"/>
        <v>277.58</v>
      </c>
      <c r="H120" s="26">
        <f>H52</f>
        <v>284.5</v>
      </c>
      <c r="I120" s="194">
        <f t="shared" si="12"/>
        <v>297.10000000000002</v>
      </c>
      <c r="J120" s="194">
        <f t="shared" si="12"/>
        <v>309.7</v>
      </c>
      <c r="K120" s="194">
        <f t="shared" si="12"/>
        <v>322.3</v>
      </c>
      <c r="L120" s="194">
        <f t="shared" si="12"/>
        <v>334.9</v>
      </c>
      <c r="M120" s="26">
        <f>I52</f>
        <v>347.5</v>
      </c>
      <c r="N120" s="194">
        <f t="shared" si="13"/>
        <v>363.74</v>
      </c>
      <c r="O120" s="194">
        <f t="shared" si="13"/>
        <v>379.98</v>
      </c>
      <c r="P120" s="194">
        <f t="shared" si="13"/>
        <v>396.22</v>
      </c>
      <c r="Q120" s="194">
        <f t="shared" si="13"/>
        <v>412.46</v>
      </c>
      <c r="R120" s="26">
        <f>J52</f>
        <v>428.7</v>
      </c>
      <c r="S120" s="194">
        <f t="shared" si="14"/>
        <v>447.8</v>
      </c>
      <c r="T120" s="194">
        <f t="shared" si="14"/>
        <v>466.90000000000003</v>
      </c>
      <c r="U120" s="194">
        <f t="shared" si="14"/>
        <v>486</v>
      </c>
      <c r="V120" s="194">
        <f t="shared" si="14"/>
        <v>505.1</v>
      </c>
      <c r="W120" s="26">
        <f>K52</f>
        <v>524.20000000000005</v>
      </c>
      <c r="X120" s="194">
        <f t="shared" si="9"/>
        <v>552.38</v>
      </c>
      <c r="Y120" s="194">
        <f t="shared" si="9"/>
        <v>580.56000000000006</v>
      </c>
      <c r="Z120" s="194">
        <f t="shared" si="9"/>
        <v>608.74</v>
      </c>
      <c r="AA120" s="194">
        <f t="shared" si="9"/>
        <v>636.92000000000007</v>
      </c>
      <c r="AB120" s="26">
        <f>L52</f>
        <v>665.1</v>
      </c>
      <c r="AC120" s="194">
        <f t="shared" si="15"/>
        <v>702.14</v>
      </c>
      <c r="AD120" s="194">
        <f t="shared" si="15"/>
        <v>739.18</v>
      </c>
      <c r="AE120" s="194">
        <f t="shared" si="15"/>
        <v>776.22</v>
      </c>
      <c r="AF120" s="194">
        <f t="shared" si="15"/>
        <v>813.26</v>
      </c>
      <c r="AG120" s="26">
        <f>M52</f>
        <v>850.3</v>
      </c>
      <c r="AH120" s="194">
        <f t="shared" si="16"/>
        <v>883.19999999999993</v>
      </c>
      <c r="AI120" s="194">
        <f t="shared" si="16"/>
        <v>916.09999999999991</v>
      </c>
      <c r="AJ120" s="194">
        <f t="shared" si="16"/>
        <v>949</v>
      </c>
      <c r="AK120" s="194">
        <f t="shared" si="16"/>
        <v>981.9</v>
      </c>
      <c r="AL120" s="26">
        <f>N52</f>
        <v>1014.8</v>
      </c>
      <c r="AM120" s="194">
        <f t="shared" si="17"/>
        <v>1047.6999999999998</v>
      </c>
      <c r="AN120" s="194">
        <f t="shared" si="17"/>
        <v>1080.5999999999999</v>
      </c>
      <c r="AO120" s="194">
        <f t="shared" si="17"/>
        <v>1113.5</v>
      </c>
    </row>
    <row r="121" spans="1:41" x14ac:dyDescent="0.45">
      <c r="A121" s="4" t="s">
        <v>675</v>
      </c>
      <c r="B121" s="4" t="s">
        <v>55</v>
      </c>
      <c r="C121" s="157">
        <f>G6</f>
        <v>214.2</v>
      </c>
      <c r="D121" s="194">
        <f t="shared" si="11"/>
        <v>217.32</v>
      </c>
      <c r="E121" s="194">
        <f t="shared" si="11"/>
        <v>220.44</v>
      </c>
      <c r="F121" s="194">
        <f t="shared" si="11"/>
        <v>223.56</v>
      </c>
      <c r="G121" s="194">
        <f t="shared" si="11"/>
        <v>226.68</v>
      </c>
      <c r="H121" s="194">
        <f>H6</f>
        <v>229.8</v>
      </c>
      <c r="I121" s="194">
        <f t="shared" si="12"/>
        <v>243.36</v>
      </c>
      <c r="J121" s="194">
        <f t="shared" si="12"/>
        <v>256.92</v>
      </c>
      <c r="K121" s="194">
        <f t="shared" si="12"/>
        <v>270.48</v>
      </c>
      <c r="L121" s="194">
        <f t="shared" si="12"/>
        <v>284.04000000000002</v>
      </c>
      <c r="M121" s="26">
        <f>I6</f>
        <v>297.60000000000002</v>
      </c>
      <c r="N121" s="194">
        <f t="shared" si="13"/>
        <v>317.24</v>
      </c>
      <c r="O121" s="194">
        <f t="shared" si="13"/>
        <v>336.88</v>
      </c>
      <c r="P121" s="194">
        <f t="shared" si="13"/>
        <v>356.52</v>
      </c>
      <c r="Q121" s="194">
        <f t="shared" si="13"/>
        <v>376.16</v>
      </c>
      <c r="R121" s="26">
        <f>J6</f>
        <v>395.8</v>
      </c>
      <c r="S121" s="194">
        <f t="shared" si="14"/>
        <v>421.86</v>
      </c>
      <c r="T121" s="194">
        <f t="shared" si="14"/>
        <v>447.92</v>
      </c>
      <c r="U121" s="194">
        <f t="shared" si="14"/>
        <v>473.98</v>
      </c>
      <c r="V121" s="194">
        <f t="shared" si="14"/>
        <v>500.04</v>
      </c>
      <c r="W121" s="26">
        <f>K6</f>
        <v>526.1</v>
      </c>
      <c r="X121" s="194">
        <f t="shared" si="9"/>
        <v>553.92000000000007</v>
      </c>
      <c r="Y121" s="194">
        <f t="shared" si="9"/>
        <v>581.74</v>
      </c>
      <c r="Z121" s="194">
        <f t="shared" si="9"/>
        <v>609.56000000000006</v>
      </c>
      <c r="AA121" s="194">
        <f t="shared" si="9"/>
        <v>637.38</v>
      </c>
      <c r="AB121" s="26">
        <f>L6</f>
        <v>665.2</v>
      </c>
      <c r="AC121" s="194">
        <f t="shared" si="15"/>
        <v>685.72</v>
      </c>
      <c r="AD121" s="194">
        <f t="shared" si="15"/>
        <v>706.24</v>
      </c>
      <c r="AE121" s="194">
        <f t="shared" si="15"/>
        <v>726.76</v>
      </c>
      <c r="AF121" s="194">
        <f t="shared" si="15"/>
        <v>747.28</v>
      </c>
      <c r="AG121" s="26">
        <f>M6</f>
        <v>767.8</v>
      </c>
      <c r="AH121" s="194">
        <f t="shared" si="16"/>
        <v>780.93999999999994</v>
      </c>
      <c r="AI121" s="194">
        <f t="shared" si="16"/>
        <v>794.07999999999993</v>
      </c>
      <c r="AJ121" s="194">
        <f t="shared" si="16"/>
        <v>807.22</v>
      </c>
      <c r="AK121" s="194">
        <f t="shared" si="16"/>
        <v>820.36</v>
      </c>
      <c r="AL121" s="26">
        <f>N6</f>
        <v>833.5</v>
      </c>
      <c r="AM121" s="194">
        <f t="shared" si="17"/>
        <v>846.64</v>
      </c>
      <c r="AN121" s="194">
        <f t="shared" si="17"/>
        <v>859.78</v>
      </c>
      <c r="AO121" s="194">
        <f t="shared" si="17"/>
        <v>872.92000000000007</v>
      </c>
    </row>
    <row r="122" spans="1:41" x14ac:dyDescent="0.45">
      <c r="A122" s="4" t="s">
        <v>676</v>
      </c>
      <c r="B122" s="4" t="s">
        <v>55</v>
      </c>
      <c r="C122" s="212">
        <f>E$90</f>
        <v>892.07603274999997</v>
      </c>
      <c r="D122" s="194">
        <f t="shared" si="11"/>
        <v>883.56816911548481</v>
      </c>
      <c r="E122" s="194">
        <f t="shared" si="11"/>
        <v>875.06030548096965</v>
      </c>
      <c r="F122" s="194">
        <f t="shared" si="11"/>
        <v>866.55244184645449</v>
      </c>
      <c r="G122" s="194">
        <f t="shared" si="11"/>
        <v>858.04457821193932</v>
      </c>
      <c r="H122" s="212">
        <f>F$90</f>
        <v>849.53671457742416</v>
      </c>
      <c r="I122" s="194">
        <f t="shared" si="12"/>
        <v>841.09003466712034</v>
      </c>
      <c r="J122" s="194">
        <f t="shared" si="12"/>
        <v>832.64335475681639</v>
      </c>
      <c r="K122" s="194">
        <f t="shared" si="12"/>
        <v>824.19667484651256</v>
      </c>
      <c r="L122" s="194">
        <f t="shared" si="12"/>
        <v>815.74999493620862</v>
      </c>
      <c r="M122" s="212">
        <f>G$90</f>
        <v>807.30331502590479</v>
      </c>
      <c r="N122" s="194">
        <f t="shared" si="13"/>
        <v>817.65278234905793</v>
      </c>
      <c r="O122" s="194">
        <f t="shared" si="13"/>
        <v>828.00224967221106</v>
      </c>
      <c r="P122" s="194">
        <f t="shared" si="13"/>
        <v>838.35171699536409</v>
      </c>
      <c r="Q122" s="194">
        <f t="shared" si="13"/>
        <v>848.70118431851722</v>
      </c>
      <c r="R122" s="212">
        <f>H$90</f>
        <v>859.05065164167036</v>
      </c>
      <c r="S122" s="194">
        <f t="shared" si="14"/>
        <v>871.10633892600003</v>
      </c>
      <c r="T122" s="194">
        <f t="shared" si="14"/>
        <v>883.16202621032983</v>
      </c>
      <c r="U122" s="194">
        <f t="shared" si="14"/>
        <v>895.21771349465951</v>
      </c>
      <c r="V122" s="194">
        <f t="shared" si="14"/>
        <v>907.2734007789893</v>
      </c>
      <c r="W122" s="212">
        <f>I$90</f>
        <v>919.32908806331898</v>
      </c>
      <c r="X122" s="194">
        <f t="shared" si="9"/>
        <v>933.46181561273772</v>
      </c>
      <c r="Y122" s="194">
        <f t="shared" si="9"/>
        <v>947.59454316215636</v>
      </c>
      <c r="Z122" s="194">
        <f t="shared" si="9"/>
        <v>961.7272707115751</v>
      </c>
      <c r="AA122" s="194">
        <f t="shared" si="9"/>
        <v>975.85999826099373</v>
      </c>
      <c r="AB122" s="212">
        <f>J$90</f>
        <v>989.99272581041248</v>
      </c>
      <c r="AC122" s="194">
        <f t="shared" si="15"/>
        <v>1006.5498024729106</v>
      </c>
      <c r="AD122" s="194">
        <f t="shared" si="15"/>
        <v>1023.1068791354089</v>
      </c>
      <c r="AE122" s="194">
        <f t="shared" si="15"/>
        <v>1039.6639557979072</v>
      </c>
      <c r="AF122" s="194">
        <f t="shared" si="15"/>
        <v>1056.2210324604052</v>
      </c>
      <c r="AG122" s="212">
        <f>K$90</f>
        <v>1072.7781091229035</v>
      </c>
      <c r="AH122" s="194">
        <f t="shared" si="16"/>
        <v>1092.2203971158772</v>
      </c>
      <c r="AI122" s="194">
        <f t="shared" si="16"/>
        <v>1111.6626851088506</v>
      </c>
      <c r="AJ122" s="194">
        <f t="shared" si="16"/>
        <v>1131.1049731018243</v>
      </c>
      <c r="AK122" s="194">
        <f t="shared" si="16"/>
        <v>1150.5472610947977</v>
      </c>
      <c r="AL122" s="212">
        <f>L$90</f>
        <v>1169.9895490877714</v>
      </c>
      <c r="AM122" s="194">
        <f t="shared" si="17"/>
        <v>1189.431837080745</v>
      </c>
      <c r="AN122" s="194">
        <f t="shared" si="17"/>
        <v>1208.8741250737185</v>
      </c>
      <c r="AO122" s="194">
        <f t="shared" si="17"/>
        <v>1228.3164130666921</v>
      </c>
    </row>
    <row r="123" spans="1:41" x14ac:dyDescent="0.45">
      <c r="A123" s="4" t="s">
        <v>27</v>
      </c>
      <c r="B123" s="4" t="s">
        <v>55</v>
      </c>
      <c r="C123" s="157">
        <f>G24</f>
        <v>484.40684690346245</v>
      </c>
      <c r="D123" s="194">
        <f t="shared" si="11"/>
        <v>539.44812837539507</v>
      </c>
      <c r="E123" s="194">
        <f t="shared" si="11"/>
        <v>594.48940984732769</v>
      </c>
      <c r="F123" s="194">
        <f t="shared" si="11"/>
        <v>649.53069131926031</v>
      </c>
      <c r="G123" s="194">
        <f t="shared" si="11"/>
        <v>704.57197279119293</v>
      </c>
      <c r="H123" s="194">
        <f>H24</f>
        <v>759.61325426312555</v>
      </c>
      <c r="I123" s="194">
        <f t="shared" si="12"/>
        <v>837.85612032684617</v>
      </c>
      <c r="J123" s="194">
        <f t="shared" si="12"/>
        <v>916.09898639056667</v>
      </c>
      <c r="K123" s="194">
        <f t="shared" si="12"/>
        <v>994.34185245428728</v>
      </c>
      <c r="L123" s="194">
        <f t="shared" si="12"/>
        <v>1072.5847185180078</v>
      </c>
      <c r="M123" s="26">
        <f>I24</f>
        <v>1150.8275845817284</v>
      </c>
      <c r="N123" s="194">
        <f t="shared" si="13"/>
        <v>1244.0049650237977</v>
      </c>
      <c r="O123" s="194">
        <f t="shared" si="13"/>
        <v>1337.182345465867</v>
      </c>
      <c r="P123" s="194">
        <f t="shared" si="13"/>
        <v>1430.3597259079361</v>
      </c>
      <c r="Q123" s="194">
        <f t="shared" si="13"/>
        <v>1523.5371063500054</v>
      </c>
      <c r="R123" s="26">
        <f>J24</f>
        <v>1616.7144867920747</v>
      </c>
      <c r="S123" s="194">
        <f t="shared" si="14"/>
        <v>1725.3813693675893</v>
      </c>
      <c r="T123" s="194">
        <f t="shared" si="14"/>
        <v>1834.0482519431041</v>
      </c>
      <c r="U123" s="194">
        <f t="shared" si="14"/>
        <v>1942.7151345186187</v>
      </c>
      <c r="V123" s="194">
        <f t="shared" si="14"/>
        <v>2051.3820170941335</v>
      </c>
      <c r="W123" s="26">
        <f>K24</f>
        <v>2160.0488996696481</v>
      </c>
      <c r="X123" s="194">
        <f t="shared" si="9"/>
        <v>2264.2117081643205</v>
      </c>
      <c r="Y123" s="194">
        <f t="shared" si="9"/>
        <v>2368.3745166589933</v>
      </c>
      <c r="Z123" s="194">
        <f t="shared" si="9"/>
        <v>2472.5373251536657</v>
      </c>
      <c r="AA123" s="194">
        <f t="shared" si="9"/>
        <v>2576.7001336483386</v>
      </c>
      <c r="AB123" s="26">
        <f>L24</f>
        <v>2680.862942143011</v>
      </c>
      <c r="AC123" s="194">
        <f t="shared" si="15"/>
        <v>2767.2383842998688</v>
      </c>
      <c r="AD123" s="194">
        <f t="shared" si="15"/>
        <v>2853.6138264567267</v>
      </c>
      <c r="AE123" s="194">
        <f t="shared" si="15"/>
        <v>2939.9892686135845</v>
      </c>
      <c r="AF123" s="194">
        <f t="shared" si="15"/>
        <v>3026.3647107704419</v>
      </c>
      <c r="AG123" s="26">
        <f>M24</f>
        <v>3112.7401529272997</v>
      </c>
      <c r="AH123" s="194">
        <f t="shared" si="16"/>
        <v>3177.6857021966744</v>
      </c>
      <c r="AI123" s="194">
        <f t="shared" si="16"/>
        <v>3242.6312514660485</v>
      </c>
      <c r="AJ123" s="194">
        <f t="shared" si="16"/>
        <v>3307.5768007354231</v>
      </c>
      <c r="AK123" s="194">
        <f t="shared" si="16"/>
        <v>3372.5223500047973</v>
      </c>
      <c r="AL123" s="26">
        <f>N24</f>
        <v>3437.4678992741719</v>
      </c>
      <c r="AM123" s="194">
        <f t="shared" si="17"/>
        <v>3502.4134485435461</v>
      </c>
      <c r="AN123" s="194">
        <f t="shared" si="17"/>
        <v>3567.3589978129207</v>
      </c>
      <c r="AO123" s="194">
        <f t="shared" si="17"/>
        <v>3632.3045470822954</v>
      </c>
    </row>
    <row r="124" spans="1:41" x14ac:dyDescent="0.45">
      <c r="A124" s="4" t="s">
        <v>6</v>
      </c>
      <c r="B124" s="4" t="s">
        <v>55</v>
      </c>
      <c r="C124" s="157">
        <f>SUM(G11,G46)</f>
        <v>78.696102594088899</v>
      </c>
      <c r="D124" s="194">
        <f t="shared" si="11"/>
        <v>80.379510219215263</v>
      </c>
      <c r="E124" s="194">
        <f t="shared" si="11"/>
        <v>82.062917844341627</v>
      </c>
      <c r="F124" s="194">
        <f t="shared" si="11"/>
        <v>83.746325469468005</v>
      </c>
      <c r="G124" s="194">
        <f t="shared" si="11"/>
        <v>85.429733094594368</v>
      </c>
      <c r="H124" s="157">
        <f>SUM(H11,H46)</f>
        <v>87.113140719720732</v>
      </c>
      <c r="I124" s="194">
        <f t="shared" si="12"/>
        <v>88.025994821617076</v>
      </c>
      <c r="J124" s="194">
        <f t="shared" si="12"/>
        <v>88.938848923513419</v>
      </c>
      <c r="K124" s="194">
        <f t="shared" si="12"/>
        <v>89.851703025409762</v>
      </c>
      <c r="L124" s="194">
        <f t="shared" si="12"/>
        <v>90.764557127306105</v>
      </c>
      <c r="M124" s="157">
        <f>SUM(I11,I46)</f>
        <v>91.677411229202448</v>
      </c>
      <c r="N124" s="194">
        <f t="shared" si="13"/>
        <v>92.121329639363552</v>
      </c>
      <c r="O124" s="194">
        <f t="shared" si="13"/>
        <v>92.565248049524669</v>
      </c>
      <c r="P124" s="194">
        <f t="shared" si="13"/>
        <v>93.009166459685773</v>
      </c>
      <c r="Q124" s="194">
        <f t="shared" si="13"/>
        <v>93.45308486984689</v>
      </c>
      <c r="R124" s="157">
        <f>SUM(J11,J46)</f>
        <v>93.897003280007993</v>
      </c>
      <c r="S124" s="194">
        <f t="shared" si="14"/>
        <v>94.015339931937348</v>
      </c>
      <c r="T124" s="194">
        <f t="shared" si="14"/>
        <v>94.133676583866716</v>
      </c>
      <c r="U124" s="194">
        <f t="shared" si="14"/>
        <v>94.25201323579607</v>
      </c>
      <c r="V124" s="194">
        <f t="shared" si="14"/>
        <v>94.370349887725439</v>
      </c>
      <c r="W124" s="157">
        <f>SUM(K11,K46)</f>
        <v>94.488686539654793</v>
      </c>
      <c r="X124" s="194">
        <f t="shared" si="9"/>
        <v>94.520779414526658</v>
      </c>
      <c r="Y124" s="194">
        <f t="shared" si="9"/>
        <v>94.552872289398522</v>
      </c>
      <c r="Z124" s="194">
        <f t="shared" si="9"/>
        <v>94.584965164270372</v>
      </c>
      <c r="AA124" s="194">
        <f t="shared" si="9"/>
        <v>94.617058039142236</v>
      </c>
      <c r="AB124" s="157">
        <f>SUM(L11,L46)</f>
        <v>94.649150914014101</v>
      </c>
      <c r="AC124" s="194">
        <f t="shared" si="15"/>
        <v>94.665671047028596</v>
      </c>
      <c r="AD124" s="194">
        <f t="shared" si="15"/>
        <v>94.682191180043091</v>
      </c>
      <c r="AE124" s="194">
        <f t="shared" si="15"/>
        <v>94.698711313057601</v>
      </c>
      <c r="AF124" s="194">
        <f t="shared" si="15"/>
        <v>94.715231446072096</v>
      </c>
      <c r="AG124" s="157">
        <f>SUM(M11,M46)</f>
        <v>94.731751579086591</v>
      </c>
      <c r="AH124" s="194">
        <f t="shared" si="16"/>
        <v>94.544841615268538</v>
      </c>
      <c r="AI124" s="194">
        <f t="shared" si="16"/>
        <v>94.357931651450485</v>
      </c>
      <c r="AJ124" s="194">
        <f t="shared" si="16"/>
        <v>94.171021687632447</v>
      </c>
      <c r="AK124" s="194">
        <f t="shared" si="16"/>
        <v>93.984111723814394</v>
      </c>
      <c r="AL124" s="157">
        <f>SUM(N11,N46)</f>
        <v>93.797201759996341</v>
      </c>
      <c r="AM124" s="194">
        <f t="shared" si="17"/>
        <v>93.610291796178288</v>
      </c>
      <c r="AN124" s="194">
        <f t="shared" si="17"/>
        <v>93.423381832360235</v>
      </c>
      <c r="AO124" s="194">
        <f t="shared" si="17"/>
        <v>93.236471868542196</v>
      </c>
    </row>
    <row r="125" spans="1:41" x14ac:dyDescent="0.45">
      <c r="A125" s="4" t="s">
        <v>677</v>
      </c>
      <c r="B125" s="4" t="s">
        <v>55</v>
      </c>
      <c r="C125" s="212">
        <f>E$96</f>
        <v>2706.3</v>
      </c>
      <c r="D125" s="194">
        <f t="shared" si="11"/>
        <v>2801.1600000000003</v>
      </c>
      <c r="E125" s="194">
        <f t="shared" si="11"/>
        <v>2896.0200000000004</v>
      </c>
      <c r="F125" s="194">
        <f t="shared" si="11"/>
        <v>2990.88</v>
      </c>
      <c r="G125" s="194">
        <f t="shared" si="11"/>
        <v>3085.7400000000002</v>
      </c>
      <c r="H125" s="212">
        <f>F$96</f>
        <v>3180.6000000000004</v>
      </c>
      <c r="I125" s="194">
        <f t="shared" si="12"/>
        <v>3255.0000000000005</v>
      </c>
      <c r="J125" s="194">
        <f t="shared" si="12"/>
        <v>3329.4000000000005</v>
      </c>
      <c r="K125" s="194">
        <f t="shared" si="12"/>
        <v>3403.8</v>
      </c>
      <c r="L125" s="194">
        <f t="shared" si="12"/>
        <v>3478.2000000000003</v>
      </c>
      <c r="M125" s="212">
        <f>G$96</f>
        <v>3552.6000000000004</v>
      </c>
      <c r="N125" s="194">
        <f t="shared" si="13"/>
        <v>3587.01</v>
      </c>
      <c r="O125" s="194">
        <f t="shared" si="13"/>
        <v>3621.42</v>
      </c>
      <c r="P125" s="194">
        <f t="shared" si="13"/>
        <v>3655.8300000000004</v>
      </c>
      <c r="Q125" s="194">
        <f t="shared" si="13"/>
        <v>3690.2400000000002</v>
      </c>
      <c r="R125" s="212">
        <f>H$96</f>
        <v>3724.65</v>
      </c>
      <c r="S125" s="194">
        <f t="shared" si="14"/>
        <v>3719.07</v>
      </c>
      <c r="T125" s="194">
        <f t="shared" si="14"/>
        <v>3713.4900000000002</v>
      </c>
      <c r="U125" s="194">
        <f t="shared" si="14"/>
        <v>3707.9100000000003</v>
      </c>
      <c r="V125" s="194">
        <f t="shared" si="14"/>
        <v>3702.3300000000004</v>
      </c>
      <c r="W125" s="212">
        <f>I$96</f>
        <v>3696.7500000000005</v>
      </c>
      <c r="X125" s="194">
        <f t="shared" si="9"/>
        <v>3692.1000000000004</v>
      </c>
      <c r="Y125" s="194">
        <f t="shared" si="9"/>
        <v>3687.4500000000003</v>
      </c>
      <c r="Z125" s="194">
        <f t="shared" si="9"/>
        <v>3682.8000000000006</v>
      </c>
      <c r="AA125" s="194">
        <f t="shared" si="9"/>
        <v>3678.1500000000005</v>
      </c>
      <c r="AB125" s="212">
        <f>J$96</f>
        <v>3673.5000000000005</v>
      </c>
      <c r="AC125" s="194">
        <f t="shared" si="15"/>
        <v>3546.0900000000006</v>
      </c>
      <c r="AD125" s="194">
        <f t="shared" si="15"/>
        <v>3418.6800000000003</v>
      </c>
      <c r="AE125" s="194">
        <f t="shared" si="15"/>
        <v>3291.2700000000004</v>
      </c>
      <c r="AF125" s="194">
        <f t="shared" si="15"/>
        <v>3163.86</v>
      </c>
      <c r="AG125" s="212">
        <f>K$96</f>
        <v>3036.4500000000003</v>
      </c>
      <c r="AH125" s="194">
        <f t="shared" si="16"/>
        <v>2931.36</v>
      </c>
      <c r="AI125" s="194">
        <f t="shared" si="16"/>
        <v>2826.27</v>
      </c>
      <c r="AJ125" s="194">
        <f t="shared" si="16"/>
        <v>2721.1800000000003</v>
      </c>
      <c r="AK125" s="194">
        <f t="shared" si="16"/>
        <v>2616.09</v>
      </c>
      <c r="AL125" s="212">
        <f>L$96</f>
        <v>2511</v>
      </c>
      <c r="AM125" s="194">
        <f t="shared" si="17"/>
        <v>2405.91</v>
      </c>
      <c r="AN125" s="194">
        <f t="shared" si="17"/>
        <v>2300.8199999999997</v>
      </c>
      <c r="AO125" s="194">
        <f t="shared" si="17"/>
        <v>2195.7299999999996</v>
      </c>
    </row>
    <row r="126" spans="1:41" x14ac:dyDescent="0.45">
      <c r="A126" s="4" t="s">
        <v>678</v>
      </c>
      <c r="B126" s="4" t="s">
        <v>55</v>
      </c>
      <c r="C126" s="4">
        <f t="shared" ref="C126:AO126" si="18">A$72/$A$72</f>
        <v>1</v>
      </c>
      <c r="D126" s="4">
        <f t="shared" si="18"/>
        <v>1.0122688417040666</v>
      </c>
      <c r="E126" s="4">
        <f t="shared" si="18"/>
        <v>1.0243799180788873</v>
      </c>
      <c r="F126" s="4">
        <f t="shared" si="18"/>
        <v>1.0364099210877882</v>
      </c>
      <c r="G126" s="4">
        <f t="shared" si="18"/>
        <v>1.0483787143031715</v>
      </c>
      <c r="H126" s="4">
        <f t="shared" si="18"/>
        <v>1.0602614249126261</v>
      </c>
      <c r="I126" s="4">
        <f t="shared" si="18"/>
        <v>1.0720359495555423</v>
      </c>
      <c r="J126" s="4">
        <f t="shared" si="18"/>
        <v>1.0836632134679862</v>
      </c>
      <c r="K126" s="4">
        <f t="shared" si="18"/>
        <v>1.095111547675663</v>
      </c>
      <c r="L126" s="4">
        <f t="shared" si="18"/>
        <v>1.1063738266593561</v>
      </c>
      <c r="M126" s="4">
        <f t="shared" si="18"/>
        <v>1.1174516338677802</v>
      </c>
      <c r="N126" s="4">
        <f t="shared" si="18"/>
        <v>1.1283323017112175</v>
      </c>
      <c r="O126" s="4">
        <f t="shared" si="18"/>
        <v>1.1390023708755923</v>
      </c>
      <c r="P126" s="4">
        <f t="shared" si="18"/>
        <v>1.1494483820468293</v>
      </c>
      <c r="Q126" s="4">
        <f t="shared" si="18"/>
        <v>1.1596592510839252</v>
      </c>
      <c r="R126" s="4">
        <f t="shared" si="18"/>
        <v>1.1696238938458769</v>
      </c>
      <c r="S126" s="4">
        <f t="shared" si="18"/>
        <v>1.1793248923968218</v>
      </c>
      <c r="T126" s="4">
        <f t="shared" si="18"/>
        <v>1.1887440370765403</v>
      </c>
      <c r="U126" s="4">
        <f t="shared" si="18"/>
        <v>1.1978670768465998</v>
      </c>
      <c r="V126" s="4">
        <f t="shared" si="18"/>
        <v>1.2066860944634263</v>
      </c>
      <c r="W126" s="4">
        <f t="shared" si="18"/>
        <v>1.2151931726834462</v>
      </c>
      <c r="X126" s="4">
        <f t="shared" si="18"/>
        <v>1.2233756439169412</v>
      </c>
      <c r="Y126" s="4">
        <f t="shared" si="18"/>
        <v>1.2312168819524067</v>
      </c>
      <c r="Z126" s="4">
        <f t="shared" si="18"/>
        <v>1.2387081778219113</v>
      </c>
      <c r="AA126" s="4">
        <f t="shared" si="18"/>
        <v>1.2458431977305962</v>
      </c>
      <c r="AB126" s="4">
        <f t="shared" si="18"/>
        <v>1.2526243168515334</v>
      </c>
      <c r="AC126" s="4">
        <f t="shared" si="18"/>
        <v>1.2590649944987984</v>
      </c>
      <c r="AD126" s="4">
        <f t="shared" si="18"/>
        <v>1.265184232056968</v>
      </c>
      <c r="AE126" s="4">
        <f t="shared" si="18"/>
        <v>1.2709994474619049</v>
      </c>
      <c r="AF126" s="4">
        <f t="shared" si="18"/>
        <v>1.2765130158866809</v>
      </c>
      <c r="AG126" s="4">
        <f t="shared" si="18"/>
        <v>1.2817273125043682</v>
      </c>
      <c r="AH126" s="4">
        <f t="shared" si="18"/>
        <v>1.2866494628341834</v>
      </c>
      <c r="AI126" s="4">
        <f t="shared" si="18"/>
        <v>1.2912897592927721</v>
      </c>
      <c r="AJ126" s="4">
        <f t="shared" si="18"/>
        <v>1.2956537439506361</v>
      </c>
      <c r="AK126" s="4">
        <f t="shared" si="18"/>
        <v>1.2997477506026345</v>
      </c>
      <c r="AL126" s="4">
        <f t="shared" si="18"/>
        <v>1.3035725709731245</v>
      </c>
      <c r="AM126" s="4">
        <f t="shared" si="18"/>
        <v>1.3071321636838933</v>
      </c>
      <c r="AN126" s="4">
        <f t="shared" si="18"/>
        <v>1.3104249452862258</v>
      </c>
      <c r="AO126" s="4">
        <f t="shared" si="18"/>
        <v>1.3134532909531942</v>
      </c>
    </row>
    <row r="127" spans="1:41" x14ac:dyDescent="0.45">
      <c r="A127" s="4" t="s">
        <v>11</v>
      </c>
      <c r="B127" s="4" t="s">
        <v>55</v>
      </c>
      <c r="C127" s="157">
        <f>-SUM(F$105:F$106)</f>
        <v>237.20689383625</v>
      </c>
      <c r="D127" s="194">
        <f t="shared" ref="D127:G128" si="19">($H127-$C127)/5*(D$112-$C$112)+$C127</f>
        <v>255.42256318692785</v>
      </c>
      <c r="E127" s="194">
        <f t="shared" si="19"/>
        <v>273.63823253760569</v>
      </c>
      <c r="F127" s="194">
        <f t="shared" si="19"/>
        <v>291.85390188828353</v>
      </c>
      <c r="G127" s="194">
        <f t="shared" si="19"/>
        <v>310.06957123896143</v>
      </c>
      <c r="H127" s="157">
        <f>-SUM(G$105:G$106)</f>
        <v>328.28524058963927</v>
      </c>
      <c r="I127" s="194">
        <f t="shared" ref="I127:L128" si="20">($M127-$H127)/5*(I$112-$H$112)+$H127</f>
        <v>353.33173665590562</v>
      </c>
      <c r="J127" s="194">
        <f t="shared" si="20"/>
        <v>378.37823272217196</v>
      </c>
      <c r="K127" s="194">
        <f t="shared" si="20"/>
        <v>403.4247287884383</v>
      </c>
      <c r="L127" s="194">
        <f t="shared" si="20"/>
        <v>428.47122485470464</v>
      </c>
      <c r="M127" s="157">
        <f>-SUM(H$105:H$106)</f>
        <v>453.51772092097099</v>
      </c>
      <c r="N127" s="194">
        <f t="shared" ref="N127:Q128" si="21">($R127-$M127)/5*(N$112-$M$112)+$M127</f>
        <v>481.09117509860653</v>
      </c>
      <c r="O127" s="194">
        <f t="shared" si="21"/>
        <v>508.66462927624201</v>
      </c>
      <c r="P127" s="194">
        <f t="shared" si="21"/>
        <v>536.23808345387761</v>
      </c>
      <c r="Q127" s="194">
        <f t="shared" si="21"/>
        <v>563.81153763151303</v>
      </c>
      <c r="R127" s="157">
        <f>-SUM(I$105:I$106)</f>
        <v>591.38499180914857</v>
      </c>
      <c r="S127" s="194">
        <f t="shared" ref="S127:V128" si="22">($W127-$R127)/5*(S$112-$R$112)+$R127</f>
        <v>623.12847381885001</v>
      </c>
      <c r="T127" s="194">
        <f t="shared" si="22"/>
        <v>654.87195582855145</v>
      </c>
      <c r="U127" s="194">
        <f t="shared" si="22"/>
        <v>686.61543783825277</v>
      </c>
      <c r="V127" s="194">
        <f t="shared" si="22"/>
        <v>718.35891984795421</v>
      </c>
      <c r="W127" s="157">
        <f>-SUM(J$105:J$106)</f>
        <v>750.10240185765565</v>
      </c>
      <c r="X127" s="194">
        <f t="shared" si="9"/>
        <v>770.13960699109384</v>
      </c>
      <c r="Y127" s="194">
        <f t="shared" si="9"/>
        <v>790.17681212453203</v>
      </c>
      <c r="Z127" s="194">
        <f t="shared" si="9"/>
        <v>810.21401725797023</v>
      </c>
      <c r="AA127" s="194">
        <f t="shared" si="9"/>
        <v>830.25122239140842</v>
      </c>
      <c r="AB127" s="157">
        <f>-SUM(K$105:K$106)</f>
        <v>850.28842752484661</v>
      </c>
      <c r="AC127" s="194">
        <f t="shared" ref="AC127:AF128" si="23">($AG127-$AB127)/5*(AC$112-$AB$112)+$AB127</f>
        <v>874.09249865724144</v>
      </c>
      <c r="AD127" s="194">
        <f t="shared" si="23"/>
        <v>897.89656978963637</v>
      </c>
      <c r="AE127" s="194">
        <f t="shared" si="23"/>
        <v>921.7006409220312</v>
      </c>
      <c r="AF127" s="194">
        <f t="shared" si="23"/>
        <v>945.50471205442614</v>
      </c>
      <c r="AG127" s="157">
        <f>-SUM(L$105:L$106)</f>
        <v>969.30878318682096</v>
      </c>
      <c r="AH127" s="194">
        <f t="shared" ref="AH127:AK128" si="24">($AL127-$AG127)/5*(AH$112-$AG$112)+$AG127</f>
        <v>985.00820758982024</v>
      </c>
      <c r="AI127" s="194">
        <f t="shared" si="24"/>
        <v>1000.7076319928195</v>
      </c>
      <c r="AJ127" s="194">
        <f t="shared" si="24"/>
        <v>1016.4070563958189</v>
      </c>
      <c r="AK127" s="194">
        <f t="shared" si="24"/>
        <v>1032.1064807988182</v>
      </c>
      <c r="AL127" s="157">
        <f>-SUM(M$105:M$106)</f>
        <v>1047.8059052018175</v>
      </c>
      <c r="AM127" s="194">
        <f t="shared" ref="AM127:AO128" si="25">($AL127-$AG127)/5*(AM$112-$AG$112)+$AG127</f>
        <v>1063.5053296048168</v>
      </c>
      <c r="AN127" s="194">
        <f t="shared" si="25"/>
        <v>1079.2047540078161</v>
      </c>
      <c r="AO127" s="194">
        <f t="shared" si="25"/>
        <v>1094.9041784108153</v>
      </c>
    </row>
    <row r="128" spans="1:41" x14ac:dyDescent="0.45">
      <c r="A128" s="4" t="s">
        <v>679</v>
      </c>
      <c r="B128" s="4" t="s">
        <v>55</v>
      </c>
      <c r="C128" s="26">
        <f>G53</f>
        <v>184.8</v>
      </c>
      <c r="D128" s="194">
        <f t="shared" si="19"/>
        <v>189.28</v>
      </c>
      <c r="E128" s="194">
        <f t="shared" si="19"/>
        <v>193.76</v>
      </c>
      <c r="F128" s="194">
        <f t="shared" si="19"/>
        <v>198.24</v>
      </c>
      <c r="G128" s="194">
        <f t="shared" si="19"/>
        <v>202.72</v>
      </c>
      <c r="H128" s="26">
        <f>H53</f>
        <v>207.2</v>
      </c>
      <c r="I128" s="194">
        <f t="shared" si="20"/>
        <v>215.6</v>
      </c>
      <c r="J128" s="194">
        <f t="shared" si="20"/>
        <v>224</v>
      </c>
      <c r="K128" s="194">
        <f t="shared" si="20"/>
        <v>232.39999999999998</v>
      </c>
      <c r="L128" s="194">
        <f t="shared" si="20"/>
        <v>240.79999999999998</v>
      </c>
      <c r="M128" s="26">
        <f>I53</f>
        <v>249.2</v>
      </c>
      <c r="N128" s="194">
        <f t="shared" si="21"/>
        <v>259.95999999999998</v>
      </c>
      <c r="O128" s="194">
        <f t="shared" si="21"/>
        <v>270.71999999999997</v>
      </c>
      <c r="P128" s="194">
        <f t="shared" si="21"/>
        <v>281.48</v>
      </c>
      <c r="Q128" s="194">
        <f t="shared" si="21"/>
        <v>292.24</v>
      </c>
      <c r="R128" s="26">
        <f>J53</f>
        <v>303</v>
      </c>
      <c r="S128" s="194">
        <f t="shared" si="22"/>
        <v>315.39999999999998</v>
      </c>
      <c r="T128" s="194">
        <f t="shared" si="22"/>
        <v>327.8</v>
      </c>
      <c r="U128" s="194">
        <f t="shared" si="22"/>
        <v>340.2</v>
      </c>
      <c r="V128" s="194">
        <f t="shared" si="22"/>
        <v>352.6</v>
      </c>
      <c r="W128" s="26">
        <f>K53</f>
        <v>365</v>
      </c>
      <c r="X128" s="194">
        <f t="shared" si="9"/>
        <v>383.3</v>
      </c>
      <c r="Y128" s="194">
        <f t="shared" si="9"/>
        <v>401.6</v>
      </c>
      <c r="Z128" s="194">
        <f t="shared" si="9"/>
        <v>419.9</v>
      </c>
      <c r="AA128" s="194">
        <f t="shared" si="9"/>
        <v>438.2</v>
      </c>
      <c r="AB128" s="26">
        <f>L53</f>
        <v>456.5</v>
      </c>
      <c r="AC128" s="194">
        <f t="shared" si="23"/>
        <v>480.28</v>
      </c>
      <c r="AD128" s="194">
        <f t="shared" si="23"/>
        <v>504.06</v>
      </c>
      <c r="AE128" s="194">
        <f t="shared" si="23"/>
        <v>527.83999999999992</v>
      </c>
      <c r="AF128" s="194">
        <f t="shared" si="23"/>
        <v>551.62</v>
      </c>
      <c r="AG128" s="26">
        <f>M53</f>
        <v>575.4</v>
      </c>
      <c r="AH128" s="194">
        <f t="shared" si="24"/>
        <v>595.76</v>
      </c>
      <c r="AI128" s="194">
        <f t="shared" si="24"/>
        <v>616.12</v>
      </c>
      <c r="AJ128" s="194">
        <f t="shared" si="24"/>
        <v>636.48</v>
      </c>
      <c r="AK128" s="194">
        <f t="shared" si="24"/>
        <v>656.84</v>
      </c>
      <c r="AL128" s="26">
        <f>N53</f>
        <v>677.2</v>
      </c>
      <c r="AM128" s="194">
        <f t="shared" si="25"/>
        <v>697.56000000000006</v>
      </c>
      <c r="AN128" s="194">
        <f t="shared" si="25"/>
        <v>717.92000000000007</v>
      </c>
      <c r="AO128" s="194">
        <f t="shared" si="25"/>
        <v>738.28000000000009</v>
      </c>
    </row>
    <row r="129" spans="1:41" x14ac:dyDescent="0.45">
      <c r="A129" s="4" t="s">
        <v>675</v>
      </c>
      <c r="B129" s="4" t="s">
        <v>182</v>
      </c>
      <c r="C129" s="157">
        <v>0</v>
      </c>
      <c r="D129" s="157">
        <v>0</v>
      </c>
      <c r="E129" s="157">
        <v>0</v>
      </c>
      <c r="F129" s="157">
        <v>0</v>
      </c>
      <c r="G129" s="157">
        <v>0</v>
      </c>
      <c r="H129" s="157">
        <v>0</v>
      </c>
      <c r="I129" s="157">
        <v>0</v>
      </c>
      <c r="J129" s="157">
        <v>0</v>
      </c>
      <c r="K129" s="157">
        <v>0</v>
      </c>
      <c r="L129" s="157">
        <v>0</v>
      </c>
      <c r="M129" s="157">
        <v>0</v>
      </c>
      <c r="N129" s="157">
        <v>0</v>
      </c>
      <c r="O129" s="157">
        <v>0</v>
      </c>
      <c r="P129" s="157">
        <v>0</v>
      </c>
      <c r="Q129" s="157">
        <v>0</v>
      </c>
      <c r="R129" s="157">
        <v>0</v>
      </c>
      <c r="S129" s="157">
        <v>0</v>
      </c>
      <c r="T129" s="157">
        <v>0</v>
      </c>
      <c r="U129" s="157">
        <v>0</v>
      </c>
      <c r="V129" s="157">
        <v>0</v>
      </c>
      <c r="W129" s="157">
        <v>0</v>
      </c>
      <c r="X129" s="157">
        <v>0</v>
      </c>
      <c r="Y129" s="157">
        <v>0</v>
      </c>
      <c r="Z129" s="157">
        <v>0</v>
      </c>
      <c r="AA129" s="157">
        <v>0</v>
      </c>
      <c r="AB129" s="157">
        <v>0</v>
      </c>
      <c r="AC129" s="157">
        <v>0</v>
      </c>
      <c r="AD129" s="157">
        <v>0</v>
      </c>
      <c r="AE129" s="157">
        <v>0</v>
      </c>
      <c r="AF129" s="157">
        <v>0</v>
      </c>
      <c r="AG129" s="157">
        <v>0</v>
      </c>
      <c r="AH129" s="157">
        <v>0</v>
      </c>
      <c r="AI129" s="157">
        <v>0</v>
      </c>
      <c r="AJ129" s="157">
        <v>0</v>
      </c>
      <c r="AK129" s="157">
        <v>0</v>
      </c>
      <c r="AL129" s="157">
        <v>0</v>
      </c>
      <c r="AM129" s="157">
        <v>0</v>
      </c>
      <c r="AN129" s="157">
        <v>0</v>
      </c>
      <c r="AO129" s="157">
        <v>0</v>
      </c>
    </row>
    <row r="130" spans="1:41" x14ac:dyDescent="0.45">
      <c r="A130" s="4" t="s">
        <v>676</v>
      </c>
      <c r="B130" s="4" t="s">
        <v>182</v>
      </c>
      <c r="C130" s="212">
        <f>E$90</f>
        <v>892.07603274999997</v>
      </c>
      <c r="D130" s="194">
        <f t="shared" ref="D130:G133" si="26">($H130-$C130)/5*(D$112-$C$112)+$C130</f>
        <v>883.56816911548481</v>
      </c>
      <c r="E130" s="194">
        <f t="shared" si="26"/>
        <v>875.06030548096965</v>
      </c>
      <c r="F130" s="194">
        <f t="shared" si="26"/>
        <v>866.55244184645449</v>
      </c>
      <c r="G130" s="194">
        <f t="shared" si="26"/>
        <v>858.04457821193932</v>
      </c>
      <c r="H130" s="212">
        <f>F$90</f>
        <v>849.53671457742416</v>
      </c>
      <c r="I130" s="194">
        <f t="shared" ref="I130:L133" si="27">($M130-$H130)/5*(I$112-$H$112)+$H130</f>
        <v>841.09003466712034</v>
      </c>
      <c r="J130" s="194">
        <f t="shared" si="27"/>
        <v>832.64335475681639</v>
      </c>
      <c r="K130" s="194">
        <f t="shared" si="27"/>
        <v>824.19667484651256</v>
      </c>
      <c r="L130" s="194">
        <f t="shared" si="27"/>
        <v>815.74999493620862</v>
      </c>
      <c r="M130" s="212">
        <f>G$90</f>
        <v>807.30331502590479</v>
      </c>
      <c r="N130" s="194">
        <f t="shared" ref="N130:Q133" si="28">($R130-$M130)/5*(N$112-$M$112)+$M130</f>
        <v>817.65278234905793</v>
      </c>
      <c r="O130" s="194">
        <f t="shared" si="28"/>
        <v>828.00224967221106</v>
      </c>
      <c r="P130" s="194">
        <f t="shared" si="28"/>
        <v>838.35171699536409</v>
      </c>
      <c r="Q130" s="194">
        <f t="shared" si="28"/>
        <v>848.70118431851722</v>
      </c>
      <c r="R130" s="212">
        <f>H$90</f>
        <v>859.05065164167036</v>
      </c>
      <c r="S130" s="194">
        <f t="shared" ref="S130:V133" si="29">($W130-$R130)/5*(S$112-$R$112)+$R130</f>
        <v>871.10633892600003</v>
      </c>
      <c r="T130" s="194">
        <f t="shared" si="29"/>
        <v>883.16202621032983</v>
      </c>
      <c r="U130" s="194">
        <f t="shared" si="29"/>
        <v>895.21771349465951</v>
      </c>
      <c r="V130" s="194">
        <f t="shared" si="29"/>
        <v>907.2734007789893</v>
      </c>
      <c r="W130" s="212">
        <f>I$90</f>
        <v>919.32908806331898</v>
      </c>
      <c r="X130" s="194">
        <f t="shared" si="9"/>
        <v>933.46181561273772</v>
      </c>
      <c r="Y130" s="194">
        <f t="shared" si="9"/>
        <v>947.59454316215636</v>
      </c>
      <c r="Z130" s="194">
        <f t="shared" si="9"/>
        <v>961.7272707115751</v>
      </c>
      <c r="AA130" s="194">
        <f t="shared" si="9"/>
        <v>975.85999826099373</v>
      </c>
      <c r="AB130" s="212">
        <f>J$90</f>
        <v>989.99272581041248</v>
      </c>
      <c r="AC130" s="194">
        <f t="shared" ref="AC130:AF133" si="30">($AG130-$AB130)/5*(AC$112-$AB$112)+$AB130</f>
        <v>1006.5498024729106</v>
      </c>
      <c r="AD130" s="194">
        <f t="shared" si="30"/>
        <v>1023.1068791354089</v>
      </c>
      <c r="AE130" s="194">
        <f t="shared" si="30"/>
        <v>1039.6639557979072</v>
      </c>
      <c r="AF130" s="194">
        <f t="shared" si="30"/>
        <v>1056.2210324604052</v>
      </c>
      <c r="AG130" s="212">
        <f>K$90</f>
        <v>1072.7781091229035</v>
      </c>
      <c r="AH130" s="194">
        <f t="shared" ref="AH130:AK133" si="31">($AL130-$AG130)/5*(AH$112-$AG$112)+$AG130</f>
        <v>1092.2203971158772</v>
      </c>
      <c r="AI130" s="194">
        <f t="shared" si="31"/>
        <v>1111.6626851088506</v>
      </c>
      <c r="AJ130" s="194">
        <f t="shared" si="31"/>
        <v>1131.1049731018243</v>
      </c>
      <c r="AK130" s="194">
        <f t="shared" si="31"/>
        <v>1150.5472610947977</v>
      </c>
      <c r="AL130" s="212">
        <f>L$90</f>
        <v>1169.9895490877714</v>
      </c>
      <c r="AM130" s="194">
        <f t="shared" ref="AM130:AO133" si="32">($AL130-$AG130)/5*(AM$112-$AG$112)+$AG130</f>
        <v>1189.431837080745</v>
      </c>
      <c r="AN130" s="194">
        <f t="shared" si="32"/>
        <v>1208.8741250737185</v>
      </c>
      <c r="AO130" s="194">
        <f t="shared" si="32"/>
        <v>1228.3164130666921</v>
      </c>
    </row>
    <row r="131" spans="1:41" x14ac:dyDescent="0.45">
      <c r="A131" s="4" t="s">
        <v>27</v>
      </c>
      <c r="B131" s="4" t="s">
        <v>182</v>
      </c>
      <c r="C131" s="157">
        <f>G26</f>
        <v>35.444403431960666</v>
      </c>
      <c r="D131" s="194">
        <f t="shared" si="26"/>
        <v>39.47181427137037</v>
      </c>
      <c r="E131" s="194">
        <f t="shared" si="26"/>
        <v>43.499225110780074</v>
      </c>
      <c r="F131" s="194">
        <f t="shared" si="26"/>
        <v>47.526635950189778</v>
      </c>
      <c r="G131" s="194">
        <f t="shared" si="26"/>
        <v>51.554046789599482</v>
      </c>
      <c r="H131" s="194">
        <f>H26</f>
        <v>55.581457629009186</v>
      </c>
      <c r="I131" s="194">
        <f t="shared" si="27"/>
        <v>61.306545389769227</v>
      </c>
      <c r="J131" s="194">
        <f t="shared" si="27"/>
        <v>67.031633150529274</v>
      </c>
      <c r="K131" s="194">
        <f t="shared" si="27"/>
        <v>72.756720911289307</v>
      </c>
      <c r="L131" s="194">
        <f t="shared" si="27"/>
        <v>78.481808672049354</v>
      </c>
      <c r="M131" s="26">
        <f>I26</f>
        <v>84.206896432809401</v>
      </c>
      <c r="N131" s="194">
        <f t="shared" si="28"/>
        <v>91.024753538326664</v>
      </c>
      <c r="O131" s="194">
        <f t="shared" si="28"/>
        <v>97.842610643843926</v>
      </c>
      <c r="P131" s="194">
        <f t="shared" si="28"/>
        <v>104.66046774936119</v>
      </c>
      <c r="Q131" s="194">
        <f t="shared" si="28"/>
        <v>111.47832485487845</v>
      </c>
      <c r="R131" s="26">
        <f>J26</f>
        <v>118.29618196039571</v>
      </c>
      <c r="S131" s="194">
        <f t="shared" si="29"/>
        <v>126.24741727079923</v>
      </c>
      <c r="T131" s="194">
        <f t="shared" si="29"/>
        <v>134.19865258120274</v>
      </c>
      <c r="U131" s="194">
        <f t="shared" si="29"/>
        <v>142.14988789160626</v>
      </c>
      <c r="V131" s="194">
        <f t="shared" si="29"/>
        <v>150.10112320200977</v>
      </c>
      <c r="W131" s="26">
        <f>K26</f>
        <v>158.05235851241329</v>
      </c>
      <c r="X131" s="194">
        <f t="shared" ref="X131:AA133" si="33">($AB131-$W131)/5*(X$112-$W$112)+$W131</f>
        <v>165.67402742665763</v>
      </c>
      <c r="Y131" s="194">
        <f t="shared" si="33"/>
        <v>173.29569634090197</v>
      </c>
      <c r="Z131" s="194">
        <f t="shared" si="33"/>
        <v>180.91736525514631</v>
      </c>
      <c r="AA131" s="194">
        <f t="shared" si="33"/>
        <v>188.53903416939062</v>
      </c>
      <c r="AB131" s="26">
        <f>L26</f>
        <v>196.16070308363496</v>
      </c>
      <c r="AC131" s="194">
        <f t="shared" si="30"/>
        <v>202.48085738779528</v>
      </c>
      <c r="AD131" s="194">
        <f t="shared" si="30"/>
        <v>208.80101169195561</v>
      </c>
      <c r="AE131" s="194">
        <f t="shared" si="30"/>
        <v>215.12116599611591</v>
      </c>
      <c r="AF131" s="194">
        <f t="shared" si="30"/>
        <v>221.44132030027623</v>
      </c>
      <c r="AG131" s="26">
        <f>M26</f>
        <v>227.76147460443656</v>
      </c>
      <c r="AH131" s="194">
        <f t="shared" si="31"/>
        <v>232.5135879656103</v>
      </c>
      <c r="AI131" s="194">
        <f t="shared" si="31"/>
        <v>237.26570132678404</v>
      </c>
      <c r="AJ131" s="194">
        <f t="shared" si="31"/>
        <v>242.01781468795778</v>
      </c>
      <c r="AK131" s="194">
        <f t="shared" si="31"/>
        <v>246.76992804913152</v>
      </c>
      <c r="AL131" s="26">
        <f>N26</f>
        <v>251.52204141030526</v>
      </c>
      <c r="AM131" s="194">
        <f t="shared" si="32"/>
        <v>256.274154771479</v>
      </c>
      <c r="AN131" s="194">
        <f t="shared" si="32"/>
        <v>261.02626813265272</v>
      </c>
      <c r="AO131" s="194">
        <f t="shared" si="32"/>
        <v>265.77838149382649</v>
      </c>
    </row>
    <row r="132" spans="1:41" x14ac:dyDescent="0.45">
      <c r="A132" s="4" t="s">
        <v>6</v>
      </c>
      <c r="B132" s="4" t="s">
        <v>182</v>
      </c>
      <c r="C132" s="157">
        <f>SUM(G42,G48)</f>
        <v>1.4817272459254156</v>
      </c>
      <c r="D132" s="194">
        <f t="shared" si="26"/>
        <v>1.4765060822509801</v>
      </c>
      <c r="E132" s="194">
        <f t="shared" si="26"/>
        <v>1.4712849185765446</v>
      </c>
      <c r="F132" s="194">
        <f t="shared" si="26"/>
        <v>1.4660637549021094</v>
      </c>
      <c r="G132" s="194">
        <f t="shared" si="26"/>
        <v>1.4608425912276739</v>
      </c>
      <c r="H132" s="157">
        <f>SUM(H42,H48)</f>
        <v>1.4556214275532384</v>
      </c>
      <c r="I132" s="194">
        <f t="shared" si="27"/>
        <v>1.4644775819211133</v>
      </c>
      <c r="J132" s="194">
        <f t="shared" si="27"/>
        <v>1.4733337362889882</v>
      </c>
      <c r="K132" s="194">
        <f t="shared" si="27"/>
        <v>1.4821898906568629</v>
      </c>
      <c r="L132" s="194">
        <f t="shared" si="27"/>
        <v>1.4910460450247378</v>
      </c>
      <c r="M132" s="157">
        <f>SUM(I42,I48)</f>
        <v>1.4999021993926127</v>
      </c>
      <c r="N132" s="194">
        <f t="shared" si="28"/>
        <v>1.5242850429448742</v>
      </c>
      <c r="O132" s="194">
        <f t="shared" si="28"/>
        <v>1.5486678864971355</v>
      </c>
      <c r="P132" s="194">
        <f t="shared" si="28"/>
        <v>1.573050730049397</v>
      </c>
      <c r="Q132" s="194">
        <f t="shared" si="28"/>
        <v>1.5974335736016583</v>
      </c>
      <c r="R132" s="157">
        <f>SUM(J42,J48)</f>
        <v>1.6218164171539198</v>
      </c>
      <c r="S132" s="194">
        <f t="shared" si="29"/>
        <v>1.6542847030502361</v>
      </c>
      <c r="T132" s="194">
        <f t="shared" si="29"/>
        <v>1.6867529889465525</v>
      </c>
      <c r="U132" s="194">
        <f t="shared" si="29"/>
        <v>1.7192212748428686</v>
      </c>
      <c r="V132" s="194">
        <f t="shared" si="29"/>
        <v>1.7516895607391849</v>
      </c>
      <c r="W132" s="157">
        <f>SUM(K42,K48)</f>
        <v>1.7841578466355013</v>
      </c>
      <c r="X132" s="194">
        <f t="shared" si="33"/>
        <v>1.8221341944957967</v>
      </c>
      <c r="Y132" s="194">
        <f t="shared" si="33"/>
        <v>1.8601105423560922</v>
      </c>
      <c r="Z132" s="194">
        <f t="shared" si="33"/>
        <v>1.8980868902163874</v>
      </c>
      <c r="AA132" s="194">
        <f t="shared" si="33"/>
        <v>1.9360632380766829</v>
      </c>
      <c r="AB132" s="157">
        <f>SUM(L42,L48)</f>
        <v>1.9740395859369784</v>
      </c>
      <c r="AC132" s="194">
        <f t="shared" si="30"/>
        <v>1.9936624504219804</v>
      </c>
      <c r="AD132" s="194">
        <f t="shared" si="30"/>
        <v>2.0132853149069825</v>
      </c>
      <c r="AE132" s="194">
        <f t="shared" si="30"/>
        <v>2.0329081793919843</v>
      </c>
      <c r="AF132" s="194">
        <f t="shared" si="30"/>
        <v>2.0525310438769866</v>
      </c>
      <c r="AG132" s="157">
        <f>SUM(M42,M48)</f>
        <v>2.0721539083619884</v>
      </c>
      <c r="AH132" s="194">
        <f t="shared" si="31"/>
        <v>2.1135744842666262</v>
      </c>
      <c r="AI132" s="194">
        <f t="shared" si="31"/>
        <v>2.154995060171264</v>
      </c>
      <c r="AJ132" s="194">
        <f t="shared" si="31"/>
        <v>2.1964156360759022</v>
      </c>
      <c r="AK132" s="194">
        <f t="shared" si="31"/>
        <v>2.2378362119805399</v>
      </c>
      <c r="AL132" s="157">
        <f>SUM(N42,N48)</f>
        <v>2.2792567878851777</v>
      </c>
      <c r="AM132" s="194">
        <f t="shared" si="32"/>
        <v>2.3206773637898155</v>
      </c>
      <c r="AN132" s="194">
        <f t="shared" si="32"/>
        <v>2.3620979396944533</v>
      </c>
      <c r="AO132" s="194">
        <f t="shared" si="32"/>
        <v>2.4035185155990915</v>
      </c>
    </row>
    <row r="133" spans="1:41" x14ac:dyDescent="0.45">
      <c r="A133" s="4" t="s">
        <v>677</v>
      </c>
      <c r="B133" s="4" t="s">
        <v>182</v>
      </c>
      <c r="C133" s="212">
        <f>E$96</f>
        <v>2706.3</v>
      </c>
      <c r="D133" s="194">
        <f t="shared" si="26"/>
        <v>2801.1600000000003</v>
      </c>
      <c r="E133" s="194">
        <f t="shared" si="26"/>
        <v>2896.0200000000004</v>
      </c>
      <c r="F133" s="194">
        <f t="shared" si="26"/>
        <v>2990.88</v>
      </c>
      <c r="G133" s="194">
        <f t="shared" si="26"/>
        <v>3085.7400000000002</v>
      </c>
      <c r="H133" s="212">
        <f>F$96</f>
        <v>3180.6000000000004</v>
      </c>
      <c r="I133" s="194">
        <f t="shared" si="27"/>
        <v>3255.0000000000005</v>
      </c>
      <c r="J133" s="194">
        <f t="shared" si="27"/>
        <v>3329.4000000000005</v>
      </c>
      <c r="K133" s="194">
        <f t="shared" si="27"/>
        <v>3403.8</v>
      </c>
      <c r="L133" s="194">
        <f t="shared" si="27"/>
        <v>3478.2000000000003</v>
      </c>
      <c r="M133" s="212">
        <f>G$96</f>
        <v>3552.6000000000004</v>
      </c>
      <c r="N133" s="194">
        <f t="shared" si="28"/>
        <v>3587.01</v>
      </c>
      <c r="O133" s="194">
        <f t="shared" si="28"/>
        <v>3621.42</v>
      </c>
      <c r="P133" s="194">
        <f t="shared" si="28"/>
        <v>3655.8300000000004</v>
      </c>
      <c r="Q133" s="194">
        <f t="shared" si="28"/>
        <v>3690.2400000000002</v>
      </c>
      <c r="R133" s="212">
        <f>H$96</f>
        <v>3724.65</v>
      </c>
      <c r="S133" s="194">
        <f t="shared" si="29"/>
        <v>3719.07</v>
      </c>
      <c r="T133" s="194">
        <f t="shared" si="29"/>
        <v>3713.4900000000002</v>
      </c>
      <c r="U133" s="194">
        <f t="shared" si="29"/>
        <v>3707.9100000000003</v>
      </c>
      <c r="V133" s="194">
        <f t="shared" si="29"/>
        <v>3702.3300000000004</v>
      </c>
      <c r="W133" s="212">
        <f>I$96</f>
        <v>3696.7500000000005</v>
      </c>
      <c r="X133" s="194">
        <f t="shared" si="33"/>
        <v>3692.1000000000004</v>
      </c>
      <c r="Y133" s="194">
        <f t="shared" si="33"/>
        <v>3687.4500000000003</v>
      </c>
      <c r="Z133" s="194">
        <f t="shared" si="33"/>
        <v>3682.8000000000006</v>
      </c>
      <c r="AA133" s="194">
        <f t="shared" si="33"/>
        <v>3678.1500000000005</v>
      </c>
      <c r="AB133" s="212">
        <f>J$96</f>
        <v>3673.5000000000005</v>
      </c>
      <c r="AC133" s="194">
        <f t="shared" si="30"/>
        <v>3546.0900000000006</v>
      </c>
      <c r="AD133" s="194">
        <f t="shared" si="30"/>
        <v>3418.6800000000003</v>
      </c>
      <c r="AE133" s="194">
        <f t="shared" si="30"/>
        <v>3291.2700000000004</v>
      </c>
      <c r="AF133" s="194">
        <f t="shared" si="30"/>
        <v>3163.86</v>
      </c>
      <c r="AG133" s="212">
        <f>K$96</f>
        <v>3036.4500000000003</v>
      </c>
      <c r="AH133" s="194">
        <f t="shared" si="31"/>
        <v>2931.36</v>
      </c>
      <c r="AI133" s="194">
        <f t="shared" si="31"/>
        <v>2826.27</v>
      </c>
      <c r="AJ133" s="194">
        <f t="shared" si="31"/>
        <v>2721.1800000000003</v>
      </c>
      <c r="AK133" s="194">
        <f t="shared" si="31"/>
        <v>2616.09</v>
      </c>
      <c r="AL133" s="212">
        <f>L$96</f>
        <v>2511</v>
      </c>
      <c r="AM133" s="194">
        <f t="shared" si="32"/>
        <v>2405.91</v>
      </c>
      <c r="AN133" s="194">
        <f t="shared" si="32"/>
        <v>2300.8199999999997</v>
      </c>
      <c r="AO133" s="194">
        <f t="shared" si="32"/>
        <v>2195.7299999999996</v>
      </c>
    </row>
    <row r="134" spans="1:41" x14ac:dyDescent="0.45">
      <c r="A134" s="4" t="s">
        <v>678</v>
      </c>
      <c r="B134" s="4" t="s">
        <v>182</v>
      </c>
      <c r="C134" s="4">
        <f t="shared" ref="C134:AO134" si="34">A$72/$A$72</f>
        <v>1</v>
      </c>
      <c r="D134" s="4">
        <f t="shared" si="34"/>
        <v>1.0122688417040666</v>
      </c>
      <c r="E134" s="4">
        <f t="shared" si="34"/>
        <v>1.0243799180788873</v>
      </c>
      <c r="F134" s="4">
        <f t="shared" si="34"/>
        <v>1.0364099210877882</v>
      </c>
      <c r="G134" s="4">
        <f t="shared" si="34"/>
        <v>1.0483787143031715</v>
      </c>
      <c r="H134" s="4">
        <f t="shared" si="34"/>
        <v>1.0602614249126261</v>
      </c>
      <c r="I134" s="4">
        <f t="shared" si="34"/>
        <v>1.0720359495555423</v>
      </c>
      <c r="J134" s="4">
        <f t="shared" si="34"/>
        <v>1.0836632134679862</v>
      </c>
      <c r="K134" s="4">
        <f t="shared" si="34"/>
        <v>1.095111547675663</v>
      </c>
      <c r="L134" s="4">
        <f t="shared" si="34"/>
        <v>1.1063738266593561</v>
      </c>
      <c r="M134" s="4">
        <f t="shared" si="34"/>
        <v>1.1174516338677802</v>
      </c>
      <c r="N134" s="4">
        <f t="shared" si="34"/>
        <v>1.1283323017112175</v>
      </c>
      <c r="O134" s="4">
        <f t="shared" si="34"/>
        <v>1.1390023708755923</v>
      </c>
      <c r="P134" s="4">
        <f t="shared" si="34"/>
        <v>1.1494483820468293</v>
      </c>
      <c r="Q134" s="4">
        <f t="shared" si="34"/>
        <v>1.1596592510839252</v>
      </c>
      <c r="R134" s="4">
        <f t="shared" si="34"/>
        <v>1.1696238938458769</v>
      </c>
      <c r="S134" s="4">
        <f t="shared" si="34"/>
        <v>1.1793248923968218</v>
      </c>
      <c r="T134" s="4">
        <f t="shared" si="34"/>
        <v>1.1887440370765403</v>
      </c>
      <c r="U134" s="4">
        <f t="shared" si="34"/>
        <v>1.1978670768465998</v>
      </c>
      <c r="V134" s="4">
        <f t="shared" si="34"/>
        <v>1.2066860944634263</v>
      </c>
      <c r="W134" s="4">
        <f t="shared" si="34"/>
        <v>1.2151931726834462</v>
      </c>
      <c r="X134" s="4">
        <f t="shared" si="34"/>
        <v>1.2233756439169412</v>
      </c>
      <c r="Y134" s="4">
        <f t="shared" si="34"/>
        <v>1.2312168819524067</v>
      </c>
      <c r="Z134" s="4">
        <f t="shared" si="34"/>
        <v>1.2387081778219113</v>
      </c>
      <c r="AA134" s="4">
        <f t="shared" si="34"/>
        <v>1.2458431977305962</v>
      </c>
      <c r="AB134" s="4">
        <f t="shared" si="34"/>
        <v>1.2526243168515334</v>
      </c>
      <c r="AC134" s="4">
        <f t="shared" si="34"/>
        <v>1.2590649944987984</v>
      </c>
      <c r="AD134" s="4">
        <f t="shared" si="34"/>
        <v>1.265184232056968</v>
      </c>
      <c r="AE134" s="4">
        <f t="shared" si="34"/>
        <v>1.2709994474619049</v>
      </c>
      <c r="AF134" s="4">
        <f t="shared" si="34"/>
        <v>1.2765130158866809</v>
      </c>
      <c r="AG134" s="4">
        <f t="shared" si="34"/>
        <v>1.2817273125043682</v>
      </c>
      <c r="AH134" s="4">
        <f t="shared" si="34"/>
        <v>1.2866494628341834</v>
      </c>
      <c r="AI134" s="4">
        <f t="shared" si="34"/>
        <v>1.2912897592927721</v>
      </c>
      <c r="AJ134" s="4">
        <f t="shared" si="34"/>
        <v>1.2956537439506361</v>
      </c>
      <c r="AK134" s="4">
        <f t="shared" si="34"/>
        <v>1.2997477506026345</v>
      </c>
      <c r="AL134" s="4">
        <f t="shared" si="34"/>
        <v>1.3035725709731245</v>
      </c>
      <c r="AM134" s="4">
        <f t="shared" si="34"/>
        <v>1.3071321636838933</v>
      </c>
      <c r="AN134" s="4">
        <f t="shared" si="34"/>
        <v>1.3104249452862258</v>
      </c>
      <c r="AO134" s="4">
        <f t="shared" si="34"/>
        <v>1.3134532909531942</v>
      </c>
    </row>
    <row r="135" spans="1:41" x14ac:dyDescent="0.45">
      <c r="A135" s="4" t="s">
        <v>11</v>
      </c>
      <c r="B135" s="4" t="s">
        <v>182</v>
      </c>
      <c r="C135" s="157">
        <f>-SUM(F$105:F$106)</f>
        <v>237.20689383625</v>
      </c>
      <c r="D135" s="194">
        <f t="shared" ref="D135:G136" si="35">($H135-$C135)/5*(D$112-$C$112)+$C135</f>
        <v>255.42256318692785</v>
      </c>
      <c r="E135" s="194">
        <f t="shared" si="35"/>
        <v>273.63823253760569</v>
      </c>
      <c r="F135" s="194">
        <f t="shared" si="35"/>
        <v>291.85390188828353</v>
      </c>
      <c r="G135" s="194">
        <f t="shared" si="35"/>
        <v>310.06957123896143</v>
      </c>
      <c r="H135" s="157">
        <f>-SUM(G$105:G$106)</f>
        <v>328.28524058963927</v>
      </c>
      <c r="I135" s="194">
        <f t="shared" ref="I135:L136" si="36">($M135-$H135)/5*(I$112-$H$112)+$H135</f>
        <v>353.33173665590562</v>
      </c>
      <c r="J135" s="194">
        <f t="shared" si="36"/>
        <v>378.37823272217196</v>
      </c>
      <c r="K135" s="194">
        <f t="shared" si="36"/>
        <v>403.4247287884383</v>
      </c>
      <c r="L135" s="194">
        <f t="shared" si="36"/>
        <v>428.47122485470464</v>
      </c>
      <c r="M135" s="157">
        <f>-SUM(H$105:H$106)</f>
        <v>453.51772092097099</v>
      </c>
      <c r="N135" s="194">
        <f t="shared" ref="N135:Q136" si="37">($R135-$M135)/5*(N$112-$M$112)+$M135</f>
        <v>481.09117509860653</v>
      </c>
      <c r="O135" s="194">
        <f t="shared" si="37"/>
        <v>508.66462927624201</v>
      </c>
      <c r="P135" s="194">
        <f t="shared" si="37"/>
        <v>536.23808345387761</v>
      </c>
      <c r="Q135" s="194">
        <f t="shared" si="37"/>
        <v>563.81153763151303</v>
      </c>
      <c r="R135" s="157">
        <f>-SUM(I$105:I$106)</f>
        <v>591.38499180914857</v>
      </c>
      <c r="S135" s="194">
        <f t="shared" ref="S135:V136" si="38">($W135-$R135)/5*(S$112-$R$112)+$R135</f>
        <v>623.12847381885001</v>
      </c>
      <c r="T135" s="194">
        <f t="shared" si="38"/>
        <v>654.87195582855145</v>
      </c>
      <c r="U135" s="194">
        <f t="shared" si="38"/>
        <v>686.61543783825277</v>
      </c>
      <c r="V135" s="194">
        <f t="shared" si="38"/>
        <v>718.35891984795421</v>
      </c>
      <c r="W135" s="157">
        <f>-SUM(J$105:J$106)</f>
        <v>750.10240185765565</v>
      </c>
      <c r="X135" s="194">
        <f t="shared" ref="X135:AA136" si="39">($AB135-$W135)/5*(X$112-$W$112)+$W135</f>
        <v>770.13960699109384</v>
      </c>
      <c r="Y135" s="194">
        <f t="shared" si="39"/>
        <v>790.17681212453203</v>
      </c>
      <c r="Z135" s="194">
        <f t="shared" si="39"/>
        <v>810.21401725797023</v>
      </c>
      <c r="AA135" s="194">
        <f t="shared" si="39"/>
        <v>830.25122239140842</v>
      </c>
      <c r="AB135" s="157">
        <f>-SUM(K$105:K$106)</f>
        <v>850.28842752484661</v>
      </c>
      <c r="AC135" s="194">
        <f t="shared" ref="AC135:AF136" si="40">($AG135-$AB135)/5*(AC$112-$AB$112)+$AB135</f>
        <v>874.09249865724144</v>
      </c>
      <c r="AD135" s="194">
        <f t="shared" si="40"/>
        <v>897.89656978963637</v>
      </c>
      <c r="AE135" s="194">
        <f t="shared" si="40"/>
        <v>921.7006409220312</v>
      </c>
      <c r="AF135" s="194">
        <f t="shared" si="40"/>
        <v>945.50471205442614</v>
      </c>
      <c r="AG135" s="157">
        <f>-SUM(L$105:L$106)</f>
        <v>969.30878318682096</v>
      </c>
      <c r="AH135" s="194">
        <f t="shared" ref="AH135:AK136" si="41">($AL135-$AG135)/5*(AH$112-$AG$112)+$AG135</f>
        <v>985.00820758982024</v>
      </c>
      <c r="AI135" s="194">
        <f t="shared" si="41"/>
        <v>1000.7076319928195</v>
      </c>
      <c r="AJ135" s="194">
        <f t="shared" si="41"/>
        <v>1016.4070563958189</v>
      </c>
      <c r="AK135" s="194">
        <f t="shared" si="41"/>
        <v>1032.1064807988182</v>
      </c>
      <c r="AL135" s="157">
        <f>-SUM(M$105:M$106)</f>
        <v>1047.8059052018175</v>
      </c>
      <c r="AM135" s="194">
        <f t="shared" ref="AM135:AO136" si="42">($AL135-$AG135)/5*(AM$112-$AG$112)+$AG135</f>
        <v>1063.5053296048168</v>
      </c>
      <c r="AN135" s="194">
        <f t="shared" si="42"/>
        <v>1079.2047540078161</v>
      </c>
      <c r="AO135" s="194">
        <f t="shared" si="42"/>
        <v>1094.9041784108153</v>
      </c>
    </row>
    <row r="136" spans="1:41" x14ac:dyDescent="0.45">
      <c r="A136" s="4" t="s">
        <v>679</v>
      </c>
      <c r="B136" s="4" t="s">
        <v>182</v>
      </c>
      <c r="C136" s="26">
        <f>G55</f>
        <v>127.6</v>
      </c>
      <c r="D136" s="194">
        <f t="shared" si="35"/>
        <v>130.69999999999999</v>
      </c>
      <c r="E136" s="194">
        <f t="shared" si="35"/>
        <v>133.79999999999998</v>
      </c>
      <c r="F136" s="194">
        <f t="shared" si="35"/>
        <v>136.9</v>
      </c>
      <c r="G136" s="194">
        <f t="shared" si="35"/>
        <v>140</v>
      </c>
      <c r="H136" s="26">
        <f>H55</f>
        <v>143.1</v>
      </c>
      <c r="I136" s="194">
        <f t="shared" si="36"/>
        <v>148.9</v>
      </c>
      <c r="J136" s="194">
        <f t="shared" si="36"/>
        <v>154.69999999999999</v>
      </c>
      <c r="K136" s="194">
        <f t="shared" si="36"/>
        <v>160.5</v>
      </c>
      <c r="L136" s="194">
        <f t="shared" si="36"/>
        <v>166.29999999999998</v>
      </c>
      <c r="M136" s="26">
        <f>I55</f>
        <v>172.1</v>
      </c>
      <c r="N136" s="194">
        <f t="shared" si="37"/>
        <v>179.51999999999998</v>
      </c>
      <c r="O136" s="194">
        <f t="shared" si="37"/>
        <v>186.94</v>
      </c>
      <c r="P136" s="194">
        <f t="shared" si="37"/>
        <v>194.35999999999999</v>
      </c>
      <c r="Q136" s="194">
        <f t="shared" si="37"/>
        <v>201.78</v>
      </c>
      <c r="R136" s="26">
        <f>J55</f>
        <v>209.2</v>
      </c>
      <c r="S136" s="194">
        <f t="shared" si="38"/>
        <v>217.78</v>
      </c>
      <c r="T136" s="194">
        <f t="shared" si="38"/>
        <v>226.35999999999999</v>
      </c>
      <c r="U136" s="194">
        <f t="shared" si="38"/>
        <v>234.94</v>
      </c>
      <c r="V136" s="194">
        <f t="shared" si="38"/>
        <v>243.51999999999998</v>
      </c>
      <c r="W136" s="26">
        <f>K55</f>
        <v>252.1</v>
      </c>
      <c r="X136" s="194">
        <f t="shared" si="39"/>
        <v>264.74</v>
      </c>
      <c r="Y136" s="194">
        <f t="shared" si="39"/>
        <v>277.38</v>
      </c>
      <c r="Z136" s="194">
        <f t="shared" si="39"/>
        <v>290.02</v>
      </c>
      <c r="AA136" s="194">
        <f t="shared" si="39"/>
        <v>302.66000000000003</v>
      </c>
      <c r="AB136" s="26">
        <f>L55</f>
        <v>315.3</v>
      </c>
      <c r="AC136" s="194">
        <f t="shared" si="40"/>
        <v>331.72</v>
      </c>
      <c r="AD136" s="194">
        <f t="shared" si="40"/>
        <v>348.14</v>
      </c>
      <c r="AE136" s="194">
        <f t="shared" si="40"/>
        <v>364.56</v>
      </c>
      <c r="AF136" s="194">
        <f t="shared" si="40"/>
        <v>380.98</v>
      </c>
      <c r="AG136" s="26">
        <f>M55</f>
        <v>397.4</v>
      </c>
      <c r="AH136" s="194">
        <f t="shared" si="41"/>
        <v>411.44</v>
      </c>
      <c r="AI136" s="194">
        <f t="shared" si="41"/>
        <v>425.48</v>
      </c>
      <c r="AJ136" s="194">
        <f t="shared" si="41"/>
        <v>439.52</v>
      </c>
      <c r="AK136" s="194">
        <f t="shared" si="41"/>
        <v>453.56</v>
      </c>
      <c r="AL136" s="26">
        <f>N55</f>
        <v>467.6</v>
      </c>
      <c r="AM136" s="194">
        <f t="shared" si="42"/>
        <v>481.64000000000004</v>
      </c>
      <c r="AN136" s="194">
        <f t="shared" si="42"/>
        <v>495.68000000000006</v>
      </c>
      <c r="AO136" s="194">
        <f t="shared" si="42"/>
        <v>509.72</v>
      </c>
    </row>
    <row r="137" spans="1:41" x14ac:dyDescent="0.45">
      <c r="A137" s="4" t="s">
        <v>675</v>
      </c>
      <c r="B137" s="4" t="s">
        <v>183</v>
      </c>
      <c r="C137" s="4">
        <v>0</v>
      </c>
      <c r="D137" s="4">
        <v>0</v>
      </c>
      <c r="E137" s="4">
        <v>0</v>
      </c>
      <c r="F137" s="4">
        <v>0</v>
      </c>
      <c r="G137" s="4">
        <v>0</v>
      </c>
      <c r="H137" s="4">
        <v>0</v>
      </c>
      <c r="I137" s="4">
        <v>0</v>
      </c>
      <c r="J137" s="4">
        <v>0</v>
      </c>
      <c r="K137" s="4">
        <v>0</v>
      </c>
      <c r="L137" s="4">
        <v>0</v>
      </c>
      <c r="M137" s="4">
        <v>0</v>
      </c>
      <c r="N137" s="4">
        <v>0</v>
      </c>
      <c r="O137" s="4">
        <v>0</v>
      </c>
      <c r="P137" s="4">
        <v>0</v>
      </c>
      <c r="Q137" s="4">
        <v>0</v>
      </c>
      <c r="R137" s="4">
        <v>0</v>
      </c>
      <c r="S137" s="4">
        <v>0</v>
      </c>
      <c r="T137" s="4">
        <v>0</v>
      </c>
      <c r="U137" s="4">
        <v>0</v>
      </c>
      <c r="V137" s="4">
        <v>0</v>
      </c>
      <c r="W137" s="4">
        <v>0</v>
      </c>
      <c r="X137" s="4">
        <v>0</v>
      </c>
      <c r="Y137" s="4">
        <v>0</v>
      </c>
      <c r="Z137" s="4">
        <v>0</v>
      </c>
      <c r="AA137" s="4">
        <v>0</v>
      </c>
      <c r="AB137" s="4">
        <v>0</v>
      </c>
      <c r="AC137" s="4">
        <v>0</v>
      </c>
      <c r="AD137" s="4">
        <v>0</v>
      </c>
      <c r="AE137" s="4">
        <v>0</v>
      </c>
      <c r="AF137" s="4">
        <v>0</v>
      </c>
      <c r="AG137" s="4">
        <v>0</v>
      </c>
      <c r="AH137" s="4">
        <v>0</v>
      </c>
      <c r="AI137" s="4">
        <v>0</v>
      </c>
      <c r="AJ137" s="4">
        <v>0</v>
      </c>
      <c r="AK137" s="4">
        <v>0</v>
      </c>
      <c r="AL137" s="4">
        <v>0</v>
      </c>
      <c r="AM137" s="4">
        <v>0</v>
      </c>
      <c r="AN137" s="4">
        <v>0</v>
      </c>
      <c r="AO137" s="4">
        <v>0</v>
      </c>
    </row>
    <row r="138" spans="1:41" x14ac:dyDescent="0.45">
      <c r="A138" s="4" t="s">
        <v>676</v>
      </c>
      <c r="B138" s="4" t="s">
        <v>183</v>
      </c>
      <c r="C138" s="4">
        <v>0</v>
      </c>
      <c r="D138" s="4">
        <v>0</v>
      </c>
      <c r="E138" s="4">
        <v>0</v>
      </c>
      <c r="F138" s="4">
        <v>0</v>
      </c>
      <c r="G138" s="4">
        <v>0</v>
      </c>
      <c r="H138" s="4">
        <v>0</v>
      </c>
      <c r="I138" s="4">
        <v>0</v>
      </c>
      <c r="J138" s="4">
        <v>0</v>
      </c>
      <c r="K138" s="4">
        <v>0</v>
      </c>
      <c r="L138" s="4">
        <v>0</v>
      </c>
      <c r="M138" s="4">
        <v>0</v>
      </c>
      <c r="N138" s="4">
        <v>0</v>
      </c>
      <c r="O138" s="4">
        <v>0</v>
      </c>
      <c r="P138" s="4">
        <v>0</v>
      </c>
      <c r="Q138" s="4">
        <v>0</v>
      </c>
      <c r="R138" s="4">
        <v>0</v>
      </c>
      <c r="S138" s="4">
        <v>0</v>
      </c>
      <c r="T138" s="4">
        <v>0</v>
      </c>
      <c r="U138" s="4">
        <v>0</v>
      </c>
      <c r="V138" s="4">
        <v>0</v>
      </c>
      <c r="W138" s="4">
        <v>0</v>
      </c>
      <c r="X138" s="4">
        <v>0</v>
      </c>
      <c r="Y138" s="4">
        <v>0</v>
      </c>
      <c r="Z138" s="4">
        <v>0</v>
      </c>
      <c r="AA138" s="4">
        <v>0</v>
      </c>
      <c r="AB138" s="4">
        <v>0</v>
      </c>
      <c r="AC138" s="4">
        <v>0</v>
      </c>
      <c r="AD138" s="4">
        <v>0</v>
      </c>
      <c r="AE138" s="4">
        <v>0</v>
      </c>
      <c r="AF138" s="4">
        <v>0</v>
      </c>
      <c r="AG138" s="4">
        <v>0</v>
      </c>
      <c r="AH138" s="4">
        <v>0</v>
      </c>
      <c r="AI138" s="4">
        <v>0</v>
      </c>
      <c r="AJ138" s="4">
        <v>0</v>
      </c>
      <c r="AK138" s="4">
        <v>0</v>
      </c>
      <c r="AL138" s="4">
        <v>0</v>
      </c>
      <c r="AM138" s="4">
        <v>0</v>
      </c>
      <c r="AN138" s="4">
        <v>0</v>
      </c>
      <c r="AO138" s="4">
        <v>0</v>
      </c>
    </row>
    <row r="139" spans="1:41" x14ac:dyDescent="0.45">
      <c r="A139" s="4" t="s">
        <v>27</v>
      </c>
      <c r="B139" s="4" t="s">
        <v>183</v>
      </c>
      <c r="C139" s="4">
        <v>0</v>
      </c>
      <c r="D139" s="4">
        <v>0</v>
      </c>
      <c r="E139" s="4">
        <v>0</v>
      </c>
      <c r="F139" s="4">
        <v>0</v>
      </c>
      <c r="G139" s="4">
        <v>0</v>
      </c>
      <c r="H139" s="4">
        <v>0</v>
      </c>
      <c r="I139" s="4">
        <v>0</v>
      </c>
      <c r="J139" s="4">
        <v>0</v>
      </c>
      <c r="K139" s="4">
        <v>0</v>
      </c>
      <c r="L139" s="4">
        <v>0</v>
      </c>
      <c r="M139" s="4">
        <v>0</v>
      </c>
      <c r="N139" s="4">
        <v>0</v>
      </c>
      <c r="O139" s="4">
        <v>0</v>
      </c>
      <c r="P139" s="4">
        <v>0</v>
      </c>
      <c r="Q139" s="4">
        <v>0</v>
      </c>
      <c r="R139" s="4">
        <v>0</v>
      </c>
      <c r="S139" s="4">
        <v>0</v>
      </c>
      <c r="T139" s="4">
        <v>0</v>
      </c>
      <c r="U139" s="4">
        <v>0</v>
      </c>
      <c r="V139" s="4">
        <v>0</v>
      </c>
      <c r="W139" s="4">
        <v>0</v>
      </c>
      <c r="X139" s="4">
        <v>0</v>
      </c>
      <c r="Y139" s="4">
        <v>0</v>
      </c>
      <c r="Z139" s="4">
        <v>0</v>
      </c>
      <c r="AA139" s="4">
        <v>0</v>
      </c>
      <c r="AB139" s="4">
        <v>0</v>
      </c>
      <c r="AC139" s="4">
        <v>0</v>
      </c>
      <c r="AD139" s="4">
        <v>0</v>
      </c>
      <c r="AE139" s="4">
        <v>0</v>
      </c>
      <c r="AF139" s="4">
        <v>0</v>
      </c>
      <c r="AG139" s="4">
        <v>0</v>
      </c>
      <c r="AH139" s="4">
        <v>0</v>
      </c>
      <c r="AI139" s="4">
        <v>0</v>
      </c>
      <c r="AJ139" s="4">
        <v>0</v>
      </c>
      <c r="AK139" s="4">
        <v>0</v>
      </c>
      <c r="AL139" s="4">
        <v>0</v>
      </c>
      <c r="AM139" s="4">
        <v>0</v>
      </c>
      <c r="AN139" s="4">
        <v>0</v>
      </c>
      <c r="AO139" s="4">
        <v>0</v>
      </c>
    </row>
    <row r="140" spans="1:41" x14ac:dyDescent="0.45">
      <c r="A140" s="4" t="s">
        <v>6</v>
      </c>
      <c r="B140" s="4" t="s">
        <v>183</v>
      </c>
      <c r="C140" s="4">
        <v>0</v>
      </c>
      <c r="D140" s="4">
        <v>0</v>
      </c>
      <c r="E140" s="4">
        <v>0</v>
      </c>
      <c r="F140" s="4">
        <v>0</v>
      </c>
      <c r="G140" s="4">
        <v>0</v>
      </c>
      <c r="H140" s="4">
        <v>0</v>
      </c>
      <c r="I140" s="4">
        <v>0</v>
      </c>
      <c r="J140" s="4">
        <v>0</v>
      </c>
      <c r="K140" s="4">
        <v>0</v>
      </c>
      <c r="L140" s="4">
        <v>0</v>
      </c>
      <c r="M140" s="4">
        <v>0</v>
      </c>
      <c r="N140" s="4">
        <v>0</v>
      </c>
      <c r="O140" s="4">
        <v>0</v>
      </c>
      <c r="P140" s="4">
        <v>0</v>
      </c>
      <c r="Q140" s="4">
        <v>0</v>
      </c>
      <c r="R140" s="4">
        <v>0</v>
      </c>
      <c r="S140" s="4">
        <v>0</v>
      </c>
      <c r="T140" s="4">
        <v>0</v>
      </c>
      <c r="U140" s="4">
        <v>0</v>
      </c>
      <c r="V140" s="4">
        <v>0</v>
      </c>
      <c r="W140" s="4">
        <v>0</v>
      </c>
      <c r="X140" s="4">
        <v>0</v>
      </c>
      <c r="Y140" s="4">
        <v>0</v>
      </c>
      <c r="Z140" s="4">
        <v>0</v>
      </c>
      <c r="AA140" s="4">
        <v>0</v>
      </c>
      <c r="AB140" s="4">
        <v>0</v>
      </c>
      <c r="AC140" s="4">
        <v>0</v>
      </c>
      <c r="AD140" s="4">
        <v>0</v>
      </c>
      <c r="AE140" s="4">
        <v>0</v>
      </c>
      <c r="AF140" s="4">
        <v>0</v>
      </c>
      <c r="AG140" s="4">
        <v>0</v>
      </c>
      <c r="AH140" s="4">
        <v>0</v>
      </c>
      <c r="AI140" s="4">
        <v>0</v>
      </c>
      <c r="AJ140" s="4">
        <v>0</v>
      </c>
      <c r="AK140" s="4">
        <v>0</v>
      </c>
      <c r="AL140" s="4">
        <v>0</v>
      </c>
      <c r="AM140" s="4">
        <v>0</v>
      </c>
      <c r="AN140" s="4">
        <v>0</v>
      </c>
      <c r="AO140" s="4">
        <v>0</v>
      </c>
    </row>
    <row r="141" spans="1:41" x14ac:dyDescent="0.45">
      <c r="A141" s="4" t="s">
        <v>677</v>
      </c>
      <c r="B141" s="4" t="s">
        <v>183</v>
      </c>
      <c r="C141" s="4">
        <v>0</v>
      </c>
      <c r="D141" s="4">
        <v>0</v>
      </c>
      <c r="E141" s="4">
        <v>0</v>
      </c>
      <c r="F141" s="4">
        <v>0</v>
      </c>
      <c r="G141" s="4">
        <v>0</v>
      </c>
      <c r="H141" s="4">
        <v>0</v>
      </c>
      <c r="I141" s="4">
        <v>0</v>
      </c>
      <c r="J141" s="4">
        <v>0</v>
      </c>
      <c r="K141" s="4">
        <v>0</v>
      </c>
      <c r="L141" s="4">
        <v>0</v>
      </c>
      <c r="M141" s="4">
        <v>0</v>
      </c>
      <c r="N141" s="4">
        <v>0</v>
      </c>
      <c r="O141" s="4">
        <v>0</v>
      </c>
      <c r="P141" s="4">
        <v>0</v>
      </c>
      <c r="Q141" s="4">
        <v>0</v>
      </c>
      <c r="R141" s="4">
        <v>0</v>
      </c>
      <c r="S141" s="4">
        <v>0</v>
      </c>
      <c r="T141" s="4">
        <v>0</v>
      </c>
      <c r="U141" s="4">
        <v>0</v>
      </c>
      <c r="V141" s="4">
        <v>0</v>
      </c>
      <c r="W141" s="4">
        <v>0</v>
      </c>
      <c r="X141" s="4">
        <v>0</v>
      </c>
      <c r="Y141" s="4">
        <v>0</v>
      </c>
      <c r="Z141" s="4">
        <v>0</v>
      </c>
      <c r="AA141" s="4">
        <v>0</v>
      </c>
      <c r="AB141" s="4">
        <v>0</v>
      </c>
      <c r="AC141" s="4">
        <v>0</v>
      </c>
      <c r="AD141" s="4">
        <v>0</v>
      </c>
      <c r="AE141" s="4">
        <v>0</v>
      </c>
      <c r="AF141" s="4">
        <v>0</v>
      </c>
      <c r="AG141" s="4">
        <v>0</v>
      </c>
      <c r="AH141" s="4">
        <v>0</v>
      </c>
      <c r="AI141" s="4">
        <v>0</v>
      </c>
      <c r="AJ141" s="4">
        <v>0</v>
      </c>
      <c r="AK141" s="4">
        <v>0</v>
      </c>
      <c r="AL141" s="4">
        <v>0</v>
      </c>
      <c r="AM141" s="4">
        <v>0</v>
      </c>
      <c r="AN141" s="4">
        <v>0</v>
      </c>
      <c r="AO141" s="4">
        <v>0</v>
      </c>
    </row>
    <row r="142" spans="1:41" x14ac:dyDescent="0.45">
      <c r="A142" s="4" t="s">
        <v>678</v>
      </c>
      <c r="B142" s="4" t="s">
        <v>183</v>
      </c>
      <c r="C142" s="4">
        <v>0</v>
      </c>
      <c r="D142" s="4">
        <v>0</v>
      </c>
      <c r="E142" s="4">
        <v>0</v>
      </c>
      <c r="F142" s="4">
        <v>0</v>
      </c>
      <c r="G142" s="4">
        <v>0</v>
      </c>
      <c r="H142" s="4">
        <v>0</v>
      </c>
      <c r="I142" s="4">
        <v>0</v>
      </c>
      <c r="J142" s="4">
        <v>0</v>
      </c>
      <c r="K142" s="4">
        <v>0</v>
      </c>
      <c r="L142" s="4">
        <v>0</v>
      </c>
      <c r="M142" s="4">
        <v>0</v>
      </c>
      <c r="N142" s="4">
        <v>0</v>
      </c>
      <c r="O142" s="4">
        <v>0</v>
      </c>
      <c r="P142" s="4">
        <v>0</v>
      </c>
      <c r="Q142" s="4">
        <v>0</v>
      </c>
      <c r="R142" s="4">
        <v>0</v>
      </c>
      <c r="S142" s="4">
        <v>0</v>
      </c>
      <c r="T142" s="4">
        <v>0</v>
      </c>
      <c r="U142" s="4">
        <v>0</v>
      </c>
      <c r="V142" s="4">
        <v>0</v>
      </c>
      <c r="W142" s="4">
        <v>0</v>
      </c>
      <c r="X142" s="4">
        <v>0</v>
      </c>
      <c r="Y142" s="4">
        <v>0</v>
      </c>
      <c r="Z142" s="4">
        <v>0</v>
      </c>
      <c r="AA142" s="4">
        <v>0</v>
      </c>
      <c r="AB142" s="4">
        <v>0</v>
      </c>
      <c r="AC142" s="4">
        <v>0</v>
      </c>
      <c r="AD142" s="4">
        <v>0</v>
      </c>
      <c r="AE142" s="4">
        <v>0</v>
      </c>
      <c r="AF142" s="4">
        <v>0</v>
      </c>
      <c r="AG142" s="4">
        <v>0</v>
      </c>
      <c r="AH142" s="4">
        <v>0</v>
      </c>
      <c r="AI142" s="4">
        <v>0</v>
      </c>
      <c r="AJ142" s="4">
        <v>0</v>
      </c>
      <c r="AK142" s="4">
        <v>0</v>
      </c>
      <c r="AL142" s="4">
        <v>0</v>
      </c>
      <c r="AM142" s="4">
        <v>0</v>
      </c>
      <c r="AN142" s="4">
        <v>0</v>
      </c>
      <c r="AO142" s="4">
        <v>0</v>
      </c>
    </row>
    <row r="143" spans="1:41" x14ac:dyDescent="0.45">
      <c r="A143" s="4" t="s">
        <v>11</v>
      </c>
      <c r="B143" s="4" t="s">
        <v>183</v>
      </c>
      <c r="C143" s="4">
        <v>0</v>
      </c>
      <c r="D143" s="4">
        <v>0</v>
      </c>
      <c r="E143" s="4">
        <v>0</v>
      </c>
      <c r="F143" s="4">
        <v>0</v>
      </c>
      <c r="G143" s="4">
        <v>0</v>
      </c>
      <c r="H143" s="4">
        <v>0</v>
      </c>
      <c r="I143" s="4">
        <v>0</v>
      </c>
      <c r="J143" s="4">
        <v>0</v>
      </c>
      <c r="K143" s="4">
        <v>0</v>
      </c>
      <c r="L143" s="4">
        <v>0</v>
      </c>
      <c r="M143" s="4">
        <v>0</v>
      </c>
      <c r="N143" s="4">
        <v>0</v>
      </c>
      <c r="O143" s="4">
        <v>0</v>
      </c>
      <c r="P143" s="4">
        <v>0</v>
      </c>
      <c r="Q143" s="4">
        <v>0</v>
      </c>
      <c r="R143" s="4">
        <v>0</v>
      </c>
      <c r="S143" s="4">
        <v>0</v>
      </c>
      <c r="T143" s="4">
        <v>0</v>
      </c>
      <c r="U143" s="4">
        <v>0</v>
      </c>
      <c r="V143" s="4">
        <v>0</v>
      </c>
      <c r="W143" s="4">
        <v>0</v>
      </c>
      <c r="X143" s="4">
        <v>0</v>
      </c>
      <c r="Y143" s="4">
        <v>0</v>
      </c>
      <c r="Z143" s="4">
        <v>0</v>
      </c>
      <c r="AA143" s="4">
        <v>0</v>
      </c>
      <c r="AB143" s="4">
        <v>0</v>
      </c>
      <c r="AC143" s="4">
        <v>0</v>
      </c>
      <c r="AD143" s="4">
        <v>0</v>
      </c>
      <c r="AE143" s="4">
        <v>0</v>
      </c>
      <c r="AF143" s="4">
        <v>0</v>
      </c>
      <c r="AG143" s="4">
        <v>0</v>
      </c>
      <c r="AH143" s="4">
        <v>0</v>
      </c>
      <c r="AI143" s="4">
        <v>0</v>
      </c>
      <c r="AJ143" s="4">
        <v>0</v>
      </c>
      <c r="AK143" s="4">
        <v>0</v>
      </c>
      <c r="AL143" s="4">
        <v>0</v>
      </c>
      <c r="AM143" s="4">
        <v>0</v>
      </c>
      <c r="AN143" s="4">
        <v>0</v>
      </c>
      <c r="AO143" s="4">
        <v>0</v>
      </c>
    </row>
    <row r="144" spans="1:41" x14ac:dyDescent="0.45">
      <c r="A144" s="4" t="s">
        <v>679</v>
      </c>
      <c r="B144" s="4" t="s">
        <v>183</v>
      </c>
      <c r="C144" s="4">
        <v>0</v>
      </c>
      <c r="D144" s="4">
        <v>0</v>
      </c>
      <c r="E144" s="4">
        <v>0</v>
      </c>
      <c r="F144" s="4">
        <v>0</v>
      </c>
      <c r="G144" s="4">
        <v>0</v>
      </c>
      <c r="H144" s="4">
        <v>0</v>
      </c>
      <c r="I144" s="4">
        <v>0</v>
      </c>
      <c r="J144" s="4">
        <v>0</v>
      </c>
      <c r="K144" s="4">
        <v>0</v>
      </c>
      <c r="L144" s="4">
        <v>0</v>
      </c>
      <c r="M144" s="4">
        <v>0</v>
      </c>
      <c r="N144" s="4">
        <v>0</v>
      </c>
      <c r="O144" s="4">
        <v>0</v>
      </c>
      <c r="P144" s="4">
        <v>0</v>
      </c>
      <c r="Q144" s="4">
        <v>0</v>
      </c>
      <c r="R144" s="4">
        <v>0</v>
      </c>
      <c r="S144" s="4">
        <v>0</v>
      </c>
      <c r="T144" s="4">
        <v>0</v>
      </c>
      <c r="U144" s="4">
        <v>0</v>
      </c>
      <c r="V144" s="4">
        <v>0</v>
      </c>
      <c r="W144" s="4">
        <v>0</v>
      </c>
      <c r="X144" s="4">
        <v>0</v>
      </c>
      <c r="Y144" s="4">
        <v>0</v>
      </c>
      <c r="Z144" s="4">
        <v>0</v>
      </c>
      <c r="AA144" s="4">
        <v>0</v>
      </c>
      <c r="AB144" s="4">
        <v>0</v>
      </c>
      <c r="AC144" s="4">
        <v>0</v>
      </c>
      <c r="AD144" s="4">
        <v>0</v>
      </c>
      <c r="AE144" s="4">
        <v>0</v>
      </c>
      <c r="AF144" s="4">
        <v>0</v>
      </c>
      <c r="AG144" s="4">
        <v>0</v>
      </c>
      <c r="AH144" s="4">
        <v>0</v>
      </c>
      <c r="AI144" s="4">
        <v>0</v>
      </c>
      <c r="AJ144" s="4">
        <v>0</v>
      </c>
      <c r="AK144" s="4">
        <v>0</v>
      </c>
      <c r="AL144" s="4">
        <v>0</v>
      </c>
      <c r="AM144" s="4">
        <v>0</v>
      </c>
      <c r="AN144" s="4">
        <v>0</v>
      </c>
      <c r="AO144" s="4">
        <v>0</v>
      </c>
    </row>
    <row r="145" spans="1:41" x14ac:dyDescent="0.45">
      <c r="A145" s="4" t="s">
        <v>675</v>
      </c>
      <c r="B145" s="4" t="s">
        <v>184</v>
      </c>
      <c r="C145" s="157">
        <f>G7</f>
        <v>11.6</v>
      </c>
      <c r="D145" s="194">
        <f t="shared" ref="D145:G149" si="43">($H145-$C145)/5*(D$112-$C$112)+$C145</f>
        <v>11.78</v>
      </c>
      <c r="E145" s="194">
        <f t="shared" si="43"/>
        <v>11.959999999999999</v>
      </c>
      <c r="F145" s="194">
        <f t="shared" si="43"/>
        <v>12.14</v>
      </c>
      <c r="G145" s="194">
        <f t="shared" si="43"/>
        <v>12.32</v>
      </c>
      <c r="H145" s="194">
        <f>H7</f>
        <v>12.5</v>
      </c>
      <c r="I145" s="194">
        <f t="shared" ref="I145:L149" si="44">($M145-$H145)/5*(I$112-$H$112)+$H145</f>
        <v>13.24</v>
      </c>
      <c r="J145" s="194">
        <f t="shared" si="44"/>
        <v>13.98</v>
      </c>
      <c r="K145" s="194">
        <f t="shared" si="44"/>
        <v>14.719999999999999</v>
      </c>
      <c r="L145" s="194">
        <f t="shared" si="44"/>
        <v>15.459999999999999</v>
      </c>
      <c r="M145" s="26">
        <f>I7</f>
        <v>16.2</v>
      </c>
      <c r="N145" s="194">
        <f t="shared" ref="N145:Q149" si="45">($R145-$M145)/5*(N$112-$M$112)+$M145</f>
        <v>17.259999999999998</v>
      </c>
      <c r="O145" s="194">
        <f t="shared" si="45"/>
        <v>18.32</v>
      </c>
      <c r="P145" s="194">
        <f t="shared" si="45"/>
        <v>19.38</v>
      </c>
      <c r="Q145" s="194">
        <f t="shared" si="45"/>
        <v>20.439999999999998</v>
      </c>
      <c r="R145" s="26">
        <f>J7</f>
        <v>21.5</v>
      </c>
      <c r="S145" s="194">
        <f t="shared" ref="S145:V149" si="46">($W145-$R145)/5*(S$112-$R$112)+$R145</f>
        <v>22.92</v>
      </c>
      <c r="T145" s="194">
        <f t="shared" si="46"/>
        <v>24.34</v>
      </c>
      <c r="U145" s="194">
        <f t="shared" si="46"/>
        <v>25.76</v>
      </c>
      <c r="V145" s="194">
        <f t="shared" si="46"/>
        <v>27.18</v>
      </c>
      <c r="W145" s="26">
        <f>K7</f>
        <v>28.6</v>
      </c>
      <c r="X145" s="194">
        <f t="shared" ref="X145:AA149" si="47">($AB145-$W145)/5*(X$112-$W$112)+$W145</f>
        <v>30.12</v>
      </c>
      <c r="Y145" s="194">
        <f t="shared" si="47"/>
        <v>31.64</v>
      </c>
      <c r="Z145" s="194">
        <f t="shared" si="47"/>
        <v>33.160000000000004</v>
      </c>
      <c r="AA145" s="194">
        <f t="shared" si="47"/>
        <v>34.68</v>
      </c>
      <c r="AB145" s="26">
        <f>L7</f>
        <v>36.200000000000003</v>
      </c>
      <c r="AC145" s="194">
        <f t="shared" ref="AC145:AF149" si="48">($AG145-$AB145)/5*(AC$112-$AB$112)+$AB145</f>
        <v>37.300000000000004</v>
      </c>
      <c r="AD145" s="194">
        <f t="shared" si="48"/>
        <v>38.400000000000006</v>
      </c>
      <c r="AE145" s="194">
        <f t="shared" si="48"/>
        <v>39.5</v>
      </c>
      <c r="AF145" s="194">
        <f t="shared" si="48"/>
        <v>40.6</v>
      </c>
      <c r="AG145" s="26">
        <f>M7</f>
        <v>41.7</v>
      </c>
      <c r="AH145" s="194">
        <f t="shared" ref="AH145:AK149" si="49">($AL145-$AG145)/5*(AH$112-$AG$112)+$AG145</f>
        <v>42.42</v>
      </c>
      <c r="AI145" s="194">
        <f t="shared" si="49"/>
        <v>43.14</v>
      </c>
      <c r="AJ145" s="194">
        <f t="shared" si="49"/>
        <v>43.86</v>
      </c>
      <c r="AK145" s="194">
        <f t="shared" si="49"/>
        <v>44.58</v>
      </c>
      <c r="AL145" s="26">
        <f>N7</f>
        <v>45.3</v>
      </c>
      <c r="AM145" s="194">
        <f t="shared" ref="AM145:AO149" si="50">($AL145-$AG145)/5*(AM$112-$AG$112)+$AG145</f>
        <v>46.019999999999996</v>
      </c>
      <c r="AN145" s="194">
        <f t="shared" si="50"/>
        <v>46.739999999999995</v>
      </c>
      <c r="AO145" s="194">
        <f t="shared" si="50"/>
        <v>47.459999999999994</v>
      </c>
    </row>
    <row r="146" spans="1:41" x14ac:dyDescent="0.45">
      <c r="A146" s="4" t="s">
        <v>676</v>
      </c>
      <c r="B146" s="4" t="s">
        <v>184</v>
      </c>
      <c r="C146" s="212">
        <f>E$90</f>
        <v>892.07603274999997</v>
      </c>
      <c r="D146" s="194">
        <f t="shared" si="43"/>
        <v>883.56816911548481</v>
      </c>
      <c r="E146" s="194">
        <f t="shared" si="43"/>
        <v>875.06030548096965</v>
      </c>
      <c r="F146" s="194">
        <f t="shared" si="43"/>
        <v>866.55244184645449</v>
      </c>
      <c r="G146" s="194">
        <f t="shared" si="43"/>
        <v>858.04457821193932</v>
      </c>
      <c r="H146" s="212">
        <f>F$90</f>
        <v>849.53671457742416</v>
      </c>
      <c r="I146" s="194">
        <f t="shared" si="44"/>
        <v>841.09003466712034</v>
      </c>
      <c r="J146" s="194">
        <f t="shared" si="44"/>
        <v>832.64335475681639</v>
      </c>
      <c r="K146" s="194">
        <f t="shared" si="44"/>
        <v>824.19667484651256</v>
      </c>
      <c r="L146" s="194">
        <f t="shared" si="44"/>
        <v>815.74999493620862</v>
      </c>
      <c r="M146" s="212">
        <f>G$90</f>
        <v>807.30331502590479</v>
      </c>
      <c r="N146" s="194">
        <f t="shared" si="45"/>
        <v>817.65278234905793</v>
      </c>
      <c r="O146" s="194">
        <f t="shared" si="45"/>
        <v>828.00224967221106</v>
      </c>
      <c r="P146" s="194">
        <f t="shared" si="45"/>
        <v>838.35171699536409</v>
      </c>
      <c r="Q146" s="194">
        <f t="shared" si="45"/>
        <v>848.70118431851722</v>
      </c>
      <c r="R146" s="212">
        <f>H$90</f>
        <v>859.05065164167036</v>
      </c>
      <c r="S146" s="194">
        <f t="shared" si="46"/>
        <v>871.10633892600003</v>
      </c>
      <c r="T146" s="194">
        <f t="shared" si="46"/>
        <v>883.16202621032983</v>
      </c>
      <c r="U146" s="194">
        <f t="shared" si="46"/>
        <v>895.21771349465951</v>
      </c>
      <c r="V146" s="194">
        <f t="shared" si="46"/>
        <v>907.2734007789893</v>
      </c>
      <c r="W146" s="212">
        <f>I$90</f>
        <v>919.32908806331898</v>
      </c>
      <c r="X146" s="194">
        <f t="shared" si="47"/>
        <v>933.46181561273772</v>
      </c>
      <c r="Y146" s="194">
        <f t="shared" si="47"/>
        <v>947.59454316215636</v>
      </c>
      <c r="Z146" s="194">
        <f t="shared" si="47"/>
        <v>961.7272707115751</v>
      </c>
      <c r="AA146" s="194">
        <f t="shared" si="47"/>
        <v>975.85999826099373</v>
      </c>
      <c r="AB146" s="212">
        <f>J$90</f>
        <v>989.99272581041248</v>
      </c>
      <c r="AC146" s="194">
        <f t="shared" si="48"/>
        <v>1006.5498024729106</v>
      </c>
      <c r="AD146" s="194">
        <f t="shared" si="48"/>
        <v>1023.1068791354089</v>
      </c>
      <c r="AE146" s="194">
        <f t="shared" si="48"/>
        <v>1039.6639557979072</v>
      </c>
      <c r="AF146" s="194">
        <f t="shared" si="48"/>
        <v>1056.2210324604052</v>
      </c>
      <c r="AG146" s="212">
        <f>K$90</f>
        <v>1072.7781091229035</v>
      </c>
      <c r="AH146" s="194">
        <f t="shared" si="49"/>
        <v>1092.2203971158772</v>
      </c>
      <c r="AI146" s="194">
        <f t="shared" si="49"/>
        <v>1111.6626851088506</v>
      </c>
      <c r="AJ146" s="194">
        <f t="shared" si="49"/>
        <v>1131.1049731018243</v>
      </c>
      <c r="AK146" s="194">
        <f t="shared" si="49"/>
        <v>1150.5472610947977</v>
      </c>
      <c r="AL146" s="212">
        <f>L$90</f>
        <v>1169.9895490877714</v>
      </c>
      <c r="AM146" s="194">
        <f t="shared" si="50"/>
        <v>1189.431837080745</v>
      </c>
      <c r="AN146" s="194">
        <f t="shared" si="50"/>
        <v>1208.8741250737185</v>
      </c>
      <c r="AO146" s="194">
        <f t="shared" si="50"/>
        <v>1228.3164130666921</v>
      </c>
    </row>
    <row r="147" spans="1:41" x14ac:dyDescent="0.45">
      <c r="A147" s="4" t="s">
        <v>27</v>
      </c>
      <c r="B147" s="4" t="s">
        <v>184</v>
      </c>
      <c r="C147" s="157">
        <f>G25</f>
        <v>35.444403431960666</v>
      </c>
      <c r="D147" s="194">
        <f t="shared" si="43"/>
        <v>39.47181427137037</v>
      </c>
      <c r="E147" s="194">
        <f t="shared" si="43"/>
        <v>43.499225110780074</v>
      </c>
      <c r="F147" s="194">
        <f t="shared" si="43"/>
        <v>47.526635950189778</v>
      </c>
      <c r="G147" s="194">
        <f t="shared" si="43"/>
        <v>51.554046789599482</v>
      </c>
      <c r="H147" s="194">
        <f>H25</f>
        <v>55.581457629009186</v>
      </c>
      <c r="I147" s="194">
        <f t="shared" si="44"/>
        <v>61.306545389769227</v>
      </c>
      <c r="J147" s="194">
        <f t="shared" si="44"/>
        <v>67.031633150529274</v>
      </c>
      <c r="K147" s="194">
        <f t="shared" si="44"/>
        <v>72.756720911289307</v>
      </c>
      <c r="L147" s="194">
        <f t="shared" si="44"/>
        <v>78.481808672049354</v>
      </c>
      <c r="M147" s="26">
        <f>I25</f>
        <v>84.206896432809401</v>
      </c>
      <c r="N147" s="194">
        <f t="shared" si="45"/>
        <v>91.024753538326664</v>
      </c>
      <c r="O147" s="194">
        <f t="shared" si="45"/>
        <v>97.842610643843926</v>
      </c>
      <c r="P147" s="194">
        <f t="shared" si="45"/>
        <v>104.66046774936119</v>
      </c>
      <c r="Q147" s="194">
        <f t="shared" si="45"/>
        <v>111.47832485487845</v>
      </c>
      <c r="R147" s="26">
        <f>J25</f>
        <v>118.29618196039571</v>
      </c>
      <c r="S147" s="194">
        <f t="shared" si="46"/>
        <v>126.24741727079923</v>
      </c>
      <c r="T147" s="194">
        <f t="shared" si="46"/>
        <v>134.19865258120274</v>
      </c>
      <c r="U147" s="194">
        <f t="shared" si="46"/>
        <v>142.14988789160626</v>
      </c>
      <c r="V147" s="194">
        <f t="shared" si="46"/>
        <v>150.10112320200977</v>
      </c>
      <c r="W147" s="26">
        <f>K25</f>
        <v>158.05235851241329</v>
      </c>
      <c r="X147" s="194">
        <f t="shared" si="47"/>
        <v>165.67402742665763</v>
      </c>
      <c r="Y147" s="194">
        <f t="shared" si="47"/>
        <v>173.29569634090197</v>
      </c>
      <c r="Z147" s="194">
        <f t="shared" si="47"/>
        <v>180.91736525514631</v>
      </c>
      <c r="AA147" s="194">
        <f t="shared" si="47"/>
        <v>188.53903416939062</v>
      </c>
      <c r="AB147" s="26">
        <f>L25</f>
        <v>196.16070308363496</v>
      </c>
      <c r="AC147" s="194">
        <f t="shared" si="48"/>
        <v>202.48085738779528</v>
      </c>
      <c r="AD147" s="194">
        <f t="shared" si="48"/>
        <v>208.80101169195561</v>
      </c>
      <c r="AE147" s="194">
        <f t="shared" si="48"/>
        <v>215.12116599611591</v>
      </c>
      <c r="AF147" s="194">
        <f t="shared" si="48"/>
        <v>221.44132030027623</v>
      </c>
      <c r="AG147" s="26">
        <f>M25</f>
        <v>227.76147460443656</v>
      </c>
      <c r="AH147" s="194">
        <f t="shared" si="49"/>
        <v>232.5135879656103</v>
      </c>
      <c r="AI147" s="194">
        <f t="shared" si="49"/>
        <v>237.26570132678404</v>
      </c>
      <c r="AJ147" s="194">
        <f t="shared" si="49"/>
        <v>242.01781468795778</v>
      </c>
      <c r="AK147" s="194">
        <f t="shared" si="49"/>
        <v>246.76992804913152</v>
      </c>
      <c r="AL147" s="26">
        <f>N25</f>
        <v>251.52204141030526</v>
      </c>
      <c r="AM147" s="194">
        <f t="shared" si="50"/>
        <v>256.274154771479</v>
      </c>
      <c r="AN147" s="194">
        <f t="shared" si="50"/>
        <v>261.02626813265272</v>
      </c>
      <c r="AO147" s="194">
        <f t="shared" si="50"/>
        <v>265.77838149382649</v>
      </c>
    </row>
    <row r="148" spans="1:41" x14ac:dyDescent="0.45">
      <c r="A148" s="4" t="s">
        <v>6</v>
      </c>
      <c r="B148" s="4" t="s">
        <v>184</v>
      </c>
      <c r="C148" s="157">
        <f>SUM(G12,G47)</f>
        <v>72.960746327441825</v>
      </c>
      <c r="D148" s="194">
        <f t="shared" si="43"/>
        <v>74.60112620379175</v>
      </c>
      <c r="E148" s="194">
        <f t="shared" si="43"/>
        <v>76.241506080141676</v>
      </c>
      <c r="F148" s="194">
        <f t="shared" si="43"/>
        <v>77.881885956491587</v>
      </c>
      <c r="G148" s="194">
        <f t="shared" si="43"/>
        <v>79.522265832841512</v>
      </c>
      <c r="H148" s="157">
        <f>SUM(H12,H47)</f>
        <v>81.162645709191438</v>
      </c>
      <c r="I148" s="194">
        <f t="shared" si="44"/>
        <v>82.038508795503503</v>
      </c>
      <c r="J148" s="194">
        <f t="shared" si="44"/>
        <v>82.914371881815569</v>
      </c>
      <c r="K148" s="194">
        <f t="shared" si="44"/>
        <v>83.790234968127621</v>
      </c>
      <c r="L148" s="194">
        <f t="shared" si="44"/>
        <v>84.666098054439686</v>
      </c>
      <c r="M148" s="157">
        <f>SUM(I12,I47)</f>
        <v>85.541961140751752</v>
      </c>
      <c r="N148" s="194">
        <f t="shared" si="45"/>
        <v>85.947054719559404</v>
      </c>
      <c r="O148" s="194">
        <f t="shared" si="45"/>
        <v>86.352148298367055</v>
      </c>
      <c r="P148" s="194">
        <f t="shared" si="45"/>
        <v>86.757241877174721</v>
      </c>
      <c r="Q148" s="194">
        <f t="shared" si="45"/>
        <v>87.162335455982372</v>
      </c>
      <c r="R148" s="157">
        <f>SUM(J12,J47)</f>
        <v>87.567429034790024</v>
      </c>
      <c r="S148" s="194">
        <f t="shared" si="46"/>
        <v>87.646195958330338</v>
      </c>
      <c r="T148" s="194">
        <f t="shared" si="46"/>
        <v>87.724962881870653</v>
      </c>
      <c r="U148" s="194">
        <f t="shared" si="46"/>
        <v>87.803729805410953</v>
      </c>
      <c r="V148" s="194">
        <f t="shared" si="46"/>
        <v>87.882496728951267</v>
      </c>
      <c r="W148" s="157">
        <f>SUM(K12,K47)</f>
        <v>87.961263652491581</v>
      </c>
      <c r="X148" s="194">
        <f t="shared" si="47"/>
        <v>87.954786123878193</v>
      </c>
      <c r="Y148" s="194">
        <f t="shared" si="47"/>
        <v>87.94830859526482</v>
      </c>
      <c r="Z148" s="194">
        <f t="shared" si="47"/>
        <v>87.941831066651432</v>
      </c>
      <c r="AA148" s="194">
        <f t="shared" si="47"/>
        <v>87.935353538038058</v>
      </c>
      <c r="AB148" s="157">
        <f>SUM(L12,L47)</f>
        <v>87.92887600942467</v>
      </c>
      <c r="AC148" s="194">
        <f t="shared" si="48"/>
        <v>87.904174475954235</v>
      </c>
      <c r="AD148" s="194">
        <f t="shared" si="48"/>
        <v>87.879472942483801</v>
      </c>
      <c r="AE148" s="194">
        <f t="shared" si="48"/>
        <v>87.854771409013352</v>
      </c>
      <c r="AF148" s="194">
        <f t="shared" si="48"/>
        <v>87.830069875542918</v>
      </c>
      <c r="AG148" s="157">
        <f>SUM(M12,M47)</f>
        <v>87.805368342072484</v>
      </c>
      <c r="AH148" s="194">
        <f t="shared" si="49"/>
        <v>87.58321948419119</v>
      </c>
      <c r="AI148" s="194">
        <f t="shared" si="49"/>
        <v>87.361070626309896</v>
      </c>
      <c r="AJ148" s="194">
        <f t="shared" si="49"/>
        <v>87.138921768428617</v>
      </c>
      <c r="AK148" s="194">
        <f t="shared" si="49"/>
        <v>86.916772910547323</v>
      </c>
      <c r="AL148" s="157">
        <f>SUM(N12,N47)</f>
        <v>86.694624052666029</v>
      </c>
      <c r="AM148" s="194">
        <f t="shared" si="50"/>
        <v>86.472475194784735</v>
      </c>
      <c r="AN148" s="194">
        <f t="shared" si="50"/>
        <v>86.250326336903441</v>
      </c>
      <c r="AO148" s="194">
        <f t="shared" si="50"/>
        <v>86.028177479022162</v>
      </c>
    </row>
    <row r="149" spans="1:41" x14ac:dyDescent="0.45">
      <c r="A149" s="4" t="s">
        <v>677</v>
      </c>
      <c r="B149" s="4" t="s">
        <v>184</v>
      </c>
      <c r="C149" s="212">
        <f>E$96</f>
        <v>2706.3</v>
      </c>
      <c r="D149" s="194">
        <f t="shared" si="43"/>
        <v>2801.1600000000003</v>
      </c>
      <c r="E149" s="194">
        <f t="shared" si="43"/>
        <v>2896.0200000000004</v>
      </c>
      <c r="F149" s="194">
        <f t="shared" si="43"/>
        <v>2990.88</v>
      </c>
      <c r="G149" s="194">
        <f t="shared" si="43"/>
        <v>3085.7400000000002</v>
      </c>
      <c r="H149" s="212">
        <f>F$96</f>
        <v>3180.6000000000004</v>
      </c>
      <c r="I149" s="194">
        <f t="shared" si="44"/>
        <v>3255.0000000000005</v>
      </c>
      <c r="J149" s="194">
        <f t="shared" si="44"/>
        <v>3329.4000000000005</v>
      </c>
      <c r="K149" s="194">
        <f t="shared" si="44"/>
        <v>3403.8</v>
      </c>
      <c r="L149" s="194">
        <f t="shared" si="44"/>
        <v>3478.2000000000003</v>
      </c>
      <c r="M149" s="212">
        <f>G$96</f>
        <v>3552.6000000000004</v>
      </c>
      <c r="N149" s="194">
        <f t="shared" si="45"/>
        <v>3587.01</v>
      </c>
      <c r="O149" s="194">
        <f t="shared" si="45"/>
        <v>3621.42</v>
      </c>
      <c r="P149" s="194">
        <f t="shared" si="45"/>
        <v>3655.8300000000004</v>
      </c>
      <c r="Q149" s="194">
        <f t="shared" si="45"/>
        <v>3690.2400000000002</v>
      </c>
      <c r="R149" s="212">
        <f>H$96</f>
        <v>3724.65</v>
      </c>
      <c r="S149" s="194">
        <f t="shared" si="46"/>
        <v>3719.07</v>
      </c>
      <c r="T149" s="194">
        <f t="shared" si="46"/>
        <v>3713.4900000000002</v>
      </c>
      <c r="U149" s="194">
        <f t="shared" si="46"/>
        <v>3707.9100000000003</v>
      </c>
      <c r="V149" s="194">
        <f t="shared" si="46"/>
        <v>3702.3300000000004</v>
      </c>
      <c r="W149" s="212">
        <f>I$96</f>
        <v>3696.7500000000005</v>
      </c>
      <c r="X149" s="194">
        <f t="shared" si="47"/>
        <v>3692.1000000000004</v>
      </c>
      <c r="Y149" s="194">
        <f t="shared" si="47"/>
        <v>3687.4500000000003</v>
      </c>
      <c r="Z149" s="194">
        <f t="shared" si="47"/>
        <v>3682.8000000000006</v>
      </c>
      <c r="AA149" s="194">
        <f t="shared" si="47"/>
        <v>3678.1500000000005</v>
      </c>
      <c r="AB149" s="212">
        <f>J$96</f>
        <v>3673.5000000000005</v>
      </c>
      <c r="AC149" s="194">
        <f t="shared" si="48"/>
        <v>3546.0900000000006</v>
      </c>
      <c r="AD149" s="194">
        <f t="shared" si="48"/>
        <v>3418.6800000000003</v>
      </c>
      <c r="AE149" s="194">
        <f t="shared" si="48"/>
        <v>3291.2700000000004</v>
      </c>
      <c r="AF149" s="194">
        <f t="shared" si="48"/>
        <v>3163.86</v>
      </c>
      <c r="AG149" s="212">
        <f>K$96</f>
        <v>3036.4500000000003</v>
      </c>
      <c r="AH149" s="194">
        <f t="shared" si="49"/>
        <v>2931.36</v>
      </c>
      <c r="AI149" s="194">
        <f t="shared" si="49"/>
        <v>2826.27</v>
      </c>
      <c r="AJ149" s="194">
        <f t="shared" si="49"/>
        <v>2721.1800000000003</v>
      </c>
      <c r="AK149" s="194">
        <f t="shared" si="49"/>
        <v>2616.09</v>
      </c>
      <c r="AL149" s="212">
        <f>L$96</f>
        <v>2511</v>
      </c>
      <c r="AM149" s="194">
        <f t="shared" si="50"/>
        <v>2405.91</v>
      </c>
      <c r="AN149" s="194">
        <f t="shared" si="50"/>
        <v>2300.8199999999997</v>
      </c>
      <c r="AO149" s="194">
        <f t="shared" si="50"/>
        <v>2195.7299999999996</v>
      </c>
    </row>
    <row r="150" spans="1:41" x14ac:dyDescent="0.45">
      <c r="A150" s="4" t="s">
        <v>678</v>
      </c>
      <c r="B150" s="4" t="s">
        <v>184</v>
      </c>
      <c r="C150" s="4">
        <f t="shared" ref="C150:AO150" si="51">A$72/$A$72</f>
        <v>1</v>
      </c>
      <c r="D150" s="4">
        <f t="shared" si="51"/>
        <v>1.0122688417040666</v>
      </c>
      <c r="E150" s="4">
        <f t="shared" si="51"/>
        <v>1.0243799180788873</v>
      </c>
      <c r="F150" s="4">
        <f t="shared" si="51"/>
        <v>1.0364099210877882</v>
      </c>
      <c r="G150" s="4">
        <f t="shared" si="51"/>
        <v>1.0483787143031715</v>
      </c>
      <c r="H150" s="4">
        <f t="shared" si="51"/>
        <v>1.0602614249126261</v>
      </c>
      <c r="I150" s="4">
        <f t="shared" si="51"/>
        <v>1.0720359495555423</v>
      </c>
      <c r="J150" s="4">
        <f t="shared" si="51"/>
        <v>1.0836632134679862</v>
      </c>
      <c r="K150" s="4">
        <f t="shared" si="51"/>
        <v>1.095111547675663</v>
      </c>
      <c r="L150" s="4">
        <f t="shared" si="51"/>
        <v>1.1063738266593561</v>
      </c>
      <c r="M150" s="4">
        <f t="shared" si="51"/>
        <v>1.1174516338677802</v>
      </c>
      <c r="N150" s="4">
        <f t="shared" si="51"/>
        <v>1.1283323017112175</v>
      </c>
      <c r="O150" s="4">
        <f t="shared" si="51"/>
        <v>1.1390023708755923</v>
      </c>
      <c r="P150" s="4">
        <f t="shared" si="51"/>
        <v>1.1494483820468293</v>
      </c>
      <c r="Q150" s="4">
        <f t="shared" si="51"/>
        <v>1.1596592510839252</v>
      </c>
      <c r="R150" s="4">
        <f t="shared" si="51"/>
        <v>1.1696238938458769</v>
      </c>
      <c r="S150" s="4">
        <f t="shared" si="51"/>
        <v>1.1793248923968218</v>
      </c>
      <c r="T150" s="4">
        <f t="shared" si="51"/>
        <v>1.1887440370765403</v>
      </c>
      <c r="U150" s="4">
        <f t="shared" si="51"/>
        <v>1.1978670768465998</v>
      </c>
      <c r="V150" s="4">
        <f t="shared" si="51"/>
        <v>1.2066860944634263</v>
      </c>
      <c r="W150" s="4">
        <f t="shared" si="51"/>
        <v>1.2151931726834462</v>
      </c>
      <c r="X150" s="4">
        <f t="shared" si="51"/>
        <v>1.2233756439169412</v>
      </c>
      <c r="Y150" s="4">
        <f t="shared" si="51"/>
        <v>1.2312168819524067</v>
      </c>
      <c r="Z150" s="4">
        <f t="shared" si="51"/>
        <v>1.2387081778219113</v>
      </c>
      <c r="AA150" s="4">
        <f t="shared" si="51"/>
        <v>1.2458431977305962</v>
      </c>
      <c r="AB150" s="4">
        <f t="shared" si="51"/>
        <v>1.2526243168515334</v>
      </c>
      <c r="AC150" s="4">
        <f t="shared" si="51"/>
        <v>1.2590649944987984</v>
      </c>
      <c r="AD150" s="4">
        <f t="shared" si="51"/>
        <v>1.265184232056968</v>
      </c>
      <c r="AE150" s="4">
        <f t="shared" si="51"/>
        <v>1.2709994474619049</v>
      </c>
      <c r="AF150" s="4">
        <f t="shared" si="51"/>
        <v>1.2765130158866809</v>
      </c>
      <c r="AG150" s="4">
        <f t="shared" si="51"/>
        <v>1.2817273125043682</v>
      </c>
      <c r="AH150" s="4">
        <f t="shared" si="51"/>
        <v>1.2866494628341834</v>
      </c>
      <c r="AI150" s="4">
        <f t="shared" si="51"/>
        <v>1.2912897592927721</v>
      </c>
      <c r="AJ150" s="4">
        <f t="shared" si="51"/>
        <v>1.2956537439506361</v>
      </c>
      <c r="AK150" s="4">
        <f t="shared" si="51"/>
        <v>1.2997477506026345</v>
      </c>
      <c r="AL150" s="4">
        <f t="shared" si="51"/>
        <v>1.3035725709731245</v>
      </c>
      <c r="AM150" s="4">
        <f t="shared" si="51"/>
        <v>1.3071321636838933</v>
      </c>
      <c r="AN150" s="4">
        <f t="shared" si="51"/>
        <v>1.3104249452862258</v>
      </c>
      <c r="AO150" s="4">
        <f t="shared" si="51"/>
        <v>1.3134532909531942</v>
      </c>
    </row>
    <row r="151" spans="1:41" x14ac:dyDescent="0.45">
      <c r="A151" s="4" t="s">
        <v>11</v>
      </c>
      <c r="B151" s="4" t="s">
        <v>184</v>
      </c>
      <c r="C151" s="26">
        <f>-F106</f>
        <v>101.36328383625001</v>
      </c>
      <c r="D151" s="194">
        <f t="shared" ref="D151:G152" si="52">($H151-$C151)/5*(D$112-$C$112)+$C151</f>
        <v>108.99267255706827</v>
      </c>
      <c r="E151" s="194">
        <f t="shared" si="52"/>
        <v>116.62206127788654</v>
      </c>
      <c r="F151" s="194">
        <f t="shared" si="52"/>
        <v>124.25144999870483</v>
      </c>
      <c r="G151" s="194">
        <f t="shared" si="52"/>
        <v>131.8808387195231</v>
      </c>
      <c r="H151" s="26">
        <f>-G106</f>
        <v>139.51022744034137</v>
      </c>
      <c r="I151" s="194">
        <f t="shared" ref="I151:L152" si="53">($M151-$H151)/5*(I$112-$H$112)+$H151</f>
        <v>149.84658400058814</v>
      </c>
      <c r="J151" s="194">
        <f t="shared" si="53"/>
        <v>160.18294056083494</v>
      </c>
      <c r="K151" s="194">
        <f t="shared" si="53"/>
        <v>170.51929712108171</v>
      </c>
      <c r="L151" s="194">
        <f t="shared" si="53"/>
        <v>180.85565368132848</v>
      </c>
      <c r="M151" s="26">
        <f>-H106</f>
        <v>191.19201024157528</v>
      </c>
      <c r="N151" s="194">
        <f t="shared" ref="N151:Q152" si="54">($R151-$M151)/5*(N$112-$M$112)+$M151</f>
        <v>204.08246940317429</v>
      </c>
      <c r="O151" s="194">
        <f t="shared" si="54"/>
        <v>216.9729285647733</v>
      </c>
      <c r="P151" s="194">
        <f t="shared" si="54"/>
        <v>229.86338772637231</v>
      </c>
      <c r="Q151" s="194">
        <f t="shared" si="54"/>
        <v>242.75384688797132</v>
      </c>
      <c r="R151" s="26">
        <f>-I106</f>
        <v>255.64430604957033</v>
      </c>
      <c r="S151" s="194">
        <f t="shared" ref="S151:V152" si="55">($W151-$R151)/5*(S$112-$R$112)+$R151</f>
        <v>268.78031264117124</v>
      </c>
      <c r="T151" s="194">
        <f t="shared" si="55"/>
        <v>281.91631923277214</v>
      </c>
      <c r="U151" s="194">
        <f t="shared" si="55"/>
        <v>295.05232582437304</v>
      </c>
      <c r="V151" s="194">
        <f t="shared" si="55"/>
        <v>308.18833241597395</v>
      </c>
      <c r="W151" s="26">
        <f>-J106</f>
        <v>321.32433900757485</v>
      </c>
      <c r="X151" s="194">
        <f t="shared" ref="X151:AA152" si="56">($AB151-$W151)/5*(X$112-$W$112)+$W151</f>
        <v>325.73502852626405</v>
      </c>
      <c r="Y151" s="194">
        <f t="shared" si="56"/>
        <v>330.14571804495324</v>
      </c>
      <c r="Z151" s="194">
        <f t="shared" si="56"/>
        <v>334.55640756364249</v>
      </c>
      <c r="AA151" s="194">
        <f t="shared" si="56"/>
        <v>338.96709708233169</v>
      </c>
      <c r="AB151" s="26">
        <f>-K106</f>
        <v>343.37778660102089</v>
      </c>
      <c r="AC151" s="194">
        <f t="shared" ref="AC151:AF152" si="57">($AG151-$AB151)/5*(AC$112-$AB$112)+$AB151</f>
        <v>348.71041616098751</v>
      </c>
      <c r="AD151" s="194">
        <f t="shared" si="57"/>
        <v>354.04304572095413</v>
      </c>
      <c r="AE151" s="194">
        <f t="shared" si="57"/>
        <v>359.37567528092075</v>
      </c>
      <c r="AF151" s="194">
        <f t="shared" si="57"/>
        <v>364.70830484088737</v>
      </c>
      <c r="AG151" s="26">
        <f>-L106</f>
        <v>370.04093440085398</v>
      </c>
      <c r="AH151" s="194">
        <f t="shared" ref="AH151:AK152" si="58">($AL151-$AG151)/5*(AH$112-$AG$112)+$AG151</f>
        <v>373.8804294316447</v>
      </c>
      <c r="AI151" s="194">
        <f t="shared" si="58"/>
        <v>377.71992446243542</v>
      </c>
      <c r="AJ151" s="194">
        <f t="shared" si="58"/>
        <v>381.55941949322607</v>
      </c>
      <c r="AK151" s="194">
        <f t="shared" si="58"/>
        <v>385.39891452401679</v>
      </c>
      <c r="AL151" s="26">
        <f>-M106</f>
        <v>389.2384095548075</v>
      </c>
      <c r="AM151" s="194">
        <f t="shared" ref="AM151:AO152" si="59">($AL151-$AG151)/5*(AM$112-$AG$112)+$AG151</f>
        <v>393.07790458559822</v>
      </c>
      <c r="AN151" s="194">
        <f t="shared" si="59"/>
        <v>396.91739961638893</v>
      </c>
      <c r="AO151" s="194">
        <f t="shared" si="59"/>
        <v>400.75689464717959</v>
      </c>
    </row>
    <row r="152" spans="1:41" x14ac:dyDescent="0.45">
      <c r="A152" s="4" t="s">
        <v>679</v>
      </c>
      <c r="B152" s="4" t="s">
        <v>184</v>
      </c>
      <c r="C152" s="26">
        <f>G54</f>
        <v>360.7</v>
      </c>
      <c r="D152" s="194">
        <f t="shared" si="52"/>
        <v>368.58</v>
      </c>
      <c r="E152" s="194">
        <f t="shared" si="52"/>
        <v>376.46</v>
      </c>
      <c r="F152" s="194">
        <f t="shared" si="52"/>
        <v>384.34000000000003</v>
      </c>
      <c r="G152" s="194">
        <f t="shared" si="52"/>
        <v>392.22</v>
      </c>
      <c r="H152" s="26">
        <f>H54</f>
        <v>400.1</v>
      </c>
      <c r="I152" s="194">
        <f t="shared" si="53"/>
        <v>415.3</v>
      </c>
      <c r="J152" s="194">
        <f t="shared" si="53"/>
        <v>430.5</v>
      </c>
      <c r="K152" s="194">
        <f t="shared" si="53"/>
        <v>445.70000000000005</v>
      </c>
      <c r="L152" s="194">
        <f t="shared" si="53"/>
        <v>460.90000000000003</v>
      </c>
      <c r="M152" s="26">
        <f>I54</f>
        <v>476.1</v>
      </c>
      <c r="N152" s="194">
        <f t="shared" si="54"/>
        <v>495.38</v>
      </c>
      <c r="O152" s="194">
        <f t="shared" si="54"/>
        <v>514.66</v>
      </c>
      <c r="P152" s="194">
        <f t="shared" si="54"/>
        <v>533.94000000000005</v>
      </c>
      <c r="Q152" s="194">
        <f t="shared" si="54"/>
        <v>553.22</v>
      </c>
      <c r="R152" s="26">
        <f>J54</f>
        <v>572.5</v>
      </c>
      <c r="S152" s="194">
        <f t="shared" si="55"/>
        <v>594.41999999999996</v>
      </c>
      <c r="T152" s="194">
        <f t="shared" si="55"/>
        <v>616.34</v>
      </c>
      <c r="U152" s="194">
        <f t="shared" si="55"/>
        <v>638.26</v>
      </c>
      <c r="V152" s="194">
        <f t="shared" si="55"/>
        <v>660.18000000000006</v>
      </c>
      <c r="W152" s="26">
        <f>K54</f>
        <v>682.1</v>
      </c>
      <c r="X152" s="194">
        <f t="shared" si="56"/>
        <v>714.38</v>
      </c>
      <c r="Y152" s="194">
        <f t="shared" si="56"/>
        <v>746.66</v>
      </c>
      <c r="Z152" s="194">
        <f t="shared" si="56"/>
        <v>778.94</v>
      </c>
      <c r="AA152" s="194">
        <f t="shared" si="56"/>
        <v>811.22</v>
      </c>
      <c r="AB152" s="26">
        <f>L54</f>
        <v>843.5</v>
      </c>
      <c r="AC152" s="194">
        <f t="shared" si="57"/>
        <v>885.04</v>
      </c>
      <c r="AD152" s="194">
        <f t="shared" si="57"/>
        <v>926.58</v>
      </c>
      <c r="AE152" s="194">
        <f t="shared" si="57"/>
        <v>968.12</v>
      </c>
      <c r="AF152" s="194">
        <f t="shared" si="57"/>
        <v>1009.6600000000001</v>
      </c>
      <c r="AG152" s="26">
        <f>M54</f>
        <v>1051.2</v>
      </c>
      <c r="AH152" s="194">
        <f t="shared" si="58"/>
        <v>1085.54</v>
      </c>
      <c r="AI152" s="194">
        <f t="shared" si="58"/>
        <v>1119.8800000000001</v>
      </c>
      <c r="AJ152" s="194">
        <f t="shared" si="58"/>
        <v>1154.22</v>
      </c>
      <c r="AK152" s="194">
        <f t="shared" si="58"/>
        <v>1188.5600000000002</v>
      </c>
      <c r="AL152" s="26">
        <f>N54</f>
        <v>1222.9000000000001</v>
      </c>
      <c r="AM152" s="194">
        <f t="shared" si="59"/>
        <v>1257.2400000000002</v>
      </c>
      <c r="AN152" s="194">
        <f t="shared" si="59"/>
        <v>1291.5800000000002</v>
      </c>
      <c r="AO152" s="194">
        <f t="shared" si="59"/>
        <v>1325.92</v>
      </c>
    </row>
    <row r="153" spans="1:41" s="4" customFormat="1" x14ac:dyDescent="0.45">
      <c r="A153" s="4" t="s">
        <v>675</v>
      </c>
      <c r="B153" s="4" t="s">
        <v>681</v>
      </c>
      <c r="C153" s="157">
        <f>C145</f>
        <v>11.6</v>
      </c>
      <c r="D153" s="157">
        <f t="shared" ref="D153:AO160" si="60">D145</f>
        <v>11.78</v>
      </c>
      <c r="E153" s="157">
        <f t="shared" si="60"/>
        <v>11.959999999999999</v>
      </c>
      <c r="F153" s="157">
        <f t="shared" si="60"/>
        <v>12.14</v>
      </c>
      <c r="G153" s="157">
        <f t="shared" si="60"/>
        <v>12.32</v>
      </c>
      <c r="H153" s="157">
        <f t="shared" si="60"/>
        <v>12.5</v>
      </c>
      <c r="I153" s="157">
        <f t="shared" si="60"/>
        <v>13.24</v>
      </c>
      <c r="J153" s="157">
        <f t="shared" si="60"/>
        <v>13.98</v>
      </c>
      <c r="K153" s="157">
        <f t="shared" si="60"/>
        <v>14.719999999999999</v>
      </c>
      <c r="L153" s="157">
        <f t="shared" si="60"/>
        <v>15.459999999999999</v>
      </c>
      <c r="M153" s="157">
        <f t="shared" si="60"/>
        <v>16.2</v>
      </c>
      <c r="N153" s="157">
        <f t="shared" si="60"/>
        <v>17.259999999999998</v>
      </c>
      <c r="O153" s="157">
        <f t="shared" si="60"/>
        <v>18.32</v>
      </c>
      <c r="P153" s="157">
        <f t="shared" si="60"/>
        <v>19.38</v>
      </c>
      <c r="Q153" s="157">
        <f t="shared" si="60"/>
        <v>20.439999999999998</v>
      </c>
      <c r="R153" s="157">
        <f t="shared" si="60"/>
        <v>21.5</v>
      </c>
      <c r="S153" s="157">
        <f t="shared" si="60"/>
        <v>22.92</v>
      </c>
      <c r="T153" s="157">
        <f t="shared" si="60"/>
        <v>24.34</v>
      </c>
      <c r="U153" s="157">
        <f t="shared" si="60"/>
        <v>25.76</v>
      </c>
      <c r="V153" s="157">
        <f t="shared" si="60"/>
        <v>27.18</v>
      </c>
      <c r="W153" s="157">
        <f t="shared" si="60"/>
        <v>28.6</v>
      </c>
      <c r="X153" s="157">
        <f t="shared" si="60"/>
        <v>30.12</v>
      </c>
      <c r="Y153" s="157">
        <f t="shared" si="60"/>
        <v>31.64</v>
      </c>
      <c r="Z153" s="157">
        <f t="shared" si="60"/>
        <v>33.160000000000004</v>
      </c>
      <c r="AA153" s="157">
        <f t="shared" si="60"/>
        <v>34.68</v>
      </c>
      <c r="AB153" s="157">
        <f t="shared" si="60"/>
        <v>36.200000000000003</v>
      </c>
      <c r="AC153" s="157">
        <f t="shared" si="60"/>
        <v>37.300000000000004</v>
      </c>
      <c r="AD153" s="157">
        <f t="shared" si="60"/>
        <v>38.400000000000006</v>
      </c>
      <c r="AE153" s="157">
        <f t="shared" si="60"/>
        <v>39.5</v>
      </c>
      <c r="AF153" s="157">
        <f t="shared" si="60"/>
        <v>40.6</v>
      </c>
      <c r="AG153" s="157">
        <f t="shared" si="60"/>
        <v>41.7</v>
      </c>
      <c r="AH153" s="157">
        <f t="shared" si="60"/>
        <v>42.42</v>
      </c>
      <c r="AI153" s="157">
        <f t="shared" si="60"/>
        <v>43.14</v>
      </c>
      <c r="AJ153" s="157">
        <f t="shared" si="60"/>
        <v>43.86</v>
      </c>
      <c r="AK153" s="157">
        <f t="shared" si="60"/>
        <v>44.58</v>
      </c>
      <c r="AL153" s="157">
        <f t="shared" si="60"/>
        <v>45.3</v>
      </c>
      <c r="AM153" s="157">
        <f t="shared" si="60"/>
        <v>46.019999999999996</v>
      </c>
      <c r="AN153" s="157">
        <f t="shared" si="60"/>
        <v>46.739999999999995</v>
      </c>
      <c r="AO153" s="157">
        <f t="shared" si="60"/>
        <v>47.459999999999994</v>
      </c>
    </row>
    <row r="154" spans="1:41" s="4" customFormat="1" x14ac:dyDescent="0.45">
      <c r="A154" s="4" t="s">
        <v>676</v>
      </c>
      <c r="B154" s="4" t="s">
        <v>681</v>
      </c>
      <c r="C154" s="157">
        <f t="shared" ref="C154:R160" si="61">C146</f>
        <v>892.07603274999997</v>
      </c>
      <c r="D154" s="157">
        <f t="shared" si="61"/>
        <v>883.56816911548481</v>
      </c>
      <c r="E154" s="157">
        <f t="shared" si="61"/>
        <v>875.06030548096965</v>
      </c>
      <c r="F154" s="157">
        <f t="shared" si="61"/>
        <v>866.55244184645449</v>
      </c>
      <c r="G154" s="157">
        <f t="shared" si="61"/>
        <v>858.04457821193932</v>
      </c>
      <c r="H154" s="157">
        <f t="shared" si="61"/>
        <v>849.53671457742416</v>
      </c>
      <c r="I154" s="157">
        <f t="shared" si="61"/>
        <v>841.09003466712034</v>
      </c>
      <c r="J154" s="157">
        <f t="shared" si="61"/>
        <v>832.64335475681639</v>
      </c>
      <c r="K154" s="157">
        <f t="shared" si="61"/>
        <v>824.19667484651256</v>
      </c>
      <c r="L154" s="157">
        <f t="shared" si="61"/>
        <v>815.74999493620862</v>
      </c>
      <c r="M154" s="157">
        <f t="shared" si="61"/>
        <v>807.30331502590479</v>
      </c>
      <c r="N154" s="157">
        <f t="shared" si="61"/>
        <v>817.65278234905793</v>
      </c>
      <c r="O154" s="157">
        <f t="shared" si="61"/>
        <v>828.00224967221106</v>
      </c>
      <c r="P154" s="157">
        <f t="shared" si="61"/>
        <v>838.35171699536409</v>
      </c>
      <c r="Q154" s="157">
        <f t="shared" si="61"/>
        <v>848.70118431851722</v>
      </c>
      <c r="R154" s="157">
        <f t="shared" si="61"/>
        <v>859.05065164167036</v>
      </c>
      <c r="S154" s="157">
        <f t="shared" si="60"/>
        <v>871.10633892600003</v>
      </c>
      <c r="T154" s="157">
        <f t="shared" si="60"/>
        <v>883.16202621032983</v>
      </c>
      <c r="U154" s="157">
        <f t="shared" si="60"/>
        <v>895.21771349465951</v>
      </c>
      <c r="V154" s="157">
        <f t="shared" si="60"/>
        <v>907.2734007789893</v>
      </c>
      <c r="W154" s="157">
        <f t="shared" si="60"/>
        <v>919.32908806331898</v>
      </c>
      <c r="X154" s="157">
        <f t="shared" si="60"/>
        <v>933.46181561273772</v>
      </c>
      <c r="Y154" s="157">
        <f t="shared" si="60"/>
        <v>947.59454316215636</v>
      </c>
      <c r="Z154" s="157">
        <f t="shared" si="60"/>
        <v>961.7272707115751</v>
      </c>
      <c r="AA154" s="157">
        <f t="shared" si="60"/>
        <v>975.85999826099373</v>
      </c>
      <c r="AB154" s="157">
        <f t="shared" si="60"/>
        <v>989.99272581041248</v>
      </c>
      <c r="AC154" s="157">
        <f t="shared" si="60"/>
        <v>1006.5498024729106</v>
      </c>
      <c r="AD154" s="157">
        <f t="shared" si="60"/>
        <v>1023.1068791354089</v>
      </c>
      <c r="AE154" s="157">
        <f t="shared" si="60"/>
        <v>1039.6639557979072</v>
      </c>
      <c r="AF154" s="157">
        <f t="shared" si="60"/>
        <v>1056.2210324604052</v>
      </c>
      <c r="AG154" s="157">
        <f t="shared" si="60"/>
        <v>1072.7781091229035</v>
      </c>
      <c r="AH154" s="157">
        <f t="shared" si="60"/>
        <v>1092.2203971158772</v>
      </c>
      <c r="AI154" s="157">
        <f t="shared" si="60"/>
        <v>1111.6626851088506</v>
      </c>
      <c r="AJ154" s="157">
        <f t="shared" si="60"/>
        <v>1131.1049731018243</v>
      </c>
      <c r="AK154" s="157">
        <f t="shared" si="60"/>
        <v>1150.5472610947977</v>
      </c>
      <c r="AL154" s="157">
        <f t="shared" si="60"/>
        <v>1169.9895490877714</v>
      </c>
      <c r="AM154" s="157">
        <f t="shared" si="60"/>
        <v>1189.431837080745</v>
      </c>
      <c r="AN154" s="157">
        <f t="shared" si="60"/>
        <v>1208.8741250737185</v>
      </c>
      <c r="AO154" s="157">
        <f t="shared" si="60"/>
        <v>1228.3164130666921</v>
      </c>
    </row>
    <row r="155" spans="1:41" s="4" customFormat="1" x14ac:dyDescent="0.45">
      <c r="A155" s="4" t="s">
        <v>27</v>
      </c>
      <c r="B155" s="4" t="s">
        <v>681</v>
      </c>
      <c r="C155" s="157">
        <f t="shared" si="61"/>
        <v>35.444403431960666</v>
      </c>
      <c r="D155" s="157">
        <f t="shared" si="61"/>
        <v>39.47181427137037</v>
      </c>
      <c r="E155" s="157">
        <f t="shared" si="61"/>
        <v>43.499225110780074</v>
      </c>
      <c r="F155" s="157">
        <f t="shared" si="61"/>
        <v>47.526635950189778</v>
      </c>
      <c r="G155" s="157">
        <f t="shared" si="61"/>
        <v>51.554046789599482</v>
      </c>
      <c r="H155" s="157">
        <f t="shared" si="61"/>
        <v>55.581457629009186</v>
      </c>
      <c r="I155" s="157">
        <f t="shared" si="61"/>
        <v>61.306545389769227</v>
      </c>
      <c r="J155" s="157">
        <f t="shared" si="61"/>
        <v>67.031633150529274</v>
      </c>
      <c r="K155" s="157">
        <f t="shared" si="61"/>
        <v>72.756720911289307</v>
      </c>
      <c r="L155" s="157">
        <f t="shared" si="61"/>
        <v>78.481808672049354</v>
      </c>
      <c r="M155" s="157">
        <f t="shared" si="61"/>
        <v>84.206896432809401</v>
      </c>
      <c r="N155" s="157">
        <f t="shared" si="61"/>
        <v>91.024753538326664</v>
      </c>
      <c r="O155" s="157">
        <f t="shared" si="61"/>
        <v>97.842610643843926</v>
      </c>
      <c r="P155" s="157">
        <f t="shared" si="61"/>
        <v>104.66046774936119</v>
      </c>
      <c r="Q155" s="157">
        <f t="shared" si="61"/>
        <v>111.47832485487845</v>
      </c>
      <c r="R155" s="157">
        <f t="shared" si="61"/>
        <v>118.29618196039571</v>
      </c>
      <c r="S155" s="157">
        <f t="shared" si="60"/>
        <v>126.24741727079923</v>
      </c>
      <c r="T155" s="157">
        <f t="shared" si="60"/>
        <v>134.19865258120274</v>
      </c>
      <c r="U155" s="157">
        <f t="shared" si="60"/>
        <v>142.14988789160626</v>
      </c>
      <c r="V155" s="157">
        <f t="shared" si="60"/>
        <v>150.10112320200977</v>
      </c>
      <c r="W155" s="157">
        <f t="shared" si="60"/>
        <v>158.05235851241329</v>
      </c>
      <c r="X155" s="157">
        <f t="shared" si="60"/>
        <v>165.67402742665763</v>
      </c>
      <c r="Y155" s="157">
        <f t="shared" si="60"/>
        <v>173.29569634090197</v>
      </c>
      <c r="Z155" s="157">
        <f t="shared" si="60"/>
        <v>180.91736525514631</v>
      </c>
      <c r="AA155" s="157">
        <f t="shared" si="60"/>
        <v>188.53903416939062</v>
      </c>
      <c r="AB155" s="157">
        <f t="shared" si="60"/>
        <v>196.16070308363496</v>
      </c>
      <c r="AC155" s="157">
        <f t="shared" si="60"/>
        <v>202.48085738779528</v>
      </c>
      <c r="AD155" s="157">
        <f t="shared" si="60"/>
        <v>208.80101169195561</v>
      </c>
      <c r="AE155" s="157">
        <f t="shared" si="60"/>
        <v>215.12116599611591</v>
      </c>
      <c r="AF155" s="157">
        <f t="shared" si="60"/>
        <v>221.44132030027623</v>
      </c>
      <c r="AG155" s="157">
        <f t="shared" si="60"/>
        <v>227.76147460443656</v>
      </c>
      <c r="AH155" s="157">
        <f t="shared" si="60"/>
        <v>232.5135879656103</v>
      </c>
      <c r="AI155" s="157">
        <f t="shared" si="60"/>
        <v>237.26570132678404</v>
      </c>
      <c r="AJ155" s="157">
        <f t="shared" si="60"/>
        <v>242.01781468795778</v>
      </c>
      <c r="AK155" s="157">
        <f t="shared" si="60"/>
        <v>246.76992804913152</v>
      </c>
      <c r="AL155" s="157">
        <f t="shared" si="60"/>
        <v>251.52204141030526</v>
      </c>
      <c r="AM155" s="157">
        <f t="shared" si="60"/>
        <v>256.274154771479</v>
      </c>
      <c r="AN155" s="157">
        <f t="shared" si="60"/>
        <v>261.02626813265272</v>
      </c>
      <c r="AO155" s="157">
        <f t="shared" si="60"/>
        <v>265.77838149382649</v>
      </c>
    </row>
    <row r="156" spans="1:41" s="4" customFormat="1" x14ac:dyDescent="0.45">
      <c r="A156" s="4" t="s">
        <v>6</v>
      </c>
      <c r="B156" s="4" t="s">
        <v>681</v>
      </c>
      <c r="C156" s="157">
        <f t="shared" si="61"/>
        <v>72.960746327441825</v>
      </c>
      <c r="D156" s="157">
        <f t="shared" si="61"/>
        <v>74.60112620379175</v>
      </c>
      <c r="E156" s="157">
        <f t="shared" si="61"/>
        <v>76.241506080141676</v>
      </c>
      <c r="F156" s="157">
        <f t="shared" si="61"/>
        <v>77.881885956491587</v>
      </c>
      <c r="G156" s="157">
        <f t="shared" si="61"/>
        <v>79.522265832841512</v>
      </c>
      <c r="H156" s="157">
        <f t="shared" si="61"/>
        <v>81.162645709191438</v>
      </c>
      <c r="I156" s="157">
        <f t="shared" si="61"/>
        <v>82.038508795503503</v>
      </c>
      <c r="J156" s="157">
        <f t="shared" si="61"/>
        <v>82.914371881815569</v>
      </c>
      <c r="K156" s="157">
        <f t="shared" si="61"/>
        <v>83.790234968127621</v>
      </c>
      <c r="L156" s="157">
        <f t="shared" si="61"/>
        <v>84.666098054439686</v>
      </c>
      <c r="M156" s="157">
        <f t="shared" si="61"/>
        <v>85.541961140751752</v>
      </c>
      <c r="N156" s="157">
        <f t="shared" si="61"/>
        <v>85.947054719559404</v>
      </c>
      <c r="O156" s="157">
        <f t="shared" si="61"/>
        <v>86.352148298367055</v>
      </c>
      <c r="P156" s="157">
        <f t="shared" si="61"/>
        <v>86.757241877174721</v>
      </c>
      <c r="Q156" s="157">
        <f t="shared" si="61"/>
        <v>87.162335455982372</v>
      </c>
      <c r="R156" s="157">
        <f t="shared" si="61"/>
        <v>87.567429034790024</v>
      </c>
      <c r="S156" s="157">
        <f t="shared" si="60"/>
        <v>87.646195958330338</v>
      </c>
      <c r="T156" s="157">
        <f t="shared" si="60"/>
        <v>87.724962881870653</v>
      </c>
      <c r="U156" s="157">
        <f t="shared" si="60"/>
        <v>87.803729805410953</v>
      </c>
      <c r="V156" s="157">
        <f t="shared" si="60"/>
        <v>87.882496728951267</v>
      </c>
      <c r="W156" s="157">
        <f t="shared" si="60"/>
        <v>87.961263652491581</v>
      </c>
      <c r="X156" s="157">
        <f t="shared" si="60"/>
        <v>87.954786123878193</v>
      </c>
      <c r="Y156" s="157">
        <f t="shared" si="60"/>
        <v>87.94830859526482</v>
      </c>
      <c r="Z156" s="157">
        <f t="shared" si="60"/>
        <v>87.941831066651432</v>
      </c>
      <c r="AA156" s="157">
        <f t="shared" si="60"/>
        <v>87.935353538038058</v>
      </c>
      <c r="AB156" s="157">
        <f t="shared" si="60"/>
        <v>87.92887600942467</v>
      </c>
      <c r="AC156" s="157">
        <f t="shared" si="60"/>
        <v>87.904174475954235</v>
      </c>
      <c r="AD156" s="157">
        <f t="shared" si="60"/>
        <v>87.879472942483801</v>
      </c>
      <c r="AE156" s="157">
        <f t="shared" si="60"/>
        <v>87.854771409013352</v>
      </c>
      <c r="AF156" s="157">
        <f t="shared" si="60"/>
        <v>87.830069875542918</v>
      </c>
      <c r="AG156" s="157">
        <f t="shared" si="60"/>
        <v>87.805368342072484</v>
      </c>
      <c r="AH156" s="157">
        <f t="shared" si="60"/>
        <v>87.58321948419119</v>
      </c>
      <c r="AI156" s="157">
        <f t="shared" si="60"/>
        <v>87.361070626309896</v>
      </c>
      <c r="AJ156" s="157">
        <f t="shared" si="60"/>
        <v>87.138921768428617</v>
      </c>
      <c r="AK156" s="157">
        <f t="shared" si="60"/>
        <v>86.916772910547323</v>
      </c>
      <c r="AL156" s="157">
        <f t="shared" si="60"/>
        <v>86.694624052666029</v>
      </c>
      <c r="AM156" s="157">
        <f t="shared" si="60"/>
        <v>86.472475194784735</v>
      </c>
      <c r="AN156" s="157">
        <f t="shared" si="60"/>
        <v>86.250326336903441</v>
      </c>
      <c r="AO156" s="157">
        <f t="shared" si="60"/>
        <v>86.028177479022162</v>
      </c>
    </row>
    <row r="157" spans="1:41" s="4" customFormat="1" x14ac:dyDescent="0.45">
      <c r="A157" s="4" t="s">
        <v>677</v>
      </c>
      <c r="B157" s="4" t="s">
        <v>681</v>
      </c>
      <c r="C157" s="157">
        <f t="shared" si="61"/>
        <v>2706.3</v>
      </c>
      <c r="D157" s="157">
        <f t="shared" si="61"/>
        <v>2801.1600000000003</v>
      </c>
      <c r="E157" s="157">
        <f t="shared" si="61"/>
        <v>2896.0200000000004</v>
      </c>
      <c r="F157" s="157">
        <f t="shared" si="61"/>
        <v>2990.88</v>
      </c>
      <c r="G157" s="157">
        <f t="shared" si="61"/>
        <v>3085.7400000000002</v>
      </c>
      <c r="H157" s="157">
        <f t="shared" si="61"/>
        <v>3180.6000000000004</v>
      </c>
      <c r="I157" s="157">
        <f t="shared" si="61"/>
        <v>3255.0000000000005</v>
      </c>
      <c r="J157" s="157">
        <f t="shared" si="61"/>
        <v>3329.4000000000005</v>
      </c>
      <c r="K157" s="157">
        <f t="shared" si="61"/>
        <v>3403.8</v>
      </c>
      <c r="L157" s="157">
        <f t="shared" si="61"/>
        <v>3478.2000000000003</v>
      </c>
      <c r="M157" s="157">
        <f t="shared" si="61"/>
        <v>3552.6000000000004</v>
      </c>
      <c r="N157" s="157">
        <f t="shared" si="61"/>
        <v>3587.01</v>
      </c>
      <c r="O157" s="157">
        <f t="shared" si="61"/>
        <v>3621.42</v>
      </c>
      <c r="P157" s="157">
        <f t="shared" si="61"/>
        <v>3655.8300000000004</v>
      </c>
      <c r="Q157" s="157">
        <f t="shared" si="61"/>
        <v>3690.2400000000002</v>
      </c>
      <c r="R157" s="157">
        <f t="shared" si="61"/>
        <v>3724.65</v>
      </c>
      <c r="S157" s="157">
        <f t="shared" si="60"/>
        <v>3719.07</v>
      </c>
      <c r="T157" s="157">
        <f t="shared" si="60"/>
        <v>3713.4900000000002</v>
      </c>
      <c r="U157" s="157">
        <f t="shared" si="60"/>
        <v>3707.9100000000003</v>
      </c>
      <c r="V157" s="157">
        <f t="shared" si="60"/>
        <v>3702.3300000000004</v>
      </c>
      <c r="W157" s="157">
        <f t="shared" si="60"/>
        <v>3696.7500000000005</v>
      </c>
      <c r="X157" s="157">
        <f t="shared" si="60"/>
        <v>3692.1000000000004</v>
      </c>
      <c r="Y157" s="157">
        <f t="shared" si="60"/>
        <v>3687.4500000000003</v>
      </c>
      <c r="Z157" s="157">
        <f t="shared" si="60"/>
        <v>3682.8000000000006</v>
      </c>
      <c r="AA157" s="157">
        <f t="shared" si="60"/>
        <v>3678.1500000000005</v>
      </c>
      <c r="AB157" s="157">
        <f t="shared" si="60"/>
        <v>3673.5000000000005</v>
      </c>
      <c r="AC157" s="157">
        <f t="shared" si="60"/>
        <v>3546.0900000000006</v>
      </c>
      <c r="AD157" s="157">
        <f t="shared" si="60"/>
        <v>3418.6800000000003</v>
      </c>
      <c r="AE157" s="157">
        <f t="shared" si="60"/>
        <v>3291.2700000000004</v>
      </c>
      <c r="AF157" s="157">
        <f t="shared" si="60"/>
        <v>3163.86</v>
      </c>
      <c r="AG157" s="157">
        <f t="shared" si="60"/>
        <v>3036.4500000000003</v>
      </c>
      <c r="AH157" s="157">
        <f t="shared" si="60"/>
        <v>2931.36</v>
      </c>
      <c r="AI157" s="157">
        <f t="shared" si="60"/>
        <v>2826.27</v>
      </c>
      <c r="AJ157" s="157">
        <f t="shared" si="60"/>
        <v>2721.1800000000003</v>
      </c>
      <c r="AK157" s="157">
        <f t="shared" si="60"/>
        <v>2616.09</v>
      </c>
      <c r="AL157" s="157">
        <f t="shared" si="60"/>
        <v>2511</v>
      </c>
      <c r="AM157" s="157">
        <f t="shared" si="60"/>
        <v>2405.91</v>
      </c>
      <c r="AN157" s="157">
        <f t="shared" si="60"/>
        <v>2300.8199999999997</v>
      </c>
      <c r="AO157" s="157">
        <f t="shared" si="60"/>
        <v>2195.7299999999996</v>
      </c>
    </row>
    <row r="158" spans="1:41" s="4" customFormat="1" x14ac:dyDescent="0.45">
      <c r="A158" s="4" t="s">
        <v>678</v>
      </c>
      <c r="B158" s="4" t="s">
        <v>681</v>
      </c>
      <c r="C158" s="157">
        <f t="shared" si="61"/>
        <v>1</v>
      </c>
      <c r="D158" s="157">
        <f t="shared" si="61"/>
        <v>1.0122688417040666</v>
      </c>
      <c r="E158" s="157">
        <f t="shared" si="61"/>
        <v>1.0243799180788873</v>
      </c>
      <c r="F158" s="157">
        <f t="shared" si="61"/>
        <v>1.0364099210877882</v>
      </c>
      <c r="G158" s="157">
        <f t="shared" si="61"/>
        <v>1.0483787143031715</v>
      </c>
      <c r="H158" s="157">
        <f t="shared" si="61"/>
        <v>1.0602614249126261</v>
      </c>
      <c r="I158" s="157">
        <f t="shared" si="61"/>
        <v>1.0720359495555423</v>
      </c>
      <c r="J158" s="157">
        <f t="shared" si="61"/>
        <v>1.0836632134679862</v>
      </c>
      <c r="K158" s="157">
        <f t="shared" si="61"/>
        <v>1.095111547675663</v>
      </c>
      <c r="L158" s="157">
        <f t="shared" si="61"/>
        <v>1.1063738266593561</v>
      </c>
      <c r="M158" s="157">
        <f t="shared" si="61"/>
        <v>1.1174516338677802</v>
      </c>
      <c r="N158" s="157">
        <f t="shared" si="61"/>
        <v>1.1283323017112175</v>
      </c>
      <c r="O158" s="157">
        <f t="shared" si="61"/>
        <v>1.1390023708755923</v>
      </c>
      <c r="P158" s="157">
        <f t="shared" si="61"/>
        <v>1.1494483820468293</v>
      </c>
      <c r="Q158" s="157">
        <f t="shared" si="61"/>
        <v>1.1596592510839252</v>
      </c>
      <c r="R158" s="157">
        <f t="shared" si="61"/>
        <v>1.1696238938458769</v>
      </c>
      <c r="S158" s="157">
        <f t="shared" si="60"/>
        <v>1.1793248923968218</v>
      </c>
      <c r="T158" s="157">
        <f t="shared" si="60"/>
        <v>1.1887440370765403</v>
      </c>
      <c r="U158" s="157">
        <f t="shared" si="60"/>
        <v>1.1978670768465998</v>
      </c>
      <c r="V158" s="157">
        <f t="shared" si="60"/>
        <v>1.2066860944634263</v>
      </c>
      <c r="W158" s="157">
        <f t="shared" si="60"/>
        <v>1.2151931726834462</v>
      </c>
      <c r="X158" s="157">
        <f t="shared" si="60"/>
        <v>1.2233756439169412</v>
      </c>
      <c r="Y158" s="157">
        <f t="shared" si="60"/>
        <v>1.2312168819524067</v>
      </c>
      <c r="Z158" s="157">
        <f t="shared" si="60"/>
        <v>1.2387081778219113</v>
      </c>
      <c r="AA158" s="157">
        <f t="shared" si="60"/>
        <v>1.2458431977305962</v>
      </c>
      <c r="AB158" s="157">
        <f t="shared" si="60"/>
        <v>1.2526243168515334</v>
      </c>
      <c r="AC158" s="157">
        <f t="shared" si="60"/>
        <v>1.2590649944987984</v>
      </c>
      <c r="AD158" s="157">
        <f t="shared" si="60"/>
        <v>1.265184232056968</v>
      </c>
      <c r="AE158" s="157">
        <f t="shared" si="60"/>
        <v>1.2709994474619049</v>
      </c>
      <c r="AF158" s="157">
        <f t="shared" si="60"/>
        <v>1.2765130158866809</v>
      </c>
      <c r="AG158" s="157">
        <f t="shared" si="60"/>
        <v>1.2817273125043682</v>
      </c>
      <c r="AH158" s="157">
        <f t="shared" si="60"/>
        <v>1.2866494628341834</v>
      </c>
      <c r="AI158" s="157">
        <f t="shared" si="60"/>
        <v>1.2912897592927721</v>
      </c>
      <c r="AJ158" s="157">
        <f t="shared" si="60"/>
        <v>1.2956537439506361</v>
      </c>
      <c r="AK158" s="157">
        <f t="shared" si="60"/>
        <v>1.2997477506026345</v>
      </c>
      <c r="AL158" s="157">
        <f t="shared" si="60"/>
        <v>1.3035725709731245</v>
      </c>
      <c r="AM158" s="157">
        <f t="shared" si="60"/>
        <v>1.3071321636838933</v>
      </c>
      <c r="AN158" s="157">
        <f t="shared" si="60"/>
        <v>1.3104249452862258</v>
      </c>
      <c r="AO158" s="157">
        <f t="shared" si="60"/>
        <v>1.3134532909531942</v>
      </c>
    </row>
    <row r="159" spans="1:41" s="4" customFormat="1" x14ac:dyDescent="0.45">
      <c r="A159" s="4" t="s">
        <v>11</v>
      </c>
      <c r="B159" s="4" t="s">
        <v>681</v>
      </c>
      <c r="C159" s="157">
        <f t="shared" si="61"/>
        <v>101.36328383625001</v>
      </c>
      <c r="D159" s="157">
        <f t="shared" si="61"/>
        <v>108.99267255706827</v>
      </c>
      <c r="E159" s="157">
        <f t="shared" si="61"/>
        <v>116.62206127788654</v>
      </c>
      <c r="F159" s="157">
        <f t="shared" si="61"/>
        <v>124.25144999870483</v>
      </c>
      <c r="G159" s="157">
        <f t="shared" si="61"/>
        <v>131.8808387195231</v>
      </c>
      <c r="H159" s="157">
        <f t="shared" si="61"/>
        <v>139.51022744034137</v>
      </c>
      <c r="I159" s="157">
        <f t="shared" si="61"/>
        <v>149.84658400058814</v>
      </c>
      <c r="J159" s="157">
        <f t="shared" si="61"/>
        <v>160.18294056083494</v>
      </c>
      <c r="K159" s="157">
        <f t="shared" si="61"/>
        <v>170.51929712108171</v>
      </c>
      <c r="L159" s="157">
        <f t="shared" si="61"/>
        <v>180.85565368132848</v>
      </c>
      <c r="M159" s="157">
        <f t="shared" si="61"/>
        <v>191.19201024157528</v>
      </c>
      <c r="N159" s="157">
        <f t="shared" si="61"/>
        <v>204.08246940317429</v>
      </c>
      <c r="O159" s="157">
        <f t="shared" si="61"/>
        <v>216.9729285647733</v>
      </c>
      <c r="P159" s="157">
        <f t="shared" si="61"/>
        <v>229.86338772637231</v>
      </c>
      <c r="Q159" s="157">
        <f t="shared" si="61"/>
        <v>242.75384688797132</v>
      </c>
      <c r="R159" s="157">
        <f t="shared" si="61"/>
        <v>255.64430604957033</v>
      </c>
      <c r="S159" s="157">
        <f t="shared" si="60"/>
        <v>268.78031264117124</v>
      </c>
      <c r="T159" s="157">
        <f t="shared" si="60"/>
        <v>281.91631923277214</v>
      </c>
      <c r="U159" s="157">
        <f t="shared" si="60"/>
        <v>295.05232582437304</v>
      </c>
      <c r="V159" s="157">
        <f t="shared" si="60"/>
        <v>308.18833241597395</v>
      </c>
      <c r="W159" s="157">
        <f t="shared" si="60"/>
        <v>321.32433900757485</v>
      </c>
      <c r="X159" s="157">
        <f t="shared" si="60"/>
        <v>325.73502852626405</v>
      </c>
      <c r="Y159" s="157">
        <f t="shared" si="60"/>
        <v>330.14571804495324</v>
      </c>
      <c r="Z159" s="157">
        <f t="shared" si="60"/>
        <v>334.55640756364249</v>
      </c>
      <c r="AA159" s="157">
        <f t="shared" si="60"/>
        <v>338.96709708233169</v>
      </c>
      <c r="AB159" s="157">
        <f t="shared" si="60"/>
        <v>343.37778660102089</v>
      </c>
      <c r="AC159" s="157">
        <f t="shared" si="60"/>
        <v>348.71041616098751</v>
      </c>
      <c r="AD159" s="157">
        <f t="shared" si="60"/>
        <v>354.04304572095413</v>
      </c>
      <c r="AE159" s="157">
        <f t="shared" si="60"/>
        <v>359.37567528092075</v>
      </c>
      <c r="AF159" s="157">
        <f t="shared" si="60"/>
        <v>364.70830484088737</v>
      </c>
      <c r="AG159" s="157">
        <f t="shared" si="60"/>
        <v>370.04093440085398</v>
      </c>
      <c r="AH159" s="157">
        <f t="shared" si="60"/>
        <v>373.8804294316447</v>
      </c>
      <c r="AI159" s="157">
        <f t="shared" si="60"/>
        <v>377.71992446243542</v>
      </c>
      <c r="AJ159" s="157">
        <f t="shared" si="60"/>
        <v>381.55941949322607</v>
      </c>
      <c r="AK159" s="157">
        <f t="shared" si="60"/>
        <v>385.39891452401679</v>
      </c>
      <c r="AL159" s="157">
        <f t="shared" si="60"/>
        <v>389.2384095548075</v>
      </c>
      <c r="AM159" s="157">
        <f t="shared" si="60"/>
        <v>393.07790458559822</v>
      </c>
      <c r="AN159" s="157">
        <f t="shared" si="60"/>
        <v>396.91739961638893</v>
      </c>
      <c r="AO159" s="157">
        <f t="shared" si="60"/>
        <v>400.75689464717959</v>
      </c>
    </row>
    <row r="160" spans="1:41" s="4" customFormat="1" x14ac:dyDescent="0.45">
      <c r="A160" s="4" t="s">
        <v>679</v>
      </c>
      <c r="B160" s="4" t="s">
        <v>681</v>
      </c>
      <c r="C160" s="157">
        <f t="shared" si="61"/>
        <v>360.7</v>
      </c>
      <c r="D160" s="157">
        <f t="shared" si="61"/>
        <v>368.58</v>
      </c>
      <c r="E160" s="157">
        <f t="shared" si="61"/>
        <v>376.46</v>
      </c>
      <c r="F160" s="157">
        <f t="shared" si="61"/>
        <v>384.34000000000003</v>
      </c>
      <c r="G160" s="157">
        <f t="shared" si="61"/>
        <v>392.22</v>
      </c>
      <c r="H160" s="157">
        <f t="shared" si="61"/>
        <v>400.1</v>
      </c>
      <c r="I160" s="157">
        <f t="shared" si="61"/>
        <v>415.3</v>
      </c>
      <c r="J160" s="157">
        <f t="shared" si="61"/>
        <v>430.5</v>
      </c>
      <c r="K160" s="157">
        <f t="shared" si="61"/>
        <v>445.70000000000005</v>
      </c>
      <c r="L160" s="157">
        <f t="shared" si="61"/>
        <v>460.90000000000003</v>
      </c>
      <c r="M160" s="157">
        <f t="shared" si="61"/>
        <v>476.1</v>
      </c>
      <c r="N160" s="157">
        <f t="shared" si="61"/>
        <v>495.38</v>
      </c>
      <c r="O160" s="157">
        <f t="shared" si="61"/>
        <v>514.66</v>
      </c>
      <c r="P160" s="157">
        <f t="shared" si="61"/>
        <v>533.94000000000005</v>
      </c>
      <c r="Q160" s="157">
        <f t="shared" si="61"/>
        <v>553.22</v>
      </c>
      <c r="R160" s="157">
        <f t="shared" si="61"/>
        <v>572.5</v>
      </c>
      <c r="S160" s="157">
        <f t="shared" si="60"/>
        <v>594.41999999999996</v>
      </c>
      <c r="T160" s="157">
        <f t="shared" si="60"/>
        <v>616.34</v>
      </c>
      <c r="U160" s="157">
        <f t="shared" si="60"/>
        <v>638.26</v>
      </c>
      <c r="V160" s="157">
        <f t="shared" si="60"/>
        <v>660.18000000000006</v>
      </c>
      <c r="W160" s="157">
        <f t="shared" si="60"/>
        <v>682.1</v>
      </c>
      <c r="X160" s="157">
        <f t="shared" si="60"/>
        <v>714.38</v>
      </c>
      <c r="Y160" s="157">
        <f t="shared" si="60"/>
        <v>746.66</v>
      </c>
      <c r="Z160" s="157">
        <f t="shared" si="60"/>
        <v>778.94</v>
      </c>
      <c r="AA160" s="157">
        <f t="shared" si="60"/>
        <v>811.22</v>
      </c>
      <c r="AB160" s="157">
        <f t="shared" si="60"/>
        <v>843.5</v>
      </c>
      <c r="AC160" s="157">
        <f t="shared" si="60"/>
        <v>885.04</v>
      </c>
      <c r="AD160" s="157">
        <f t="shared" si="60"/>
        <v>926.58</v>
      </c>
      <c r="AE160" s="157">
        <f t="shared" si="60"/>
        <v>968.12</v>
      </c>
      <c r="AF160" s="157">
        <f t="shared" si="60"/>
        <v>1009.6600000000001</v>
      </c>
      <c r="AG160" s="157">
        <f t="shared" si="60"/>
        <v>1051.2</v>
      </c>
      <c r="AH160" s="157">
        <f t="shared" si="60"/>
        <v>1085.54</v>
      </c>
      <c r="AI160" s="157">
        <f t="shared" si="60"/>
        <v>1119.8800000000001</v>
      </c>
      <c r="AJ160" s="157">
        <f t="shared" si="60"/>
        <v>1154.22</v>
      </c>
      <c r="AK160" s="157">
        <f t="shared" si="60"/>
        <v>1188.5600000000002</v>
      </c>
      <c r="AL160" s="157">
        <f t="shared" si="60"/>
        <v>1222.9000000000001</v>
      </c>
      <c r="AM160" s="157">
        <f t="shared" si="60"/>
        <v>1257.2400000000002</v>
      </c>
      <c r="AN160" s="157">
        <f t="shared" si="60"/>
        <v>1291.5800000000002</v>
      </c>
      <c r="AO160" s="157">
        <f t="shared" si="60"/>
        <v>1325.92</v>
      </c>
    </row>
    <row r="161" spans="1:42" s="4" customFormat="1" x14ac:dyDescent="0.45">
      <c r="A161" s="4" t="s">
        <v>675</v>
      </c>
      <c r="B161" s="4" t="s">
        <v>682</v>
      </c>
      <c r="C161" s="157">
        <f>C153</f>
        <v>11.6</v>
      </c>
      <c r="D161" s="157">
        <f t="shared" ref="D161:AO168" si="62">D153</f>
        <v>11.78</v>
      </c>
      <c r="E161" s="157">
        <f t="shared" si="62"/>
        <v>11.959999999999999</v>
      </c>
      <c r="F161" s="157">
        <f t="shared" si="62"/>
        <v>12.14</v>
      </c>
      <c r="G161" s="157">
        <f t="shared" si="62"/>
        <v>12.32</v>
      </c>
      <c r="H161" s="157">
        <f t="shared" si="62"/>
        <v>12.5</v>
      </c>
      <c r="I161" s="157">
        <f t="shared" si="62"/>
        <v>13.24</v>
      </c>
      <c r="J161" s="157">
        <f t="shared" si="62"/>
        <v>13.98</v>
      </c>
      <c r="K161" s="157">
        <f t="shared" si="62"/>
        <v>14.719999999999999</v>
      </c>
      <c r="L161" s="157">
        <f t="shared" si="62"/>
        <v>15.459999999999999</v>
      </c>
      <c r="M161" s="157">
        <f t="shared" si="62"/>
        <v>16.2</v>
      </c>
      <c r="N161" s="157">
        <f t="shared" si="62"/>
        <v>17.259999999999998</v>
      </c>
      <c r="O161" s="157">
        <f t="shared" si="62"/>
        <v>18.32</v>
      </c>
      <c r="P161" s="157">
        <f t="shared" si="62"/>
        <v>19.38</v>
      </c>
      <c r="Q161" s="157">
        <f t="shared" si="62"/>
        <v>20.439999999999998</v>
      </c>
      <c r="R161" s="157">
        <f t="shared" si="62"/>
        <v>21.5</v>
      </c>
      <c r="S161" s="157">
        <f t="shared" si="62"/>
        <v>22.92</v>
      </c>
      <c r="T161" s="157">
        <f t="shared" si="62"/>
        <v>24.34</v>
      </c>
      <c r="U161" s="157">
        <f t="shared" si="62"/>
        <v>25.76</v>
      </c>
      <c r="V161" s="157">
        <f t="shared" si="62"/>
        <v>27.18</v>
      </c>
      <c r="W161" s="157">
        <f t="shared" si="62"/>
        <v>28.6</v>
      </c>
      <c r="X161" s="157">
        <f t="shared" si="62"/>
        <v>30.12</v>
      </c>
      <c r="Y161" s="157">
        <f t="shared" si="62"/>
        <v>31.64</v>
      </c>
      <c r="Z161" s="157">
        <f t="shared" si="62"/>
        <v>33.160000000000004</v>
      </c>
      <c r="AA161" s="157">
        <f t="shared" si="62"/>
        <v>34.68</v>
      </c>
      <c r="AB161" s="157">
        <f t="shared" si="62"/>
        <v>36.200000000000003</v>
      </c>
      <c r="AC161" s="157">
        <f t="shared" si="62"/>
        <v>37.300000000000004</v>
      </c>
      <c r="AD161" s="157">
        <f t="shared" si="62"/>
        <v>38.400000000000006</v>
      </c>
      <c r="AE161" s="157">
        <f t="shared" si="62"/>
        <v>39.5</v>
      </c>
      <c r="AF161" s="157">
        <f t="shared" si="62"/>
        <v>40.6</v>
      </c>
      <c r="AG161" s="157">
        <f t="shared" si="62"/>
        <v>41.7</v>
      </c>
      <c r="AH161" s="157">
        <f t="shared" si="62"/>
        <v>42.42</v>
      </c>
      <c r="AI161" s="157">
        <f t="shared" si="62"/>
        <v>43.14</v>
      </c>
      <c r="AJ161" s="157">
        <f t="shared" si="62"/>
        <v>43.86</v>
      </c>
      <c r="AK161" s="157">
        <f t="shared" si="62"/>
        <v>44.58</v>
      </c>
      <c r="AL161" s="157">
        <f t="shared" si="62"/>
        <v>45.3</v>
      </c>
      <c r="AM161" s="157">
        <f t="shared" si="62"/>
        <v>46.019999999999996</v>
      </c>
      <c r="AN161" s="157">
        <f t="shared" si="62"/>
        <v>46.739999999999995</v>
      </c>
      <c r="AO161" s="157">
        <f t="shared" si="62"/>
        <v>47.459999999999994</v>
      </c>
    </row>
    <row r="162" spans="1:42" s="4" customFormat="1" x14ac:dyDescent="0.45">
      <c r="A162" s="4" t="s">
        <v>676</v>
      </c>
      <c r="B162" s="4" t="s">
        <v>682</v>
      </c>
      <c r="C162" s="157">
        <f t="shared" ref="C162:R168" si="63">C154</f>
        <v>892.07603274999997</v>
      </c>
      <c r="D162" s="157">
        <f t="shared" si="63"/>
        <v>883.56816911548481</v>
      </c>
      <c r="E162" s="157">
        <f t="shared" si="63"/>
        <v>875.06030548096965</v>
      </c>
      <c r="F162" s="157">
        <f t="shared" si="63"/>
        <v>866.55244184645449</v>
      </c>
      <c r="G162" s="157">
        <f t="shared" si="63"/>
        <v>858.04457821193932</v>
      </c>
      <c r="H162" s="157">
        <f t="shared" si="63"/>
        <v>849.53671457742416</v>
      </c>
      <c r="I162" s="157">
        <f t="shared" si="63"/>
        <v>841.09003466712034</v>
      </c>
      <c r="J162" s="157">
        <f t="shared" si="63"/>
        <v>832.64335475681639</v>
      </c>
      <c r="K162" s="157">
        <f t="shared" si="63"/>
        <v>824.19667484651256</v>
      </c>
      <c r="L162" s="157">
        <f t="shared" si="63"/>
        <v>815.74999493620862</v>
      </c>
      <c r="M162" s="157">
        <f t="shared" si="63"/>
        <v>807.30331502590479</v>
      </c>
      <c r="N162" s="157">
        <f t="shared" si="63"/>
        <v>817.65278234905793</v>
      </c>
      <c r="O162" s="157">
        <f t="shared" si="63"/>
        <v>828.00224967221106</v>
      </c>
      <c r="P162" s="157">
        <f t="shared" si="63"/>
        <v>838.35171699536409</v>
      </c>
      <c r="Q162" s="157">
        <f t="shared" si="63"/>
        <v>848.70118431851722</v>
      </c>
      <c r="R162" s="157">
        <f t="shared" si="63"/>
        <v>859.05065164167036</v>
      </c>
      <c r="S162" s="157">
        <f t="shared" si="62"/>
        <v>871.10633892600003</v>
      </c>
      <c r="T162" s="157">
        <f t="shared" si="62"/>
        <v>883.16202621032983</v>
      </c>
      <c r="U162" s="157">
        <f t="shared" si="62"/>
        <v>895.21771349465951</v>
      </c>
      <c r="V162" s="157">
        <f t="shared" si="62"/>
        <v>907.2734007789893</v>
      </c>
      <c r="W162" s="157">
        <f t="shared" si="62"/>
        <v>919.32908806331898</v>
      </c>
      <c r="X162" s="157">
        <f t="shared" si="62"/>
        <v>933.46181561273772</v>
      </c>
      <c r="Y162" s="157">
        <f t="shared" si="62"/>
        <v>947.59454316215636</v>
      </c>
      <c r="Z162" s="157">
        <f t="shared" si="62"/>
        <v>961.7272707115751</v>
      </c>
      <c r="AA162" s="157">
        <f t="shared" si="62"/>
        <v>975.85999826099373</v>
      </c>
      <c r="AB162" s="157">
        <f t="shared" si="62"/>
        <v>989.99272581041248</v>
      </c>
      <c r="AC162" s="157">
        <f t="shared" si="62"/>
        <v>1006.5498024729106</v>
      </c>
      <c r="AD162" s="157">
        <f t="shared" si="62"/>
        <v>1023.1068791354089</v>
      </c>
      <c r="AE162" s="157">
        <f t="shared" si="62"/>
        <v>1039.6639557979072</v>
      </c>
      <c r="AF162" s="157">
        <f t="shared" si="62"/>
        <v>1056.2210324604052</v>
      </c>
      <c r="AG162" s="157">
        <f t="shared" si="62"/>
        <v>1072.7781091229035</v>
      </c>
      <c r="AH162" s="157">
        <f t="shared" si="62"/>
        <v>1092.2203971158772</v>
      </c>
      <c r="AI162" s="157">
        <f t="shared" si="62"/>
        <v>1111.6626851088506</v>
      </c>
      <c r="AJ162" s="157">
        <f t="shared" si="62"/>
        <v>1131.1049731018243</v>
      </c>
      <c r="AK162" s="157">
        <f t="shared" si="62"/>
        <v>1150.5472610947977</v>
      </c>
      <c r="AL162" s="157">
        <f t="shared" si="62"/>
        <v>1169.9895490877714</v>
      </c>
      <c r="AM162" s="157">
        <f t="shared" si="62"/>
        <v>1189.431837080745</v>
      </c>
      <c r="AN162" s="157">
        <f t="shared" si="62"/>
        <v>1208.8741250737185</v>
      </c>
      <c r="AO162" s="157">
        <f t="shared" si="62"/>
        <v>1228.3164130666921</v>
      </c>
    </row>
    <row r="163" spans="1:42" s="4" customFormat="1" x14ac:dyDescent="0.45">
      <c r="A163" s="4" t="s">
        <v>27</v>
      </c>
      <c r="B163" s="4" t="s">
        <v>682</v>
      </c>
      <c r="C163" s="157">
        <f t="shared" si="63"/>
        <v>35.444403431960666</v>
      </c>
      <c r="D163" s="157">
        <f t="shared" si="63"/>
        <v>39.47181427137037</v>
      </c>
      <c r="E163" s="157">
        <f t="shared" si="63"/>
        <v>43.499225110780074</v>
      </c>
      <c r="F163" s="157">
        <f t="shared" si="63"/>
        <v>47.526635950189778</v>
      </c>
      <c r="G163" s="157">
        <f t="shared" si="63"/>
        <v>51.554046789599482</v>
      </c>
      <c r="H163" s="157">
        <f t="shared" si="63"/>
        <v>55.581457629009186</v>
      </c>
      <c r="I163" s="157">
        <f t="shared" si="63"/>
        <v>61.306545389769227</v>
      </c>
      <c r="J163" s="157">
        <f t="shared" si="63"/>
        <v>67.031633150529274</v>
      </c>
      <c r="K163" s="157">
        <f t="shared" si="63"/>
        <v>72.756720911289307</v>
      </c>
      <c r="L163" s="157">
        <f t="shared" si="63"/>
        <v>78.481808672049354</v>
      </c>
      <c r="M163" s="157">
        <f t="shared" si="63"/>
        <v>84.206896432809401</v>
      </c>
      <c r="N163" s="157">
        <f t="shared" si="63"/>
        <v>91.024753538326664</v>
      </c>
      <c r="O163" s="157">
        <f t="shared" si="63"/>
        <v>97.842610643843926</v>
      </c>
      <c r="P163" s="157">
        <f t="shared" si="63"/>
        <v>104.66046774936119</v>
      </c>
      <c r="Q163" s="157">
        <f t="shared" si="63"/>
        <v>111.47832485487845</v>
      </c>
      <c r="R163" s="157">
        <f t="shared" si="63"/>
        <v>118.29618196039571</v>
      </c>
      <c r="S163" s="157">
        <f t="shared" si="62"/>
        <v>126.24741727079923</v>
      </c>
      <c r="T163" s="157">
        <f t="shared" si="62"/>
        <v>134.19865258120274</v>
      </c>
      <c r="U163" s="157">
        <f t="shared" si="62"/>
        <v>142.14988789160626</v>
      </c>
      <c r="V163" s="157">
        <f t="shared" si="62"/>
        <v>150.10112320200977</v>
      </c>
      <c r="W163" s="157">
        <f t="shared" si="62"/>
        <v>158.05235851241329</v>
      </c>
      <c r="X163" s="157">
        <f t="shared" si="62"/>
        <v>165.67402742665763</v>
      </c>
      <c r="Y163" s="157">
        <f t="shared" si="62"/>
        <v>173.29569634090197</v>
      </c>
      <c r="Z163" s="157">
        <f t="shared" si="62"/>
        <v>180.91736525514631</v>
      </c>
      <c r="AA163" s="157">
        <f t="shared" si="62"/>
        <v>188.53903416939062</v>
      </c>
      <c r="AB163" s="157">
        <f t="shared" si="62"/>
        <v>196.16070308363496</v>
      </c>
      <c r="AC163" s="157">
        <f t="shared" si="62"/>
        <v>202.48085738779528</v>
      </c>
      <c r="AD163" s="157">
        <f t="shared" si="62"/>
        <v>208.80101169195561</v>
      </c>
      <c r="AE163" s="157">
        <f t="shared" si="62"/>
        <v>215.12116599611591</v>
      </c>
      <c r="AF163" s="157">
        <f t="shared" si="62"/>
        <v>221.44132030027623</v>
      </c>
      <c r="AG163" s="157">
        <f t="shared" si="62"/>
        <v>227.76147460443656</v>
      </c>
      <c r="AH163" s="157">
        <f t="shared" si="62"/>
        <v>232.5135879656103</v>
      </c>
      <c r="AI163" s="157">
        <f t="shared" si="62"/>
        <v>237.26570132678404</v>
      </c>
      <c r="AJ163" s="157">
        <f t="shared" si="62"/>
        <v>242.01781468795778</v>
      </c>
      <c r="AK163" s="157">
        <f t="shared" si="62"/>
        <v>246.76992804913152</v>
      </c>
      <c r="AL163" s="157">
        <f t="shared" si="62"/>
        <v>251.52204141030526</v>
      </c>
      <c r="AM163" s="157">
        <f t="shared" si="62"/>
        <v>256.274154771479</v>
      </c>
      <c r="AN163" s="157">
        <f t="shared" si="62"/>
        <v>261.02626813265272</v>
      </c>
      <c r="AO163" s="157">
        <f t="shared" si="62"/>
        <v>265.77838149382649</v>
      </c>
    </row>
    <row r="164" spans="1:42" s="4" customFormat="1" x14ac:dyDescent="0.45">
      <c r="A164" s="4" t="s">
        <v>6</v>
      </c>
      <c r="B164" s="4" t="s">
        <v>682</v>
      </c>
      <c r="C164" s="157">
        <f t="shared" si="63"/>
        <v>72.960746327441825</v>
      </c>
      <c r="D164" s="157">
        <f t="shared" si="63"/>
        <v>74.60112620379175</v>
      </c>
      <c r="E164" s="157">
        <f t="shared" si="63"/>
        <v>76.241506080141676</v>
      </c>
      <c r="F164" s="157">
        <f t="shared" si="63"/>
        <v>77.881885956491587</v>
      </c>
      <c r="G164" s="157">
        <f t="shared" si="63"/>
        <v>79.522265832841512</v>
      </c>
      <c r="H164" s="157">
        <f t="shared" si="63"/>
        <v>81.162645709191438</v>
      </c>
      <c r="I164" s="157">
        <f t="shared" si="63"/>
        <v>82.038508795503503</v>
      </c>
      <c r="J164" s="157">
        <f t="shared" si="63"/>
        <v>82.914371881815569</v>
      </c>
      <c r="K164" s="157">
        <f t="shared" si="63"/>
        <v>83.790234968127621</v>
      </c>
      <c r="L164" s="157">
        <f t="shared" si="63"/>
        <v>84.666098054439686</v>
      </c>
      <c r="M164" s="157">
        <f t="shared" si="63"/>
        <v>85.541961140751752</v>
      </c>
      <c r="N164" s="157">
        <f t="shared" si="63"/>
        <v>85.947054719559404</v>
      </c>
      <c r="O164" s="157">
        <f t="shared" si="63"/>
        <v>86.352148298367055</v>
      </c>
      <c r="P164" s="157">
        <f t="shared" si="63"/>
        <v>86.757241877174721</v>
      </c>
      <c r="Q164" s="157">
        <f t="shared" si="63"/>
        <v>87.162335455982372</v>
      </c>
      <c r="R164" s="157">
        <f t="shared" si="63"/>
        <v>87.567429034790024</v>
      </c>
      <c r="S164" s="157">
        <f t="shared" si="62"/>
        <v>87.646195958330338</v>
      </c>
      <c r="T164" s="157">
        <f t="shared" si="62"/>
        <v>87.724962881870653</v>
      </c>
      <c r="U164" s="157">
        <f t="shared" si="62"/>
        <v>87.803729805410953</v>
      </c>
      <c r="V164" s="157">
        <f t="shared" si="62"/>
        <v>87.882496728951267</v>
      </c>
      <c r="W164" s="157">
        <f t="shared" si="62"/>
        <v>87.961263652491581</v>
      </c>
      <c r="X164" s="157">
        <f t="shared" si="62"/>
        <v>87.954786123878193</v>
      </c>
      <c r="Y164" s="157">
        <f t="shared" si="62"/>
        <v>87.94830859526482</v>
      </c>
      <c r="Z164" s="157">
        <f t="shared" si="62"/>
        <v>87.941831066651432</v>
      </c>
      <c r="AA164" s="157">
        <f t="shared" si="62"/>
        <v>87.935353538038058</v>
      </c>
      <c r="AB164" s="157">
        <f t="shared" si="62"/>
        <v>87.92887600942467</v>
      </c>
      <c r="AC164" s="157">
        <f t="shared" si="62"/>
        <v>87.904174475954235</v>
      </c>
      <c r="AD164" s="157">
        <f t="shared" si="62"/>
        <v>87.879472942483801</v>
      </c>
      <c r="AE164" s="157">
        <f t="shared" si="62"/>
        <v>87.854771409013352</v>
      </c>
      <c r="AF164" s="157">
        <f t="shared" si="62"/>
        <v>87.830069875542918</v>
      </c>
      <c r="AG164" s="157">
        <f t="shared" si="62"/>
        <v>87.805368342072484</v>
      </c>
      <c r="AH164" s="157">
        <f t="shared" si="62"/>
        <v>87.58321948419119</v>
      </c>
      <c r="AI164" s="157">
        <f t="shared" si="62"/>
        <v>87.361070626309896</v>
      </c>
      <c r="AJ164" s="157">
        <f t="shared" si="62"/>
        <v>87.138921768428617</v>
      </c>
      <c r="AK164" s="157">
        <f t="shared" si="62"/>
        <v>86.916772910547323</v>
      </c>
      <c r="AL164" s="157">
        <f t="shared" si="62"/>
        <v>86.694624052666029</v>
      </c>
      <c r="AM164" s="157">
        <f t="shared" si="62"/>
        <v>86.472475194784735</v>
      </c>
      <c r="AN164" s="157">
        <f t="shared" si="62"/>
        <v>86.250326336903441</v>
      </c>
      <c r="AO164" s="157">
        <f t="shared" si="62"/>
        <v>86.028177479022162</v>
      </c>
    </row>
    <row r="165" spans="1:42" s="4" customFormat="1" x14ac:dyDescent="0.45">
      <c r="A165" s="4" t="s">
        <v>677</v>
      </c>
      <c r="B165" s="4" t="s">
        <v>682</v>
      </c>
      <c r="C165" s="157">
        <f t="shared" si="63"/>
        <v>2706.3</v>
      </c>
      <c r="D165" s="157">
        <f t="shared" si="63"/>
        <v>2801.1600000000003</v>
      </c>
      <c r="E165" s="157">
        <f t="shared" si="63"/>
        <v>2896.0200000000004</v>
      </c>
      <c r="F165" s="157">
        <f t="shared" si="63"/>
        <v>2990.88</v>
      </c>
      <c r="G165" s="157">
        <f t="shared" si="63"/>
        <v>3085.7400000000002</v>
      </c>
      <c r="H165" s="157">
        <f t="shared" si="63"/>
        <v>3180.6000000000004</v>
      </c>
      <c r="I165" s="157">
        <f t="shared" si="63"/>
        <v>3255.0000000000005</v>
      </c>
      <c r="J165" s="157">
        <f t="shared" si="63"/>
        <v>3329.4000000000005</v>
      </c>
      <c r="K165" s="157">
        <f t="shared" si="63"/>
        <v>3403.8</v>
      </c>
      <c r="L165" s="157">
        <f t="shared" si="63"/>
        <v>3478.2000000000003</v>
      </c>
      <c r="M165" s="157">
        <f t="shared" si="63"/>
        <v>3552.6000000000004</v>
      </c>
      <c r="N165" s="157">
        <f t="shared" si="63"/>
        <v>3587.01</v>
      </c>
      <c r="O165" s="157">
        <f t="shared" si="63"/>
        <v>3621.42</v>
      </c>
      <c r="P165" s="157">
        <f t="shared" si="63"/>
        <v>3655.8300000000004</v>
      </c>
      <c r="Q165" s="157">
        <f t="shared" si="63"/>
        <v>3690.2400000000002</v>
      </c>
      <c r="R165" s="157">
        <f t="shared" si="63"/>
        <v>3724.65</v>
      </c>
      <c r="S165" s="157">
        <f t="shared" si="62"/>
        <v>3719.07</v>
      </c>
      <c r="T165" s="157">
        <f t="shared" si="62"/>
        <v>3713.4900000000002</v>
      </c>
      <c r="U165" s="157">
        <f t="shared" si="62"/>
        <v>3707.9100000000003</v>
      </c>
      <c r="V165" s="157">
        <f t="shared" si="62"/>
        <v>3702.3300000000004</v>
      </c>
      <c r="W165" s="157">
        <f t="shared" si="62"/>
        <v>3696.7500000000005</v>
      </c>
      <c r="X165" s="157">
        <f t="shared" si="62"/>
        <v>3692.1000000000004</v>
      </c>
      <c r="Y165" s="157">
        <f t="shared" si="62"/>
        <v>3687.4500000000003</v>
      </c>
      <c r="Z165" s="157">
        <f t="shared" si="62"/>
        <v>3682.8000000000006</v>
      </c>
      <c r="AA165" s="157">
        <f t="shared" si="62"/>
        <v>3678.1500000000005</v>
      </c>
      <c r="AB165" s="157">
        <f t="shared" si="62"/>
        <v>3673.5000000000005</v>
      </c>
      <c r="AC165" s="157">
        <f t="shared" si="62"/>
        <v>3546.0900000000006</v>
      </c>
      <c r="AD165" s="157">
        <f t="shared" si="62"/>
        <v>3418.6800000000003</v>
      </c>
      <c r="AE165" s="157">
        <f t="shared" si="62"/>
        <v>3291.2700000000004</v>
      </c>
      <c r="AF165" s="157">
        <f t="shared" si="62"/>
        <v>3163.86</v>
      </c>
      <c r="AG165" s="157">
        <f t="shared" si="62"/>
        <v>3036.4500000000003</v>
      </c>
      <c r="AH165" s="157">
        <f t="shared" si="62"/>
        <v>2931.36</v>
      </c>
      <c r="AI165" s="157">
        <f t="shared" si="62"/>
        <v>2826.27</v>
      </c>
      <c r="AJ165" s="157">
        <f t="shared" si="62"/>
        <v>2721.1800000000003</v>
      </c>
      <c r="AK165" s="157">
        <f t="shared" si="62"/>
        <v>2616.09</v>
      </c>
      <c r="AL165" s="157">
        <f t="shared" si="62"/>
        <v>2511</v>
      </c>
      <c r="AM165" s="157">
        <f t="shared" si="62"/>
        <v>2405.91</v>
      </c>
      <c r="AN165" s="157">
        <f t="shared" si="62"/>
        <v>2300.8199999999997</v>
      </c>
      <c r="AO165" s="157">
        <f t="shared" si="62"/>
        <v>2195.7299999999996</v>
      </c>
    </row>
    <row r="166" spans="1:42" s="4" customFormat="1" x14ac:dyDescent="0.45">
      <c r="A166" s="4" t="s">
        <v>678</v>
      </c>
      <c r="B166" s="4" t="s">
        <v>682</v>
      </c>
      <c r="C166" s="157">
        <f t="shared" si="63"/>
        <v>1</v>
      </c>
      <c r="D166" s="157">
        <f t="shared" si="63"/>
        <v>1.0122688417040666</v>
      </c>
      <c r="E166" s="157">
        <f t="shared" si="63"/>
        <v>1.0243799180788873</v>
      </c>
      <c r="F166" s="157">
        <f t="shared" si="63"/>
        <v>1.0364099210877882</v>
      </c>
      <c r="G166" s="157">
        <f t="shared" si="63"/>
        <v>1.0483787143031715</v>
      </c>
      <c r="H166" s="157">
        <f t="shared" si="63"/>
        <v>1.0602614249126261</v>
      </c>
      <c r="I166" s="157">
        <f t="shared" si="63"/>
        <v>1.0720359495555423</v>
      </c>
      <c r="J166" s="157">
        <f t="shared" si="63"/>
        <v>1.0836632134679862</v>
      </c>
      <c r="K166" s="157">
        <f t="shared" si="63"/>
        <v>1.095111547675663</v>
      </c>
      <c r="L166" s="157">
        <f t="shared" si="63"/>
        <v>1.1063738266593561</v>
      </c>
      <c r="M166" s="157">
        <f t="shared" si="63"/>
        <v>1.1174516338677802</v>
      </c>
      <c r="N166" s="157">
        <f t="shared" si="63"/>
        <v>1.1283323017112175</v>
      </c>
      <c r="O166" s="157">
        <f t="shared" si="63"/>
        <v>1.1390023708755923</v>
      </c>
      <c r="P166" s="157">
        <f t="shared" si="63"/>
        <v>1.1494483820468293</v>
      </c>
      <c r="Q166" s="157">
        <f t="shared" si="63"/>
        <v>1.1596592510839252</v>
      </c>
      <c r="R166" s="157">
        <f t="shared" si="63"/>
        <v>1.1696238938458769</v>
      </c>
      <c r="S166" s="157">
        <f t="shared" si="62"/>
        <v>1.1793248923968218</v>
      </c>
      <c r="T166" s="157">
        <f t="shared" si="62"/>
        <v>1.1887440370765403</v>
      </c>
      <c r="U166" s="157">
        <f t="shared" si="62"/>
        <v>1.1978670768465998</v>
      </c>
      <c r="V166" s="157">
        <f t="shared" si="62"/>
        <v>1.2066860944634263</v>
      </c>
      <c r="W166" s="157">
        <f t="shared" si="62"/>
        <v>1.2151931726834462</v>
      </c>
      <c r="X166" s="157">
        <f t="shared" si="62"/>
        <v>1.2233756439169412</v>
      </c>
      <c r="Y166" s="157">
        <f t="shared" si="62"/>
        <v>1.2312168819524067</v>
      </c>
      <c r="Z166" s="157">
        <f t="shared" si="62"/>
        <v>1.2387081778219113</v>
      </c>
      <c r="AA166" s="157">
        <f t="shared" si="62"/>
        <v>1.2458431977305962</v>
      </c>
      <c r="AB166" s="157">
        <f t="shared" si="62"/>
        <v>1.2526243168515334</v>
      </c>
      <c r="AC166" s="157">
        <f t="shared" si="62"/>
        <v>1.2590649944987984</v>
      </c>
      <c r="AD166" s="157">
        <f t="shared" si="62"/>
        <v>1.265184232056968</v>
      </c>
      <c r="AE166" s="157">
        <f t="shared" si="62"/>
        <v>1.2709994474619049</v>
      </c>
      <c r="AF166" s="157">
        <f t="shared" si="62"/>
        <v>1.2765130158866809</v>
      </c>
      <c r="AG166" s="157">
        <f t="shared" si="62"/>
        <v>1.2817273125043682</v>
      </c>
      <c r="AH166" s="157">
        <f t="shared" si="62"/>
        <v>1.2866494628341834</v>
      </c>
      <c r="AI166" s="157">
        <f t="shared" si="62"/>
        <v>1.2912897592927721</v>
      </c>
      <c r="AJ166" s="157">
        <f t="shared" si="62"/>
        <v>1.2956537439506361</v>
      </c>
      <c r="AK166" s="157">
        <f t="shared" si="62"/>
        <v>1.2997477506026345</v>
      </c>
      <c r="AL166" s="157">
        <f t="shared" si="62"/>
        <v>1.3035725709731245</v>
      </c>
      <c r="AM166" s="157">
        <f t="shared" si="62"/>
        <v>1.3071321636838933</v>
      </c>
      <c r="AN166" s="157">
        <f t="shared" si="62"/>
        <v>1.3104249452862258</v>
      </c>
      <c r="AO166" s="157">
        <f t="shared" si="62"/>
        <v>1.3134532909531942</v>
      </c>
    </row>
    <row r="167" spans="1:42" s="4" customFormat="1" x14ac:dyDescent="0.45">
      <c r="A167" s="4" t="s">
        <v>11</v>
      </c>
      <c r="B167" s="4" t="s">
        <v>682</v>
      </c>
      <c r="C167" s="157">
        <f t="shared" si="63"/>
        <v>101.36328383625001</v>
      </c>
      <c r="D167" s="157">
        <f t="shared" si="63"/>
        <v>108.99267255706827</v>
      </c>
      <c r="E167" s="157">
        <f t="shared" si="63"/>
        <v>116.62206127788654</v>
      </c>
      <c r="F167" s="157">
        <f t="shared" si="63"/>
        <v>124.25144999870483</v>
      </c>
      <c r="G167" s="157">
        <f t="shared" si="63"/>
        <v>131.8808387195231</v>
      </c>
      <c r="H167" s="157">
        <f t="shared" si="63"/>
        <v>139.51022744034137</v>
      </c>
      <c r="I167" s="157">
        <f t="shared" si="63"/>
        <v>149.84658400058814</v>
      </c>
      <c r="J167" s="157">
        <f t="shared" si="63"/>
        <v>160.18294056083494</v>
      </c>
      <c r="K167" s="157">
        <f t="shared" si="63"/>
        <v>170.51929712108171</v>
      </c>
      <c r="L167" s="157">
        <f t="shared" si="63"/>
        <v>180.85565368132848</v>
      </c>
      <c r="M167" s="157">
        <f t="shared" si="63"/>
        <v>191.19201024157528</v>
      </c>
      <c r="N167" s="157">
        <f t="shared" si="63"/>
        <v>204.08246940317429</v>
      </c>
      <c r="O167" s="157">
        <f t="shared" si="63"/>
        <v>216.9729285647733</v>
      </c>
      <c r="P167" s="157">
        <f t="shared" si="63"/>
        <v>229.86338772637231</v>
      </c>
      <c r="Q167" s="157">
        <f t="shared" si="63"/>
        <v>242.75384688797132</v>
      </c>
      <c r="R167" s="157">
        <f t="shared" si="63"/>
        <v>255.64430604957033</v>
      </c>
      <c r="S167" s="157">
        <f t="shared" si="62"/>
        <v>268.78031264117124</v>
      </c>
      <c r="T167" s="157">
        <f t="shared" si="62"/>
        <v>281.91631923277214</v>
      </c>
      <c r="U167" s="157">
        <f t="shared" si="62"/>
        <v>295.05232582437304</v>
      </c>
      <c r="V167" s="157">
        <f t="shared" si="62"/>
        <v>308.18833241597395</v>
      </c>
      <c r="W167" s="157">
        <f t="shared" si="62"/>
        <v>321.32433900757485</v>
      </c>
      <c r="X167" s="157">
        <f t="shared" si="62"/>
        <v>325.73502852626405</v>
      </c>
      <c r="Y167" s="157">
        <f t="shared" si="62"/>
        <v>330.14571804495324</v>
      </c>
      <c r="Z167" s="157">
        <f t="shared" si="62"/>
        <v>334.55640756364249</v>
      </c>
      <c r="AA167" s="157">
        <f t="shared" si="62"/>
        <v>338.96709708233169</v>
      </c>
      <c r="AB167" s="157">
        <f t="shared" si="62"/>
        <v>343.37778660102089</v>
      </c>
      <c r="AC167" s="157">
        <f t="shared" si="62"/>
        <v>348.71041616098751</v>
      </c>
      <c r="AD167" s="157">
        <f t="shared" si="62"/>
        <v>354.04304572095413</v>
      </c>
      <c r="AE167" s="157">
        <f t="shared" si="62"/>
        <v>359.37567528092075</v>
      </c>
      <c r="AF167" s="157">
        <f t="shared" si="62"/>
        <v>364.70830484088737</v>
      </c>
      <c r="AG167" s="157">
        <f t="shared" si="62"/>
        <v>370.04093440085398</v>
      </c>
      <c r="AH167" s="157">
        <f t="shared" si="62"/>
        <v>373.8804294316447</v>
      </c>
      <c r="AI167" s="157">
        <f t="shared" si="62"/>
        <v>377.71992446243542</v>
      </c>
      <c r="AJ167" s="157">
        <f t="shared" si="62"/>
        <v>381.55941949322607</v>
      </c>
      <c r="AK167" s="157">
        <f t="shared" si="62"/>
        <v>385.39891452401679</v>
      </c>
      <c r="AL167" s="157">
        <f t="shared" si="62"/>
        <v>389.2384095548075</v>
      </c>
      <c r="AM167" s="157">
        <f t="shared" si="62"/>
        <v>393.07790458559822</v>
      </c>
      <c r="AN167" s="157">
        <f t="shared" si="62"/>
        <v>396.91739961638893</v>
      </c>
      <c r="AO167" s="157">
        <f t="shared" si="62"/>
        <v>400.75689464717959</v>
      </c>
    </row>
    <row r="168" spans="1:42" s="4" customFormat="1" x14ac:dyDescent="0.45">
      <c r="A168" s="4" t="s">
        <v>679</v>
      </c>
      <c r="B168" s="4" t="s">
        <v>682</v>
      </c>
      <c r="C168" s="157">
        <f t="shared" si="63"/>
        <v>360.7</v>
      </c>
      <c r="D168" s="157">
        <f t="shared" si="63"/>
        <v>368.58</v>
      </c>
      <c r="E168" s="157">
        <f t="shared" si="63"/>
        <v>376.46</v>
      </c>
      <c r="F168" s="157">
        <f t="shared" si="63"/>
        <v>384.34000000000003</v>
      </c>
      <c r="G168" s="157">
        <f t="shared" si="63"/>
        <v>392.22</v>
      </c>
      <c r="H168" s="157">
        <f t="shared" si="63"/>
        <v>400.1</v>
      </c>
      <c r="I168" s="157">
        <f t="shared" si="63"/>
        <v>415.3</v>
      </c>
      <c r="J168" s="157">
        <f t="shared" si="63"/>
        <v>430.5</v>
      </c>
      <c r="K168" s="157">
        <f t="shared" si="63"/>
        <v>445.70000000000005</v>
      </c>
      <c r="L168" s="157">
        <f t="shared" si="63"/>
        <v>460.90000000000003</v>
      </c>
      <c r="M168" s="157">
        <f t="shared" si="63"/>
        <v>476.1</v>
      </c>
      <c r="N168" s="157">
        <f t="shared" si="63"/>
        <v>495.38</v>
      </c>
      <c r="O168" s="157">
        <f t="shared" si="63"/>
        <v>514.66</v>
      </c>
      <c r="P168" s="157">
        <f t="shared" si="63"/>
        <v>533.94000000000005</v>
      </c>
      <c r="Q168" s="157">
        <f t="shared" si="63"/>
        <v>553.22</v>
      </c>
      <c r="R168" s="157">
        <f t="shared" si="63"/>
        <v>572.5</v>
      </c>
      <c r="S168" s="157">
        <f t="shared" si="62"/>
        <v>594.41999999999996</v>
      </c>
      <c r="T168" s="157">
        <f t="shared" si="62"/>
        <v>616.34</v>
      </c>
      <c r="U168" s="157">
        <f t="shared" si="62"/>
        <v>638.26</v>
      </c>
      <c r="V168" s="157">
        <f t="shared" si="62"/>
        <v>660.18000000000006</v>
      </c>
      <c r="W168" s="157">
        <f t="shared" si="62"/>
        <v>682.1</v>
      </c>
      <c r="X168" s="157">
        <f t="shared" si="62"/>
        <v>714.38</v>
      </c>
      <c r="Y168" s="157">
        <f t="shared" si="62"/>
        <v>746.66</v>
      </c>
      <c r="Z168" s="157">
        <f t="shared" si="62"/>
        <v>778.94</v>
      </c>
      <c r="AA168" s="157">
        <f t="shared" si="62"/>
        <v>811.22</v>
      </c>
      <c r="AB168" s="157">
        <f t="shared" si="62"/>
        <v>843.5</v>
      </c>
      <c r="AC168" s="157">
        <f t="shared" si="62"/>
        <v>885.04</v>
      </c>
      <c r="AD168" s="157">
        <f t="shared" si="62"/>
        <v>926.58</v>
      </c>
      <c r="AE168" s="157">
        <f t="shared" si="62"/>
        <v>968.12</v>
      </c>
      <c r="AF168" s="157">
        <f t="shared" si="62"/>
        <v>1009.6600000000001</v>
      </c>
      <c r="AG168" s="157">
        <f t="shared" si="62"/>
        <v>1051.2</v>
      </c>
      <c r="AH168" s="157">
        <f t="shared" si="62"/>
        <v>1085.54</v>
      </c>
      <c r="AI168" s="157">
        <f t="shared" si="62"/>
        <v>1119.8800000000001</v>
      </c>
      <c r="AJ168" s="157">
        <f t="shared" si="62"/>
        <v>1154.22</v>
      </c>
      <c r="AK168" s="157">
        <f t="shared" si="62"/>
        <v>1188.5600000000002</v>
      </c>
      <c r="AL168" s="157">
        <f t="shared" si="62"/>
        <v>1222.9000000000001</v>
      </c>
      <c r="AM168" s="157">
        <f t="shared" si="62"/>
        <v>1257.2400000000002</v>
      </c>
      <c r="AN168" s="157">
        <f t="shared" si="62"/>
        <v>1291.5800000000002</v>
      </c>
      <c r="AO168" s="157">
        <f t="shared" si="62"/>
        <v>1325.92</v>
      </c>
      <c r="AP168" s="157"/>
    </row>
    <row r="169" spans="1:42" s="4" customFormat="1" x14ac:dyDescent="0.45">
      <c r="A169" s="4" t="s">
        <v>675</v>
      </c>
      <c r="B169" s="4" t="s">
        <v>683</v>
      </c>
      <c r="C169" s="157">
        <f>C161</f>
        <v>11.6</v>
      </c>
      <c r="D169" s="157">
        <f t="shared" ref="D169:AO176" si="64">D161</f>
        <v>11.78</v>
      </c>
      <c r="E169" s="157">
        <f t="shared" si="64"/>
        <v>11.959999999999999</v>
      </c>
      <c r="F169" s="157">
        <f t="shared" si="64"/>
        <v>12.14</v>
      </c>
      <c r="G169" s="157">
        <f t="shared" si="64"/>
        <v>12.32</v>
      </c>
      <c r="H169" s="157">
        <f t="shared" si="64"/>
        <v>12.5</v>
      </c>
      <c r="I169" s="157">
        <f t="shared" si="64"/>
        <v>13.24</v>
      </c>
      <c r="J169" s="157">
        <f t="shared" si="64"/>
        <v>13.98</v>
      </c>
      <c r="K169" s="157">
        <f t="shared" si="64"/>
        <v>14.719999999999999</v>
      </c>
      <c r="L169" s="157">
        <f t="shared" si="64"/>
        <v>15.459999999999999</v>
      </c>
      <c r="M169" s="157">
        <f t="shared" si="64"/>
        <v>16.2</v>
      </c>
      <c r="N169" s="157">
        <f t="shared" si="64"/>
        <v>17.259999999999998</v>
      </c>
      <c r="O169" s="157">
        <f t="shared" si="64"/>
        <v>18.32</v>
      </c>
      <c r="P169" s="157">
        <f t="shared" si="64"/>
        <v>19.38</v>
      </c>
      <c r="Q169" s="157">
        <f t="shared" si="64"/>
        <v>20.439999999999998</v>
      </c>
      <c r="R169" s="157">
        <f t="shared" si="64"/>
        <v>21.5</v>
      </c>
      <c r="S169" s="157">
        <f t="shared" si="64"/>
        <v>22.92</v>
      </c>
      <c r="T169" s="157">
        <f t="shared" si="64"/>
        <v>24.34</v>
      </c>
      <c r="U169" s="157">
        <f t="shared" si="64"/>
        <v>25.76</v>
      </c>
      <c r="V169" s="157">
        <f t="shared" si="64"/>
        <v>27.18</v>
      </c>
      <c r="W169" s="157">
        <f t="shared" si="64"/>
        <v>28.6</v>
      </c>
      <c r="X169" s="157">
        <f t="shared" si="64"/>
        <v>30.12</v>
      </c>
      <c r="Y169" s="157">
        <f t="shared" si="64"/>
        <v>31.64</v>
      </c>
      <c r="Z169" s="157">
        <f t="shared" si="64"/>
        <v>33.160000000000004</v>
      </c>
      <c r="AA169" s="157">
        <f t="shared" si="64"/>
        <v>34.68</v>
      </c>
      <c r="AB169" s="157">
        <f t="shared" si="64"/>
        <v>36.200000000000003</v>
      </c>
      <c r="AC169" s="157">
        <f t="shared" si="64"/>
        <v>37.300000000000004</v>
      </c>
      <c r="AD169" s="157">
        <f t="shared" si="64"/>
        <v>38.400000000000006</v>
      </c>
      <c r="AE169" s="157">
        <f t="shared" si="64"/>
        <v>39.5</v>
      </c>
      <c r="AF169" s="157">
        <f t="shared" si="64"/>
        <v>40.6</v>
      </c>
      <c r="AG169" s="157">
        <f t="shared" si="64"/>
        <v>41.7</v>
      </c>
      <c r="AH169" s="157">
        <f t="shared" si="64"/>
        <v>42.42</v>
      </c>
      <c r="AI169" s="157">
        <f t="shared" si="64"/>
        <v>43.14</v>
      </c>
      <c r="AJ169" s="157">
        <f t="shared" si="64"/>
        <v>43.86</v>
      </c>
      <c r="AK169" s="157">
        <f t="shared" si="64"/>
        <v>44.58</v>
      </c>
      <c r="AL169" s="157">
        <f t="shared" si="64"/>
        <v>45.3</v>
      </c>
      <c r="AM169" s="157">
        <f t="shared" si="64"/>
        <v>46.019999999999996</v>
      </c>
      <c r="AN169" s="157">
        <f t="shared" si="64"/>
        <v>46.739999999999995</v>
      </c>
      <c r="AO169" s="157">
        <f t="shared" si="64"/>
        <v>47.459999999999994</v>
      </c>
    </row>
    <row r="170" spans="1:42" s="4" customFormat="1" x14ac:dyDescent="0.45">
      <c r="A170" s="4" t="s">
        <v>676</v>
      </c>
      <c r="B170" s="4" t="s">
        <v>683</v>
      </c>
      <c r="C170" s="157">
        <f t="shared" ref="C170:R176" si="65">C162</f>
        <v>892.07603274999997</v>
      </c>
      <c r="D170" s="157">
        <f t="shared" si="65"/>
        <v>883.56816911548481</v>
      </c>
      <c r="E170" s="157">
        <f t="shared" si="65"/>
        <v>875.06030548096965</v>
      </c>
      <c r="F170" s="157">
        <f t="shared" si="65"/>
        <v>866.55244184645449</v>
      </c>
      <c r="G170" s="157">
        <f t="shared" si="65"/>
        <v>858.04457821193932</v>
      </c>
      <c r="H170" s="157">
        <f t="shared" si="65"/>
        <v>849.53671457742416</v>
      </c>
      <c r="I170" s="157">
        <f t="shared" si="65"/>
        <v>841.09003466712034</v>
      </c>
      <c r="J170" s="157">
        <f t="shared" si="65"/>
        <v>832.64335475681639</v>
      </c>
      <c r="K170" s="157">
        <f t="shared" si="65"/>
        <v>824.19667484651256</v>
      </c>
      <c r="L170" s="157">
        <f t="shared" si="65"/>
        <v>815.74999493620862</v>
      </c>
      <c r="M170" s="157">
        <f t="shared" si="65"/>
        <v>807.30331502590479</v>
      </c>
      <c r="N170" s="157">
        <f t="shared" si="65"/>
        <v>817.65278234905793</v>
      </c>
      <c r="O170" s="157">
        <f t="shared" si="65"/>
        <v>828.00224967221106</v>
      </c>
      <c r="P170" s="157">
        <f t="shared" si="65"/>
        <v>838.35171699536409</v>
      </c>
      <c r="Q170" s="157">
        <f t="shared" si="65"/>
        <v>848.70118431851722</v>
      </c>
      <c r="R170" s="157">
        <f t="shared" si="65"/>
        <v>859.05065164167036</v>
      </c>
      <c r="S170" s="157">
        <f t="shared" si="64"/>
        <v>871.10633892600003</v>
      </c>
      <c r="T170" s="157">
        <f t="shared" si="64"/>
        <v>883.16202621032983</v>
      </c>
      <c r="U170" s="157">
        <f t="shared" si="64"/>
        <v>895.21771349465951</v>
      </c>
      <c r="V170" s="157">
        <f t="shared" si="64"/>
        <v>907.2734007789893</v>
      </c>
      <c r="W170" s="157">
        <f t="shared" si="64"/>
        <v>919.32908806331898</v>
      </c>
      <c r="X170" s="157">
        <f t="shared" si="64"/>
        <v>933.46181561273772</v>
      </c>
      <c r="Y170" s="157">
        <f t="shared" si="64"/>
        <v>947.59454316215636</v>
      </c>
      <c r="Z170" s="157">
        <f t="shared" si="64"/>
        <v>961.7272707115751</v>
      </c>
      <c r="AA170" s="157">
        <f t="shared" si="64"/>
        <v>975.85999826099373</v>
      </c>
      <c r="AB170" s="157">
        <f t="shared" si="64"/>
        <v>989.99272581041248</v>
      </c>
      <c r="AC170" s="157">
        <f t="shared" si="64"/>
        <v>1006.5498024729106</v>
      </c>
      <c r="AD170" s="157">
        <f t="shared" si="64"/>
        <v>1023.1068791354089</v>
      </c>
      <c r="AE170" s="157">
        <f t="shared" si="64"/>
        <v>1039.6639557979072</v>
      </c>
      <c r="AF170" s="157">
        <f t="shared" si="64"/>
        <v>1056.2210324604052</v>
      </c>
      <c r="AG170" s="157">
        <f t="shared" si="64"/>
        <v>1072.7781091229035</v>
      </c>
      <c r="AH170" s="157">
        <f t="shared" si="64"/>
        <v>1092.2203971158772</v>
      </c>
      <c r="AI170" s="157">
        <f t="shared" si="64"/>
        <v>1111.6626851088506</v>
      </c>
      <c r="AJ170" s="157">
        <f t="shared" si="64"/>
        <v>1131.1049731018243</v>
      </c>
      <c r="AK170" s="157">
        <f t="shared" si="64"/>
        <v>1150.5472610947977</v>
      </c>
      <c r="AL170" s="157">
        <f t="shared" si="64"/>
        <v>1169.9895490877714</v>
      </c>
      <c r="AM170" s="157">
        <f t="shared" si="64"/>
        <v>1189.431837080745</v>
      </c>
      <c r="AN170" s="157">
        <f t="shared" si="64"/>
        <v>1208.8741250737185</v>
      </c>
      <c r="AO170" s="157">
        <f t="shared" si="64"/>
        <v>1228.3164130666921</v>
      </c>
    </row>
    <row r="171" spans="1:42" s="4" customFormat="1" x14ac:dyDescent="0.45">
      <c r="A171" s="4" t="s">
        <v>27</v>
      </c>
      <c r="B171" s="4" t="s">
        <v>683</v>
      </c>
      <c r="C171" s="157">
        <f t="shared" si="65"/>
        <v>35.444403431960666</v>
      </c>
      <c r="D171" s="157">
        <f t="shared" si="65"/>
        <v>39.47181427137037</v>
      </c>
      <c r="E171" s="157">
        <f t="shared" si="65"/>
        <v>43.499225110780074</v>
      </c>
      <c r="F171" s="157">
        <f t="shared" si="65"/>
        <v>47.526635950189778</v>
      </c>
      <c r="G171" s="157">
        <f t="shared" si="65"/>
        <v>51.554046789599482</v>
      </c>
      <c r="H171" s="157">
        <f t="shared" si="65"/>
        <v>55.581457629009186</v>
      </c>
      <c r="I171" s="157">
        <f t="shared" si="65"/>
        <v>61.306545389769227</v>
      </c>
      <c r="J171" s="157">
        <f t="shared" si="65"/>
        <v>67.031633150529274</v>
      </c>
      <c r="K171" s="157">
        <f t="shared" si="65"/>
        <v>72.756720911289307</v>
      </c>
      <c r="L171" s="157">
        <f t="shared" si="65"/>
        <v>78.481808672049354</v>
      </c>
      <c r="M171" s="157">
        <f t="shared" si="65"/>
        <v>84.206896432809401</v>
      </c>
      <c r="N171" s="157">
        <f t="shared" si="65"/>
        <v>91.024753538326664</v>
      </c>
      <c r="O171" s="157">
        <f t="shared" si="65"/>
        <v>97.842610643843926</v>
      </c>
      <c r="P171" s="157">
        <f t="shared" si="65"/>
        <v>104.66046774936119</v>
      </c>
      <c r="Q171" s="157">
        <f t="shared" si="65"/>
        <v>111.47832485487845</v>
      </c>
      <c r="R171" s="157">
        <f t="shared" si="65"/>
        <v>118.29618196039571</v>
      </c>
      <c r="S171" s="157">
        <f t="shared" si="64"/>
        <v>126.24741727079923</v>
      </c>
      <c r="T171" s="157">
        <f t="shared" si="64"/>
        <v>134.19865258120274</v>
      </c>
      <c r="U171" s="157">
        <f t="shared" si="64"/>
        <v>142.14988789160626</v>
      </c>
      <c r="V171" s="157">
        <f t="shared" si="64"/>
        <v>150.10112320200977</v>
      </c>
      <c r="W171" s="157">
        <f t="shared" si="64"/>
        <v>158.05235851241329</v>
      </c>
      <c r="X171" s="157">
        <f t="shared" si="64"/>
        <v>165.67402742665763</v>
      </c>
      <c r="Y171" s="157">
        <f t="shared" si="64"/>
        <v>173.29569634090197</v>
      </c>
      <c r="Z171" s="157">
        <f t="shared" si="64"/>
        <v>180.91736525514631</v>
      </c>
      <c r="AA171" s="157">
        <f t="shared" si="64"/>
        <v>188.53903416939062</v>
      </c>
      <c r="AB171" s="157">
        <f t="shared" si="64"/>
        <v>196.16070308363496</v>
      </c>
      <c r="AC171" s="157">
        <f t="shared" si="64"/>
        <v>202.48085738779528</v>
      </c>
      <c r="AD171" s="157">
        <f t="shared" si="64"/>
        <v>208.80101169195561</v>
      </c>
      <c r="AE171" s="157">
        <f t="shared" si="64"/>
        <v>215.12116599611591</v>
      </c>
      <c r="AF171" s="157">
        <f t="shared" si="64"/>
        <v>221.44132030027623</v>
      </c>
      <c r="AG171" s="157">
        <f t="shared" si="64"/>
        <v>227.76147460443656</v>
      </c>
      <c r="AH171" s="157">
        <f t="shared" si="64"/>
        <v>232.5135879656103</v>
      </c>
      <c r="AI171" s="157">
        <f t="shared" si="64"/>
        <v>237.26570132678404</v>
      </c>
      <c r="AJ171" s="157">
        <f t="shared" si="64"/>
        <v>242.01781468795778</v>
      </c>
      <c r="AK171" s="157">
        <f t="shared" si="64"/>
        <v>246.76992804913152</v>
      </c>
      <c r="AL171" s="157">
        <f t="shared" si="64"/>
        <v>251.52204141030526</v>
      </c>
      <c r="AM171" s="157">
        <f t="shared" si="64"/>
        <v>256.274154771479</v>
      </c>
      <c r="AN171" s="157">
        <f t="shared" si="64"/>
        <v>261.02626813265272</v>
      </c>
      <c r="AO171" s="157">
        <f t="shared" si="64"/>
        <v>265.77838149382649</v>
      </c>
    </row>
    <row r="172" spans="1:42" s="4" customFormat="1" x14ac:dyDescent="0.45">
      <c r="A172" s="4" t="s">
        <v>6</v>
      </c>
      <c r="B172" s="4" t="s">
        <v>683</v>
      </c>
      <c r="C172" s="157">
        <f t="shared" si="65"/>
        <v>72.960746327441825</v>
      </c>
      <c r="D172" s="157">
        <f t="shared" si="65"/>
        <v>74.60112620379175</v>
      </c>
      <c r="E172" s="157">
        <f t="shared" si="65"/>
        <v>76.241506080141676</v>
      </c>
      <c r="F172" s="157">
        <f t="shared" si="65"/>
        <v>77.881885956491587</v>
      </c>
      <c r="G172" s="157">
        <f t="shared" si="65"/>
        <v>79.522265832841512</v>
      </c>
      <c r="H172" s="157">
        <f t="shared" si="65"/>
        <v>81.162645709191438</v>
      </c>
      <c r="I172" s="157">
        <f t="shared" si="65"/>
        <v>82.038508795503503</v>
      </c>
      <c r="J172" s="157">
        <f t="shared" si="65"/>
        <v>82.914371881815569</v>
      </c>
      <c r="K172" s="157">
        <f t="shared" si="65"/>
        <v>83.790234968127621</v>
      </c>
      <c r="L172" s="157">
        <f t="shared" si="65"/>
        <v>84.666098054439686</v>
      </c>
      <c r="M172" s="157">
        <f t="shared" si="65"/>
        <v>85.541961140751752</v>
      </c>
      <c r="N172" s="157">
        <f t="shared" si="65"/>
        <v>85.947054719559404</v>
      </c>
      <c r="O172" s="157">
        <f t="shared" si="65"/>
        <v>86.352148298367055</v>
      </c>
      <c r="P172" s="157">
        <f t="shared" si="65"/>
        <v>86.757241877174721</v>
      </c>
      <c r="Q172" s="157">
        <f t="shared" si="65"/>
        <v>87.162335455982372</v>
      </c>
      <c r="R172" s="157">
        <f t="shared" si="65"/>
        <v>87.567429034790024</v>
      </c>
      <c r="S172" s="157">
        <f t="shared" si="64"/>
        <v>87.646195958330338</v>
      </c>
      <c r="T172" s="157">
        <f t="shared" si="64"/>
        <v>87.724962881870653</v>
      </c>
      <c r="U172" s="157">
        <f t="shared" si="64"/>
        <v>87.803729805410953</v>
      </c>
      <c r="V172" s="157">
        <f t="shared" si="64"/>
        <v>87.882496728951267</v>
      </c>
      <c r="W172" s="157">
        <f t="shared" si="64"/>
        <v>87.961263652491581</v>
      </c>
      <c r="X172" s="157">
        <f t="shared" si="64"/>
        <v>87.954786123878193</v>
      </c>
      <c r="Y172" s="157">
        <f t="shared" si="64"/>
        <v>87.94830859526482</v>
      </c>
      <c r="Z172" s="157">
        <f t="shared" si="64"/>
        <v>87.941831066651432</v>
      </c>
      <c r="AA172" s="157">
        <f t="shared" si="64"/>
        <v>87.935353538038058</v>
      </c>
      <c r="AB172" s="157">
        <f t="shared" si="64"/>
        <v>87.92887600942467</v>
      </c>
      <c r="AC172" s="157">
        <f t="shared" si="64"/>
        <v>87.904174475954235</v>
      </c>
      <c r="AD172" s="157">
        <f t="shared" si="64"/>
        <v>87.879472942483801</v>
      </c>
      <c r="AE172" s="157">
        <f t="shared" si="64"/>
        <v>87.854771409013352</v>
      </c>
      <c r="AF172" s="157">
        <f t="shared" si="64"/>
        <v>87.830069875542918</v>
      </c>
      <c r="AG172" s="157">
        <f t="shared" si="64"/>
        <v>87.805368342072484</v>
      </c>
      <c r="AH172" s="157">
        <f t="shared" si="64"/>
        <v>87.58321948419119</v>
      </c>
      <c r="AI172" s="157">
        <f t="shared" si="64"/>
        <v>87.361070626309896</v>
      </c>
      <c r="AJ172" s="157">
        <f t="shared" si="64"/>
        <v>87.138921768428617</v>
      </c>
      <c r="AK172" s="157">
        <f t="shared" si="64"/>
        <v>86.916772910547323</v>
      </c>
      <c r="AL172" s="157">
        <f t="shared" si="64"/>
        <v>86.694624052666029</v>
      </c>
      <c r="AM172" s="157">
        <f t="shared" si="64"/>
        <v>86.472475194784735</v>
      </c>
      <c r="AN172" s="157">
        <f t="shared" si="64"/>
        <v>86.250326336903441</v>
      </c>
      <c r="AO172" s="157">
        <f t="shared" si="64"/>
        <v>86.028177479022162</v>
      </c>
    </row>
    <row r="173" spans="1:42" s="4" customFormat="1" x14ac:dyDescent="0.45">
      <c r="A173" s="4" t="s">
        <v>677</v>
      </c>
      <c r="B173" s="4" t="s">
        <v>683</v>
      </c>
      <c r="C173" s="157">
        <f t="shared" si="65"/>
        <v>2706.3</v>
      </c>
      <c r="D173" s="157">
        <f t="shared" si="65"/>
        <v>2801.1600000000003</v>
      </c>
      <c r="E173" s="157">
        <f t="shared" si="65"/>
        <v>2896.0200000000004</v>
      </c>
      <c r="F173" s="157">
        <f t="shared" si="65"/>
        <v>2990.88</v>
      </c>
      <c r="G173" s="157">
        <f t="shared" si="65"/>
        <v>3085.7400000000002</v>
      </c>
      <c r="H173" s="157">
        <f t="shared" si="65"/>
        <v>3180.6000000000004</v>
      </c>
      <c r="I173" s="157">
        <f t="shared" si="65"/>
        <v>3255.0000000000005</v>
      </c>
      <c r="J173" s="157">
        <f t="shared" si="65"/>
        <v>3329.4000000000005</v>
      </c>
      <c r="K173" s="157">
        <f t="shared" si="65"/>
        <v>3403.8</v>
      </c>
      <c r="L173" s="157">
        <f t="shared" si="65"/>
        <v>3478.2000000000003</v>
      </c>
      <c r="M173" s="157">
        <f t="shared" si="65"/>
        <v>3552.6000000000004</v>
      </c>
      <c r="N173" s="157">
        <f t="shared" si="65"/>
        <v>3587.01</v>
      </c>
      <c r="O173" s="157">
        <f t="shared" si="65"/>
        <v>3621.42</v>
      </c>
      <c r="P173" s="157">
        <f t="shared" si="65"/>
        <v>3655.8300000000004</v>
      </c>
      <c r="Q173" s="157">
        <f t="shared" si="65"/>
        <v>3690.2400000000002</v>
      </c>
      <c r="R173" s="157">
        <f t="shared" si="65"/>
        <v>3724.65</v>
      </c>
      <c r="S173" s="157">
        <f t="shared" si="64"/>
        <v>3719.07</v>
      </c>
      <c r="T173" s="157">
        <f t="shared" si="64"/>
        <v>3713.4900000000002</v>
      </c>
      <c r="U173" s="157">
        <f t="shared" si="64"/>
        <v>3707.9100000000003</v>
      </c>
      <c r="V173" s="157">
        <f t="shared" si="64"/>
        <v>3702.3300000000004</v>
      </c>
      <c r="W173" s="157">
        <f t="shared" si="64"/>
        <v>3696.7500000000005</v>
      </c>
      <c r="X173" s="157">
        <f t="shared" si="64"/>
        <v>3692.1000000000004</v>
      </c>
      <c r="Y173" s="157">
        <f t="shared" si="64"/>
        <v>3687.4500000000003</v>
      </c>
      <c r="Z173" s="157">
        <f t="shared" si="64"/>
        <v>3682.8000000000006</v>
      </c>
      <c r="AA173" s="157">
        <f t="shared" si="64"/>
        <v>3678.1500000000005</v>
      </c>
      <c r="AB173" s="157">
        <f t="shared" si="64"/>
        <v>3673.5000000000005</v>
      </c>
      <c r="AC173" s="157">
        <f t="shared" si="64"/>
        <v>3546.0900000000006</v>
      </c>
      <c r="AD173" s="157">
        <f t="shared" si="64"/>
        <v>3418.6800000000003</v>
      </c>
      <c r="AE173" s="157">
        <f t="shared" si="64"/>
        <v>3291.2700000000004</v>
      </c>
      <c r="AF173" s="157">
        <f t="shared" si="64"/>
        <v>3163.86</v>
      </c>
      <c r="AG173" s="157">
        <f t="shared" si="64"/>
        <v>3036.4500000000003</v>
      </c>
      <c r="AH173" s="157">
        <f t="shared" si="64"/>
        <v>2931.36</v>
      </c>
      <c r="AI173" s="157">
        <f t="shared" si="64"/>
        <v>2826.27</v>
      </c>
      <c r="AJ173" s="157">
        <f t="shared" si="64"/>
        <v>2721.1800000000003</v>
      </c>
      <c r="AK173" s="157">
        <f t="shared" si="64"/>
        <v>2616.09</v>
      </c>
      <c r="AL173" s="157">
        <f t="shared" si="64"/>
        <v>2511</v>
      </c>
      <c r="AM173" s="157">
        <f t="shared" si="64"/>
        <v>2405.91</v>
      </c>
      <c r="AN173" s="157">
        <f t="shared" si="64"/>
        <v>2300.8199999999997</v>
      </c>
      <c r="AO173" s="157">
        <f t="shared" si="64"/>
        <v>2195.7299999999996</v>
      </c>
    </row>
    <row r="174" spans="1:42" s="4" customFormat="1" x14ac:dyDescent="0.45">
      <c r="A174" s="4" t="s">
        <v>678</v>
      </c>
      <c r="B174" s="4" t="s">
        <v>683</v>
      </c>
      <c r="C174" s="157">
        <f t="shared" si="65"/>
        <v>1</v>
      </c>
      <c r="D174" s="157">
        <f t="shared" si="65"/>
        <v>1.0122688417040666</v>
      </c>
      <c r="E174" s="157">
        <f t="shared" si="65"/>
        <v>1.0243799180788873</v>
      </c>
      <c r="F174" s="157">
        <f t="shared" si="65"/>
        <v>1.0364099210877882</v>
      </c>
      <c r="G174" s="157">
        <f t="shared" si="65"/>
        <v>1.0483787143031715</v>
      </c>
      <c r="H174" s="157">
        <f t="shared" si="65"/>
        <v>1.0602614249126261</v>
      </c>
      <c r="I174" s="157">
        <f t="shared" si="65"/>
        <v>1.0720359495555423</v>
      </c>
      <c r="J174" s="157">
        <f t="shared" si="65"/>
        <v>1.0836632134679862</v>
      </c>
      <c r="K174" s="157">
        <f t="shared" si="65"/>
        <v>1.095111547675663</v>
      </c>
      <c r="L174" s="157">
        <f t="shared" si="65"/>
        <v>1.1063738266593561</v>
      </c>
      <c r="M174" s="157">
        <f t="shared" si="65"/>
        <v>1.1174516338677802</v>
      </c>
      <c r="N174" s="157">
        <f t="shared" si="65"/>
        <v>1.1283323017112175</v>
      </c>
      <c r="O174" s="157">
        <f t="shared" si="65"/>
        <v>1.1390023708755923</v>
      </c>
      <c r="P174" s="157">
        <f t="shared" si="65"/>
        <v>1.1494483820468293</v>
      </c>
      <c r="Q174" s="157">
        <f t="shared" si="65"/>
        <v>1.1596592510839252</v>
      </c>
      <c r="R174" s="157">
        <f t="shared" si="65"/>
        <v>1.1696238938458769</v>
      </c>
      <c r="S174" s="157">
        <f t="shared" si="64"/>
        <v>1.1793248923968218</v>
      </c>
      <c r="T174" s="157">
        <f t="shared" si="64"/>
        <v>1.1887440370765403</v>
      </c>
      <c r="U174" s="157">
        <f t="shared" si="64"/>
        <v>1.1978670768465998</v>
      </c>
      <c r="V174" s="157">
        <f t="shared" si="64"/>
        <v>1.2066860944634263</v>
      </c>
      <c r="W174" s="157">
        <f t="shared" si="64"/>
        <v>1.2151931726834462</v>
      </c>
      <c r="X174" s="157">
        <f t="shared" si="64"/>
        <v>1.2233756439169412</v>
      </c>
      <c r="Y174" s="157">
        <f t="shared" si="64"/>
        <v>1.2312168819524067</v>
      </c>
      <c r="Z174" s="157">
        <f t="shared" si="64"/>
        <v>1.2387081778219113</v>
      </c>
      <c r="AA174" s="157">
        <f t="shared" si="64"/>
        <v>1.2458431977305962</v>
      </c>
      <c r="AB174" s="157">
        <f t="shared" si="64"/>
        <v>1.2526243168515334</v>
      </c>
      <c r="AC174" s="157">
        <f t="shared" si="64"/>
        <v>1.2590649944987984</v>
      </c>
      <c r="AD174" s="157">
        <f t="shared" si="64"/>
        <v>1.265184232056968</v>
      </c>
      <c r="AE174" s="157">
        <f t="shared" si="64"/>
        <v>1.2709994474619049</v>
      </c>
      <c r="AF174" s="157">
        <f t="shared" si="64"/>
        <v>1.2765130158866809</v>
      </c>
      <c r="AG174" s="157">
        <f t="shared" si="64"/>
        <v>1.2817273125043682</v>
      </c>
      <c r="AH174" s="157">
        <f t="shared" si="64"/>
        <v>1.2866494628341834</v>
      </c>
      <c r="AI174" s="157">
        <f t="shared" si="64"/>
        <v>1.2912897592927721</v>
      </c>
      <c r="AJ174" s="157">
        <f t="shared" si="64"/>
        <v>1.2956537439506361</v>
      </c>
      <c r="AK174" s="157">
        <f t="shared" si="64"/>
        <v>1.2997477506026345</v>
      </c>
      <c r="AL174" s="157">
        <f t="shared" si="64"/>
        <v>1.3035725709731245</v>
      </c>
      <c r="AM174" s="157">
        <f t="shared" si="64"/>
        <v>1.3071321636838933</v>
      </c>
      <c r="AN174" s="157">
        <f t="shared" si="64"/>
        <v>1.3104249452862258</v>
      </c>
      <c r="AO174" s="157">
        <f t="shared" si="64"/>
        <v>1.3134532909531942</v>
      </c>
    </row>
    <row r="175" spans="1:42" s="4" customFormat="1" x14ac:dyDescent="0.45">
      <c r="A175" s="4" t="s">
        <v>11</v>
      </c>
      <c r="B175" s="4" t="s">
        <v>683</v>
      </c>
      <c r="C175" s="157">
        <f t="shared" si="65"/>
        <v>101.36328383625001</v>
      </c>
      <c r="D175" s="157">
        <f t="shared" si="65"/>
        <v>108.99267255706827</v>
      </c>
      <c r="E175" s="157">
        <f t="shared" si="65"/>
        <v>116.62206127788654</v>
      </c>
      <c r="F175" s="157">
        <f t="shared" si="65"/>
        <v>124.25144999870483</v>
      </c>
      <c r="G175" s="157">
        <f t="shared" si="65"/>
        <v>131.8808387195231</v>
      </c>
      <c r="H175" s="157">
        <f t="shared" si="65"/>
        <v>139.51022744034137</v>
      </c>
      <c r="I175" s="157">
        <f t="shared" si="65"/>
        <v>149.84658400058814</v>
      </c>
      <c r="J175" s="157">
        <f t="shared" si="65"/>
        <v>160.18294056083494</v>
      </c>
      <c r="K175" s="157">
        <f t="shared" si="65"/>
        <v>170.51929712108171</v>
      </c>
      <c r="L175" s="157">
        <f t="shared" si="65"/>
        <v>180.85565368132848</v>
      </c>
      <c r="M175" s="157">
        <f t="shared" si="65"/>
        <v>191.19201024157528</v>
      </c>
      <c r="N175" s="157">
        <f t="shared" si="65"/>
        <v>204.08246940317429</v>
      </c>
      <c r="O175" s="157">
        <f t="shared" si="65"/>
        <v>216.9729285647733</v>
      </c>
      <c r="P175" s="157">
        <f t="shared" si="65"/>
        <v>229.86338772637231</v>
      </c>
      <c r="Q175" s="157">
        <f t="shared" si="65"/>
        <v>242.75384688797132</v>
      </c>
      <c r="R175" s="157">
        <f t="shared" si="65"/>
        <v>255.64430604957033</v>
      </c>
      <c r="S175" s="157">
        <f t="shared" si="64"/>
        <v>268.78031264117124</v>
      </c>
      <c r="T175" s="157">
        <f t="shared" si="64"/>
        <v>281.91631923277214</v>
      </c>
      <c r="U175" s="157">
        <f t="shared" si="64"/>
        <v>295.05232582437304</v>
      </c>
      <c r="V175" s="157">
        <f t="shared" si="64"/>
        <v>308.18833241597395</v>
      </c>
      <c r="W175" s="157">
        <f t="shared" si="64"/>
        <v>321.32433900757485</v>
      </c>
      <c r="X175" s="157">
        <f t="shared" si="64"/>
        <v>325.73502852626405</v>
      </c>
      <c r="Y175" s="157">
        <f t="shared" si="64"/>
        <v>330.14571804495324</v>
      </c>
      <c r="Z175" s="157">
        <f t="shared" si="64"/>
        <v>334.55640756364249</v>
      </c>
      <c r="AA175" s="157">
        <f t="shared" si="64"/>
        <v>338.96709708233169</v>
      </c>
      <c r="AB175" s="157">
        <f t="shared" si="64"/>
        <v>343.37778660102089</v>
      </c>
      <c r="AC175" s="157">
        <f t="shared" si="64"/>
        <v>348.71041616098751</v>
      </c>
      <c r="AD175" s="157">
        <f t="shared" si="64"/>
        <v>354.04304572095413</v>
      </c>
      <c r="AE175" s="157">
        <f t="shared" si="64"/>
        <v>359.37567528092075</v>
      </c>
      <c r="AF175" s="157">
        <f t="shared" si="64"/>
        <v>364.70830484088737</v>
      </c>
      <c r="AG175" s="157">
        <f t="shared" si="64"/>
        <v>370.04093440085398</v>
      </c>
      <c r="AH175" s="157">
        <f t="shared" si="64"/>
        <v>373.8804294316447</v>
      </c>
      <c r="AI175" s="157">
        <f t="shared" si="64"/>
        <v>377.71992446243542</v>
      </c>
      <c r="AJ175" s="157">
        <f t="shared" si="64"/>
        <v>381.55941949322607</v>
      </c>
      <c r="AK175" s="157">
        <f t="shared" si="64"/>
        <v>385.39891452401679</v>
      </c>
      <c r="AL175" s="157">
        <f t="shared" si="64"/>
        <v>389.2384095548075</v>
      </c>
      <c r="AM175" s="157">
        <f t="shared" si="64"/>
        <v>393.07790458559822</v>
      </c>
      <c r="AN175" s="157">
        <f t="shared" si="64"/>
        <v>396.91739961638893</v>
      </c>
      <c r="AO175" s="157">
        <f t="shared" si="64"/>
        <v>400.75689464717959</v>
      </c>
    </row>
    <row r="176" spans="1:42" s="4" customFormat="1" x14ac:dyDescent="0.45">
      <c r="A176" s="4" t="s">
        <v>679</v>
      </c>
      <c r="B176" s="4" t="s">
        <v>683</v>
      </c>
      <c r="C176" s="157">
        <f t="shared" si="65"/>
        <v>360.7</v>
      </c>
      <c r="D176" s="157">
        <f t="shared" si="65"/>
        <v>368.58</v>
      </c>
      <c r="E176" s="157">
        <f t="shared" si="65"/>
        <v>376.46</v>
      </c>
      <c r="F176" s="157">
        <f t="shared" si="65"/>
        <v>384.34000000000003</v>
      </c>
      <c r="G176" s="157">
        <f t="shared" si="65"/>
        <v>392.22</v>
      </c>
      <c r="H176" s="157">
        <f t="shared" si="65"/>
        <v>400.1</v>
      </c>
      <c r="I176" s="157">
        <f t="shared" si="65"/>
        <v>415.3</v>
      </c>
      <c r="J176" s="157">
        <f t="shared" si="65"/>
        <v>430.5</v>
      </c>
      <c r="K176" s="157">
        <f t="shared" si="65"/>
        <v>445.70000000000005</v>
      </c>
      <c r="L176" s="157">
        <f t="shared" si="65"/>
        <v>460.90000000000003</v>
      </c>
      <c r="M176" s="157">
        <f t="shared" si="65"/>
        <v>476.1</v>
      </c>
      <c r="N176" s="157">
        <f t="shared" si="65"/>
        <v>495.38</v>
      </c>
      <c r="O176" s="157">
        <f t="shared" si="65"/>
        <v>514.66</v>
      </c>
      <c r="P176" s="157">
        <f t="shared" si="65"/>
        <v>533.94000000000005</v>
      </c>
      <c r="Q176" s="157">
        <f t="shared" si="65"/>
        <v>553.22</v>
      </c>
      <c r="R176" s="157">
        <f t="shared" si="65"/>
        <v>572.5</v>
      </c>
      <c r="S176" s="157">
        <f t="shared" si="64"/>
        <v>594.41999999999996</v>
      </c>
      <c r="T176" s="157">
        <f t="shared" si="64"/>
        <v>616.34</v>
      </c>
      <c r="U176" s="157">
        <f t="shared" si="64"/>
        <v>638.26</v>
      </c>
      <c r="V176" s="157">
        <f t="shared" si="64"/>
        <v>660.18000000000006</v>
      </c>
      <c r="W176" s="157">
        <f t="shared" si="64"/>
        <v>682.1</v>
      </c>
      <c r="X176" s="157">
        <f t="shared" si="64"/>
        <v>714.38</v>
      </c>
      <c r="Y176" s="157">
        <f t="shared" si="64"/>
        <v>746.66</v>
      </c>
      <c r="Z176" s="157">
        <f t="shared" si="64"/>
        <v>778.94</v>
      </c>
      <c r="AA176" s="157">
        <f t="shared" si="64"/>
        <v>811.22</v>
      </c>
      <c r="AB176" s="157">
        <f t="shared" si="64"/>
        <v>843.5</v>
      </c>
      <c r="AC176" s="157">
        <f t="shared" si="64"/>
        <v>885.04</v>
      </c>
      <c r="AD176" s="157">
        <f t="shared" si="64"/>
        <v>926.58</v>
      </c>
      <c r="AE176" s="157">
        <f t="shared" si="64"/>
        <v>968.12</v>
      </c>
      <c r="AF176" s="157">
        <f t="shared" si="64"/>
        <v>1009.6600000000001</v>
      </c>
      <c r="AG176" s="157">
        <f t="shared" si="64"/>
        <v>1051.2</v>
      </c>
      <c r="AH176" s="157">
        <f t="shared" si="64"/>
        <v>1085.54</v>
      </c>
      <c r="AI176" s="157">
        <f t="shared" si="64"/>
        <v>1119.8800000000001</v>
      </c>
      <c r="AJ176" s="157">
        <f t="shared" si="64"/>
        <v>1154.22</v>
      </c>
      <c r="AK176" s="157">
        <f t="shared" si="64"/>
        <v>1188.5600000000002</v>
      </c>
      <c r="AL176" s="157">
        <f t="shared" si="64"/>
        <v>1222.9000000000001</v>
      </c>
      <c r="AM176" s="157">
        <f t="shared" si="64"/>
        <v>1257.2400000000002</v>
      </c>
      <c r="AN176" s="157">
        <f t="shared" si="64"/>
        <v>1291.5800000000002</v>
      </c>
      <c r="AO176" s="157">
        <f t="shared" si="64"/>
        <v>1325.92</v>
      </c>
    </row>
    <row r="177" spans="1:41" s="4" customFormat="1" x14ac:dyDescent="0.45">
      <c r="A177" s="4" t="s">
        <v>675</v>
      </c>
      <c r="B177" s="4" t="s">
        <v>684</v>
      </c>
      <c r="C177" s="4">
        <v>0</v>
      </c>
      <c r="D177" s="4">
        <v>0</v>
      </c>
      <c r="E177" s="4">
        <v>0</v>
      </c>
      <c r="F177" s="4">
        <v>0</v>
      </c>
      <c r="G177" s="4">
        <v>0</v>
      </c>
      <c r="H177" s="4">
        <v>0</v>
      </c>
      <c r="I177" s="4">
        <v>0</v>
      </c>
      <c r="J177" s="4">
        <v>0</v>
      </c>
      <c r="K177" s="4">
        <v>0</v>
      </c>
      <c r="L177" s="4">
        <v>0</v>
      </c>
      <c r="M177" s="4">
        <v>0</v>
      </c>
      <c r="N177" s="4">
        <v>0</v>
      </c>
      <c r="O177" s="4">
        <v>0</v>
      </c>
      <c r="P177" s="4">
        <v>0</v>
      </c>
      <c r="Q177" s="4">
        <v>0</v>
      </c>
      <c r="R177" s="4">
        <v>0</v>
      </c>
      <c r="S177" s="4">
        <v>0</v>
      </c>
      <c r="T177" s="4">
        <v>0</v>
      </c>
      <c r="U177" s="4">
        <v>0</v>
      </c>
      <c r="V177" s="4">
        <v>0</v>
      </c>
      <c r="W177" s="4">
        <v>0</v>
      </c>
      <c r="X177" s="4">
        <v>0</v>
      </c>
      <c r="Y177" s="4">
        <v>0</v>
      </c>
      <c r="Z177" s="4">
        <v>0</v>
      </c>
      <c r="AA177" s="4">
        <v>0</v>
      </c>
      <c r="AB177" s="4">
        <v>0</v>
      </c>
      <c r="AC177" s="4">
        <v>0</v>
      </c>
      <c r="AD177" s="4">
        <v>0</v>
      </c>
      <c r="AE177" s="4">
        <v>0</v>
      </c>
      <c r="AF177" s="4">
        <v>0</v>
      </c>
      <c r="AG177" s="4">
        <v>0</v>
      </c>
      <c r="AH177" s="4">
        <v>0</v>
      </c>
      <c r="AI177" s="4">
        <v>0</v>
      </c>
      <c r="AJ177" s="4">
        <v>0</v>
      </c>
      <c r="AK177" s="4">
        <v>0</v>
      </c>
      <c r="AL177" s="4">
        <v>0</v>
      </c>
      <c r="AM177" s="4">
        <v>0</v>
      </c>
      <c r="AN177" s="4">
        <v>0</v>
      </c>
      <c r="AO177" s="4">
        <v>0</v>
      </c>
    </row>
    <row r="178" spans="1:41" s="4" customFormat="1" x14ac:dyDescent="0.45">
      <c r="A178" s="4" t="s">
        <v>676</v>
      </c>
      <c r="B178" s="4" t="s">
        <v>684</v>
      </c>
      <c r="C178" s="4">
        <v>0</v>
      </c>
      <c r="D178" s="4">
        <v>0</v>
      </c>
      <c r="E178" s="4">
        <v>0</v>
      </c>
      <c r="F178" s="4">
        <v>0</v>
      </c>
      <c r="G178" s="4">
        <v>0</v>
      </c>
      <c r="H178" s="4">
        <v>0</v>
      </c>
      <c r="I178" s="4">
        <v>0</v>
      </c>
      <c r="J178" s="4">
        <v>0</v>
      </c>
      <c r="K178" s="4">
        <v>0</v>
      </c>
      <c r="L178" s="4">
        <v>0</v>
      </c>
      <c r="M178" s="4">
        <v>0</v>
      </c>
      <c r="N178" s="4">
        <v>0</v>
      </c>
      <c r="O178" s="4">
        <v>0</v>
      </c>
      <c r="P178" s="4">
        <v>0</v>
      </c>
      <c r="Q178" s="4">
        <v>0</v>
      </c>
      <c r="R178" s="4">
        <v>0</v>
      </c>
      <c r="S178" s="4">
        <v>0</v>
      </c>
      <c r="T178" s="4">
        <v>0</v>
      </c>
      <c r="U178" s="4">
        <v>0</v>
      </c>
      <c r="V178" s="4">
        <v>0</v>
      </c>
      <c r="W178" s="4">
        <v>0</v>
      </c>
      <c r="X178" s="4">
        <v>0</v>
      </c>
      <c r="Y178" s="4">
        <v>0</v>
      </c>
      <c r="Z178" s="4">
        <v>0</v>
      </c>
      <c r="AA178" s="4">
        <v>0</v>
      </c>
      <c r="AB178" s="4">
        <v>0</v>
      </c>
      <c r="AC178" s="4">
        <v>0</v>
      </c>
      <c r="AD178" s="4">
        <v>0</v>
      </c>
      <c r="AE178" s="4">
        <v>0</v>
      </c>
      <c r="AF178" s="4">
        <v>0</v>
      </c>
      <c r="AG178" s="4">
        <v>0</v>
      </c>
      <c r="AH178" s="4">
        <v>0</v>
      </c>
      <c r="AI178" s="4">
        <v>0</v>
      </c>
      <c r="AJ178" s="4">
        <v>0</v>
      </c>
      <c r="AK178" s="4">
        <v>0</v>
      </c>
      <c r="AL178" s="4">
        <v>0</v>
      </c>
      <c r="AM178" s="4">
        <v>0</v>
      </c>
      <c r="AN178" s="4">
        <v>0</v>
      </c>
      <c r="AO178" s="4">
        <v>0</v>
      </c>
    </row>
    <row r="179" spans="1:41" s="4" customFormat="1" x14ac:dyDescent="0.45">
      <c r="A179" s="4" t="s">
        <v>27</v>
      </c>
      <c r="B179" s="4" t="s">
        <v>684</v>
      </c>
      <c r="C179" s="4">
        <v>0</v>
      </c>
      <c r="D179" s="4">
        <v>0</v>
      </c>
      <c r="E179" s="4">
        <v>0</v>
      </c>
      <c r="F179" s="4">
        <v>0</v>
      </c>
      <c r="G179" s="4">
        <v>0</v>
      </c>
      <c r="H179" s="4">
        <v>0</v>
      </c>
      <c r="I179" s="4">
        <v>0</v>
      </c>
      <c r="J179" s="4">
        <v>0</v>
      </c>
      <c r="K179" s="4">
        <v>0</v>
      </c>
      <c r="L179" s="4">
        <v>0</v>
      </c>
      <c r="M179" s="4">
        <v>0</v>
      </c>
      <c r="N179" s="4">
        <v>0</v>
      </c>
      <c r="O179" s="4">
        <v>0</v>
      </c>
      <c r="P179" s="4">
        <v>0</v>
      </c>
      <c r="Q179" s="4">
        <v>0</v>
      </c>
      <c r="R179" s="4">
        <v>0</v>
      </c>
      <c r="S179" s="4">
        <v>0</v>
      </c>
      <c r="T179" s="4">
        <v>0</v>
      </c>
      <c r="U179" s="4">
        <v>0</v>
      </c>
      <c r="V179" s="4">
        <v>0</v>
      </c>
      <c r="W179" s="4">
        <v>0</v>
      </c>
      <c r="X179" s="4">
        <v>0</v>
      </c>
      <c r="Y179" s="4">
        <v>0</v>
      </c>
      <c r="Z179" s="4">
        <v>0</v>
      </c>
      <c r="AA179" s="4">
        <v>0</v>
      </c>
      <c r="AB179" s="4">
        <v>0</v>
      </c>
      <c r="AC179" s="4">
        <v>0</v>
      </c>
      <c r="AD179" s="4">
        <v>0</v>
      </c>
      <c r="AE179" s="4">
        <v>0</v>
      </c>
      <c r="AF179" s="4">
        <v>0</v>
      </c>
      <c r="AG179" s="4">
        <v>0</v>
      </c>
      <c r="AH179" s="4">
        <v>0</v>
      </c>
      <c r="AI179" s="4">
        <v>0</v>
      </c>
      <c r="AJ179" s="4">
        <v>0</v>
      </c>
      <c r="AK179" s="4">
        <v>0</v>
      </c>
      <c r="AL179" s="4">
        <v>0</v>
      </c>
      <c r="AM179" s="4">
        <v>0</v>
      </c>
      <c r="AN179" s="4">
        <v>0</v>
      </c>
      <c r="AO179" s="4">
        <v>0</v>
      </c>
    </row>
    <row r="180" spans="1:41" s="4" customFormat="1" x14ac:dyDescent="0.45">
      <c r="A180" s="4" t="s">
        <v>6</v>
      </c>
      <c r="B180" s="4" t="s">
        <v>684</v>
      </c>
      <c r="C180" s="4">
        <v>0</v>
      </c>
      <c r="D180" s="4">
        <v>0</v>
      </c>
      <c r="E180" s="4">
        <v>0</v>
      </c>
      <c r="F180" s="4">
        <v>0</v>
      </c>
      <c r="G180" s="4">
        <v>0</v>
      </c>
      <c r="H180" s="4">
        <v>0</v>
      </c>
      <c r="I180" s="4">
        <v>0</v>
      </c>
      <c r="J180" s="4">
        <v>0</v>
      </c>
      <c r="K180" s="4">
        <v>0</v>
      </c>
      <c r="L180" s="4">
        <v>0</v>
      </c>
      <c r="M180" s="4">
        <v>0</v>
      </c>
      <c r="N180" s="4">
        <v>0</v>
      </c>
      <c r="O180" s="4">
        <v>0</v>
      </c>
      <c r="P180" s="4">
        <v>0</v>
      </c>
      <c r="Q180" s="4">
        <v>0</v>
      </c>
      <c r="R180" s="4">
        <v>0</v>
      </c>
      <c r="S180" s="4">
        <v>0</v>
      </c>
      <c r="T180" s="4">
        <v>0</v>
      </c>
      <c r="U180" s="4">
        <v>0</v>
      </c>
      <c r="V180" s="4">
        <v>0</v>
      </c>
      <c r="W180" s="4">
        <v>0</v>
      </c>
      <c r="X180" s="4">
        <v>0</v>
      </c>
      <c r="Y180" s="4">
        <v>0</v>
      </c>
      <c r="Z180" s="4">
        <v>0</v>
      </c>
      <c r="AA180" s="4">
        <v>0</v>
      </c>
      <c r="AB180" s="4">
        <v>0</v>
      </c>
      <c r="AC180" s="4">
        <v>0</v>
      </c>
      <c r="AD180" s="4">
        <v>0</v>
      </c>
      <c r="AE180" s="4">
        <v>0</v>
      </c>
      <c r="AF180" s="4">
        <v>0</v>
      </c>
      <c r="AG180" s="4">
        <v>0</v>
      </c>
      <c r="AH180" s="4">
        <v>0</v>
      </c>
      <c r="AI180" s="4">
        <v>0</v>
      </c>
      <c r="AJ180" s="4">
        <v>0</v>
      </c>
      <c r="AK180" s="4">
        <v>0</v>
      </c>
      <c r="AL180" s="4">
        <v>0</v>
      </c>
      <c r="AM180" s="4">
        <v>0</v>
      </c>
      <c r="AN180" s="4">
        <v>0</v>
      </c>
      <c r="AO180" s="4">
        <v>0</v>
      </c>
    </row>
    <row r="181" spans="1:41" s="4" customFormat="1" x14ac:dyDescent="0.45">
      <c r="A181" s="4" t="s">
        <v>677</v>
      </c>
      <c r="B181" s="4" t="s">
        <v>684</v>
      </c>
      <c r="C181" s="4">
        <v>0</v>
      </c>
      <c r="D181" s="4">
        <v>0</v>
      </c>
      <c r="E181" s="4">
        <v>0</v>
      </c>
      <c r="F181" s="4">
        <v>0</v>
      </c>
      <c r="G181" s="4">
        <v>0</v>
      </c>
      <c r="H181" s="4">
        <v>0</v>
      </c>
      <c r="I181" s="4">
        <v>0</v>
      </c>
      <c r="J181" s="4">
        <v>0</v>
      </c>
      <c r="K181" s="4">
        <v>0</v>
      </c>
      <c r="L181" s="4">
        <v>0</v>
      </c>
      <c r="M181" s="4">
        <v>0</v>
      </c>
      <c r="N181" s="4">
        <v>0</v>
      </c>
      <c r="O181" s="4">
        <v>0</v>
      </c>
      <c r="P181" s="4">
        <v>0</v>
      </c>
      <c r="Q181" s="4">
        <v>0</v>
      </c>
      <c r="R181" s="4">
        <v>0</v>
      </c>
      <c r="S181" s="4">
        <v>0</v>
      </c>
      <c r="T181" s="4">
        <v>0</v>
      </c>
      <c r="U181" s="4">
        <v>0</v>
      </c>
      <c r="V181" s="4">
        <v>0</v>
      </c>
      <c r="W181" s="4">
        <v>0</v>
      </c>
      <c r="X181" s="4">
        <v>0</v>
      </c>
      <c r="Y181" s="4">
        <v>0</v>
      </c>
      <c r="Z181" s="4">
        <v>0</v>
      </c>
      <c r="AA181" s="4">
        <v>0</v>
      </c>
      <c r="AB181" s="4">
        <v>0</v>
      </c>
      <c r="AC181" s="4">
        <v>0</v>
      </c>
      <c r="AD181" s="4">
        <v>0</v>
      </c>
      <c r="AE181" s="4">
        <v>0</v>
      </c>
      <c r="AF181" s="4">
        <v>0</v>
      </c>
      <c r="AG181" s="4">
        <v>0</v>
      </c>
      <c r="AH181" s="4">
        <v>0</v>
      </c>
      <c r="AI181" s="4">
        <v>0</v>
      </c>
      <c r="AJ181" s="4">
        <v>0</v>
      </c>
      <c r="AK181" s="4">
        <v>0</v>
      </c>
      <c r="AL181" s="4">
        <v>0</v>
      </c>
      <c r="AM181" s="4">
        <v>0</v>
      </c>
      <c r="AN181" s="4">
        <v>0</v>
      </c>
      <c r="AO181" s="4">
        <v>0</v>
      </c>
    </row>
    <row r="182" spans="1:41" s="4" customFormat="1" x14ac:dyDescent="0.45">
      <c r="A182" s="4" t="s">
        <v>678</v>
      </c>
      <c r="B182" s="4" t="s">
        <v>684</v>
      </c>
      <c r="C182" s="4">
        <v>0</v>
      </c>
      <c r="D182" s="4">
        <v>0</v>
      </c>
      <c r="E182" s="4">
        <v>0</v>
      </c>
      <c r="F182" s="4">
        <v>0</v>
      </c>
      <c r="G182" s="4">
        <v>0</v>
      </c>
      <c r="H182" s="4">
        <v>0</v>
      </c>
      <c r="I182" s="4">
        <v>0</v>
      </c>
      <c r="J182" s="4">
        <v>0</v>
      </c>
      <c r="K182" s="4">
        <v>0</v>
      </c>
      <c r="L182" s="4">
        <v>0</v>
      </c>
      <c r="M182" s="4">
        <v>0</v>
      </c>
      <c r="N182" s="4">
        <v>0</v>
      </c>
      <c r="O182" s="4">
        <v>0</v>
      </c>
      <c r="P182" s="4">
        <v>0</v>
      </c>
      <c r="Q182" s="4">
        <v>0</v>
      </c>
      <c r="R182" s="4">
        <v>0</v>
      </c>
      <c r="S182" s="4">
        <v>0</v>
      </c>
      <c r="T182" s="4">
        <v>0</v>
      </c>
      <c r="U182" s="4">
        <v>0</v>
      </c>
      <c r="V182" s="4">
        <v>0</v>
      </c>
      <c r="W182" s="4">
        <v>0</v>
      </c>
      <c r="X182" s="4">
        <v>0</v>
      </c>
      <c r="Y182" s="4">
        <v>0</v>
      </c>
      <c r="Z182" s="4">
        <v>0</v>
      </c>
      <c r="AA182" s="4">
        <v>0</v>
      </c>
      <c r="AB182" s="4">
        <v>0</v>
      </c>
      <c r="AC182" s="4">
        <v>0</v>
      </c>
      <c r="AD182" s="4">
        <v>0</v>
      </c>
      <c r="AE182" s="4">
        <v>0</v>
      </c>
      <c r="AF182" s="4">
        <v>0</v>
      </c>
      <c r="AG182" s="4">
        <v>0</v>
      </c>
      <c r="AH182" s="4">
        <v>0</v>
      </c>
      <c r="AI182" s="4">
        <v>0</v>
      </c>
      <c r="AJ182" s="4">
        <v>0</v>
      </c>
      <c r="AK182" s="4">
        <v>0</v>
      </c>
      <c r="AL182" s="4">
        <v>0</v>
      </c>
      <c r="AM182" s="4">
        <v>0</v>
      </c>
      <c r="AN182" s="4">
        <v>0</v>
      </c>
      <c r="AO182" s="4">
        <v>0</v>
      </c>
    </row>
    <row r="183" spans="1:41" s="4" customFormat="1" x14ac:dyDescent="0.45">
      <c r="A183" s="4" t="s">
        <v>11</v>
      </c>
      <c r="B183" s="4" t="s">
        <v>684</v>
      </c>
      <c r="C183" s="4">
        <v>0</v>
      </c>
      <c r="D183" s="4">
        <v>0</v>
      </c>
      <c r="E183" s="4">
        <v>0</v>
      </c>
      <c r="F183" s="4">
        <v>0</v>
      </c>
      <c r="G183" s="4">
        <v>0</v>
      </c>
      <c r="H183" s="4">
        <v>0</v>
      </c>
      <c r="I183" s="4">
        <v>0</v>
      </c>
      <c r="J183" s="4">
        <v>0</v>
      </c>
      <c r="K183" s="4">
        <v>0</v>
      </c>
      <c r="L183" s="4">
        <v>0</v>
      </c>
      <c r="M183" s="4">
        <v>0</v>
      </c>
      <c r="N183" s="4">
        <v>0</v>
      </c>
      <c r="O183" s="4">
        <v>0</v>
      </c>
      <c r="P183" s="4">
        <v>0</v>
      </c>
      <c r="Q183" s="4">
        <v>0</v>
      </c>
      <c r="R183" s="4">
        <v>0</v>
      </c>
      <c r="S183" s="4">
        <v>0</v>
      </c>
      <c r="T183" s="4">
        <v>0</v>
      </c>
      <c r="U183" s="4">
        <v>0</v>
      </c>
      <c r="V183" s="4">
        <v>0</v>
      </c>
      <c r="W183" s="4">
        <v>0</v>
      </c>
      <c r="X183" s="4">
        <v>0</v>
      </c>
      <c r="Y183" s="4">
        <v>0</v>
      </c>
      <c r="Z183" s="4">
        <v>0</v>
      </c>
      <c r="AA183" s="4">
        <v>0</v>
      </c>
      <c r="AB183" s="4">
        <v>0</v>
      </c>
      <c r="AC183" s="4">
        <v>0</v>
      </c>
      <c r="AD183" s="4">
        <v>0</v>
      </c>
      <c r="AE183" s="4">
        <v>0</v>
      </c>
      <c r="AF183" s="4">
        <v>0</v>
      </c>
      <c r="AG183" s="4">
        <v>0</v>
      </c>
      <c r="AH183" s="4">
        <v>0</v>
      </c>
      <c r="AI183" s="4">
        <v>0</v>
      </c>
      <c r="AJ183" s="4">
        <v>0</v>
      </c>
      <c r="AK183" s="4">
        <v>0</v>
      </c>
      <c r="AL183" s="4">
        <v>0</v>
      </c>
      <c r="AM183" s="4">
        <v>0</v>
      </c>
      <c r="AN183" s="4">
        <v>0</v>
      </c>
      <c r="AO183" s="4">
        <v>0</v>
      </c>
    </row>
    <row r="184" spans="1:41" s="4" customFormat="1" x14ac:dyDescent="0.45">
      <c r="A184" s="4" t="s">
        <v>679</v>
      </c>
      <c r="B184" s="4" t="s">
        <v>684</v>
      </c>
      <c r="C184" s="4">
        <v>0</v>
      </c>
      <c r="D184" s="4">
        <v>0</v>
      </c>
      <c r="E184" s="4">
        <v>0</v>
      </c>
      <c r="F184" s="4">
        <v>0</v>
      </c>
      <c r="G184" s="4">
        <v>0</v>
      </c>
      <c r="H184" s="4">
        <v>0</v>
      </c>
      <c r="I184" s="4">
        <v>0</v>
      </c>
      <c r="J184" s="4">
        <v>0</v>
      </c>
      <c r="K184" s="4">
        <v>0</v>
      </c>
      <c r="L184" s="4">
        <v>0</v>
      </c>
      <c r="M184" s="4">
        <v>0</v>
      </c>
      <c r="N184" s="4">
        <v>0</v>
      </c>
      <c r="O184" s="4">
        <v>0</v>
      </c>
      <c r="P184" s="4">
        <v>0</v>
      </c>
      <c r="Q184" s="4">
        <v>0</v>
      </c>
      <c r="R184" s="4">
        <v>0</v>
      </c>
      <c r="S184" s="4">
        <v>0</v>
      </c>
      <c r="T184" s="4">
        <v>0</v>
      </c>
      <c r="U184" s="4">
        <v>0</v>
      </c>
      <c r="V184" s="4">
        <v>0</v>
      </c>
      <c r="W184" s="4">
        <v>0</v>
      </c>
      <c r="X184" s="4">
        <v>0</v>
      </c>
      <c r="Y184" s="4">
        <v>0</v>
      </c>
      <c r="Z184" s="4">
        <v>0</v>
      </c>
      <c r="AA184" s="4">
        <v>0</v>
      </c>
      <c r="AB184" s="4">
        <v>0</v>
      </c>
      <c r="AC184" s="4">
        <v>0</v>
      </c>
      <c r="AD184" s="4">
        <v>0</v>
      </c>
      <c r="AE184" s="4">
        <v>0</v>
      </c>
      <c r="AF184" s="4">
        <v>0</v>
      </c>
      <c r="AG184" s="4">
        <v>0</v>
      </c>
      <c r="AH184" s="4">
        <v>0</v>
      </c>
      <c r="AI184" s="4">
        <v>0</v>
      </c>
      <c r="AJ184" s="4">
        <v>0</v>
      </c>
      <c r="AK184" s="4">
        <v>0</v>
      </c>
      <c r="AL184" s="4">
        <v>0</v>
      </c>
      <c r="AM184" s="4">
        <v>0</v>
      </c>
      <c r="AN184" s="4">
        <v>0</v>
      </c>
      <c r="AO184" s="4">
        <v>0</v>
      </c>
    </row>
    <row r="185" spans="1:41" x14ac:dyDescent="0.4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row>
    <row r="186" spans="1:41" x14ac:dyDescent="0.45">
      <c r="A186" s="3" t="s">
        <v>278</v>
      </c>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row>
    <row r="187" spans="1:41" x14ac:dyDescent="0.45">
      <c r="A187" s="4" t="s">
        <v>3</v>
      </c>
      <c r="B187" s="4" t="s">
        <v>2</v>
      </c>
      <c r="C187" s="4">
        <v>2012</v>
      </c>
      <c r="D187" s="4">
        <v>2013</v>
      </c>
      <c r="E187" s="4">
        <v>2014</v>
      </c>
      <c r="F187" s="4">
        <v>2015</v>
      </c>
      <c r="G187" s="4">
        <v>2016</v>
      </c>
      <c r="H187" s="4">
        <v>2017</v>
      </c>
      <c r="I187" s="4">
        <v>2018</v>
      </c>
      <c r="J187" s="4">
        <v>2019</v>
      </c>
      <c r="K187" s="4">
        <v>2020</v>
      </c>
      <c r="L187" s="4">
        <v>2021</v>
      </c>
      <c r="M187" s="4">
        <v>2022</v>
      </c>
      <c r="N187" s="4">
        <v>2023</v>
      </c>
      <c r="O187" s="4">
        <v>2024</v>
      </c>
      <c r="P187" s="4">
        <v>2025</v>
      </c>
      <c r="Q187" s="4">
        <v>2026</v>
      </c>
      <c r="R187" s="4">
        <v>2027</v>
      </c>
      <c r="S187" s="4">
        <v>2028</v>
      </c>
      <c r="T187" s="4">
        <v>2029</v>
      </c>
      <c r="U187" s="4">
        <v>2030</v>
      </c>
      <c r="V187" s="4">
        <v>2031</v>
      </c>
      <c r="W187" s="4">
        <v>2032</v>
      </c>
      <c r="X187" s="4">
        <v>2033</v>
      </c>
      <c r="Y187" s="4">
        <v>2034</v>
      </c>
      <c r="Z187" s="4">
        <v>2035</v>
      </c>
      <c r="AA187" s="4">
        <v>2036</v>
      </c>
      <c r="AB187" s="4">
        <v>2037</v>
      </c>
      <c r="AC187" s="4">
        <v>2038</v>
      </c>
      <c r="AD187" s="4">
        <v>2039</v>
      </c>
      <c r="AE187" s="4">
        <v>2040</v>
      </c>
      <c r="AF187" s="4">
        <v>2041</v>
      </c>
      <c r="AG187" s="4">
        <v>2042</v>
      </c>
      <c r="AH187" s="4">
        <v>2043</v>
      </c>
      <c r="AI187" s="4">
        <v>2044</v>
      </c>
      <c r="AJ187" s="4">
        <v>2045</v>
      </c>
      <c r="AK187" s="4">
        <v>2046</v>
      </c>
      <c r="AL187" s="4">
        <v>2047</v>
      </c>
      <c r="AM187" s="4">
        <v>2048</v>
      </c>
      <c r="AN187" s="4">
        <v>2049</v>
      </c>
      <c r="AO187" s="4">
        <v>2050</v>
      </c>
    </row>
    <row r="188" spans="1:41" x14ac:dyDescent="0.45">
      <c r="A188" s="4" t="s">
        <v>675</v>
      </c>
      <c r="B188" s="4" t="s">
        <v>7</v>
      </c>
      <c r="C188" s="157">
        <f t="shared" ref="C188:R251" si="66">IFERROR(C113/$C113,0)</f>
        <v>1</v>
      </c>
      <c r="D188" s="157">
        <f t="shared" ref="D188:AO195" si="67">IFERROR(D113/$C113,0)</f>
        <v>1.0142857142857142</v>
      </c>
      <c r="E188" s="157">
        <f t="shared" si="67"/>
        <v>1.0285714285714287</v>
      </c>
      <c r="F188" s="157">
        <f t="shared" si="67"/>
        <v>1.0428571428571429</v>
      </c>
      <c r="G188" s="157">
        <f t="shared" si="67"/>
        <v>1.0571428571428572</v>
      </c>
      <c r="H188" s="157">
        <f t="shared" si="67"/>
        <v>1.0714285714285714</v>
      </c>
      <c r="I188" s="157">
        <f t="shared" si="67"/>
        <v>1.1342857142857141</v>
      </c>
      <c r="J188" s="157">
        <f t="shared" si="67"/>
        <v>1.1971428571428571</v>
      </c>
      <c r="K188" s="157">
        <f t="shared" si="67"/>
        <v>1.26</v>
      </c>
      <c r="L188" s="157">
        <f t="shared" si="67"/>
        <v>1.3228571428571427</v>
      </c>
      <c r="M188" s="157">
        <f t="shared" si="67"/>
        <v>1.3857142857142857</v>
      </c>
      <c r="N188" s="157">
        <f t="shared" si="67"/>
        <v>1.4771428571428571</v>
      </c>
      <c r="O188" s="157">
        <f t="shared" si="67"/>
        <v>1.5685714285714287</v>
      </c>
      <c r="P188" s="157">
        <f t="shared" si="67"/>
        <v>1.6600000000000001</v>
      </c>
      <c r="Q188" s="157">
        <f t="shared" si="67"/>
        <v>1.7514285714285713</v>
      </c>
      <c r="R188" s="157">
        <f t="shared" si="67"/>
        <v>1.842857142857143</v>
      </c>
      <c r="S188" s="157">
        <f t="shared" si="67"/>
        <v>1.9657142857142857</v>
      </c>
      <c r="T188" s="157">
        <f t="shared" si="67"/>
        <v>2.0885714285714285</v>
      </c>
      <c r="U188" s="157">
        <f t="shared" si="67"/>
        <v>2.2114285714285713</v>
      </c>
      <c r="V188" s="157">
        <f t="shared" si="67"/>
        <v>2.3342857142857141</v>
      </c>
      <c r="W188" s="157">
        <f t="shared" si="67"/>
        <v>2.4571428571428569</v>
      </c>
      <c r="X188" s="157">
        <f t="shared" si="67"/>
        <v>2.5857142857142854</v>
      </c>
      <c r="Y188" s="157">
        <f t="shared" si="67"/>
        <v>2.7142857142857144</v>
      </c>
      <c r="Z188" s="157">
        <f t="shared" si="67"/>
        <v>2.8428571428571425</v>
      </c>
      <c r="AA188" s="157">
        <f t="shared" si="67"/>
        <v>2.9714285714285715</v>
      </c>
      <c r="AB188" s="157">
        <f t="shared" si="67"/>
        <v>3.1</v>
      </c>
      <c r="AC188" s="157">
        <f t="shared" si="67"/>
        <v>3.1942857142857144</v>
      </c>
      <c r="AD188" s="157">
        <f t="shared" si="67"/>
        <v>3.2885714285714287</v>
      </c>
      <c r="AE188" s="157">
        <f t="shared" si="67"/>
        <v>3.382857142857143</v>
      </c>
      <c r="AF188" s="157">
        <f t="shared" si="67"/>
        <v>3.4771428571428573</v>
      </c>
      <c r="AG188" s="157">
        <f t="shared" si="67"/>
        <v>3.5714285714285716</v>
      </c>
      <c r="AH188" s="157">
        <f t="shared" si="67"/>
        <v>3.6342857142857143</v>
      </c>
      <c r="AI188" s="157">
        <f t="shared" si="67"/>
        <v>3.6971428571428571</v>
      </c>
      <c r="AJ188" s="157">
        <f t="shared" si="67"/>
        <v>3.7600000000000002</v>
      </c>
      <c r="AK188" s="157">
        <f t="shared" si="67"/>
        <v>3.8228571428571425</v>
      </c>
      <c r="AL188" s="157">
        <f t="shared" si="67"/>
        <v>3.8857142857142857</v>
      </c>
      <c r="AM188" s="157">
        <f t="shared" si="67"/>
        <v>3.9485714285714288</v>
      </c>
      <c r="AN188" s="157">
        <f t="shared" si="67"/>
        <v>4.0114285714285716</v>
      </c>
      <c r="AO188" s="157">
        <f t="shared" si="67"/>
        <v>4.0742857142857138</v>
      </c>
    </row>
    <row r="189" spans="1:41" x14ac:dyDescent="0.45">
      <c r="A189" s="4" t="s">
        <v>676</v>
      </c>
      <c r="B189" s="4" t="s">
        <v>7</v>
      </c>
      <c r="C189" s="157">
        <f t="shared" si="66"/>
        <v>1</v>
      </c>
      <c r="D189" s="157">
        <f t="shared" ref="D189:R189" si="68">IFERROR(D114/$C114,0)</f>
        <v>0.99046284921668837</v>
      </c>
      <c r="E189" s="157">
        <f t="shared" si="68"/>
        <v>0.98092569843337685</v>
      </c>
      <c r="F189" s="157">
        <f t="shared" si="68"/>
        <v>0.97138854765006521</v>
      </c>
      <c r="G189" s="157">
        <f t="shared" si="68"/>
        <v>0.96185139686675358</v>
      </c>
      <c r="H189" s="157">
        <f t="shared" si="68"/>
        <v>0.95231424608344206</v>
      </c>
      <c r="I189" s="157">
        <f t="shared" si="68"/>
        <v>0.94284568107305244</v>
      </c>
      <c r="J189" s="157">
        <f t="shared" si="68"/>
        <v>0.93337711606266272</v>
      </c>
      <c r="K189" s="157">
        <f t="shared" si="68"/>
        <v>0.9239085510522731</v>
      </c>
      <c r="L189" s="157">
        <f t="shared" si="68"/>
        <v>0.91443998604188337</v>
      </c>
      <c r="M189" s="157">
        <f t="shared" si="68"/>
        <v>0.90497142103149375</v>
      </c>
      <c r="N189" s="157">
        <f t="shared" si="68"/>
        <v>0.91657297397451909</v>
      </c>
      <c r="O189" s="157">
        <f t="shared" si="68"/>
        <v>0.92817452691754443</v>
      </c>
      <c r="P189" s="157">
        <f t="shared" si="68"/>
        <v>0.93977607986056966</v>
      </c>
      <c r="Q189" s="157">
        <f t="shared" si="68"/>
        <v>0.951377632803595</v>
      </c>
      <c r="R189" s="157">
        <f t="shared" si="68"/>
        <v>0.96297918574662034</v>
      </c>
      <c r="S189" s="157">
        <f t="shared" si="67"/>
        <v>0.97649337830615546</v>
      </c>
      <c r="T189" s="157">
        <f t="shared" si="67"/>
        <v>0.99000757086569069</v>
      </c>
      <c r="U189" s="157">
        <f t="shared" si="67"/>
        <v>1.0035217634252258</v>
      </c>
      <c r="V189" s="157">
        <f t="shared" si="67"/>
        <v>1.017035955984761</v>
      </c>
      <c r="W189" s="157">
        <f t="shared" si="67"/>
        <v>1.0305501485442963</v>
      </c>
      <c r="X189" s="157">
        <f t="shared" si="67"/>
        <v>1.0463926631176919</v>
      </c>
      <c r="Y189" s="157">
        <f t="shared" si="67"/>
        <v>1.0622351776910872</v>
      </c>
      <c r="Z189" s="157">
        <f t="shared" si="67"/>
        <v>1.0780776922644828</v>
      </c>
      <c r="AA189" s="157">
        <f t="shared" si="67"/>
        <v>1.0939202068378782</v>
      </c>
      <c r="AB189" s="157">
        <f t="shared" si="67"/>
        <v>1.1097627214112737</v>
      </c>
      <c r="AC189" s="157">
        <f t="shared" si="67"/>
        <v>1.1283228845079749</v>
      </c>
      <c r="AD189" s="157">
        <f t="shared" si="67"/>
        <v>1.1468830476046763</v>
      </c>
      <c r="AE189" s="157">
        <f t="shared" si="67"/>
        <v>1.1654432107013775</v>
      </c>
      <c r="AF189" s="157">
        <f t="shared" si="67"/>
        <v>1.1840033737980786</v>
      </c>
      <c r="AG189" s="157">
        <f t="shared" si="67"/>
        <v>1.20256353689478</v>
      </c>
      <c r="AH189" s="157">
        <f t="shared" si="67"/>
        <v>1.2243579661577644</v>
      </c>
      <c r="AI189" s="157">
        <f t="shared" si="67"/>
        <v>1.2461523954207485</v>
      </c>
      <c r="AJ189" s="157">
        <f t="shared" si="67"/>
        <v>1.2679468246837331</v>
      </c>
      <c r="AK189" s="157">
        <f t="shared" si="67"/>
        <v>1.2897412539467172</v>
      </c>
      <c r="AL189" s="157">
        <f t="shared" si="67"/>
        <v>1.3115356832097016</v>
      </c>
      <c r="AM189" s="157">
        <f t="shared" si="67"/>
        <v>1.333330112472686</v>
      </c>
      <c r="AN189" s="157">
        <f t="shared" si="67"/>
        <v>1.3551245417356703</v>
      </c>
      <c r="AO189" s="157">
        <f t="shared" si="67"/>
        <v>1.3769189709986547</v>
      </c>
    </row>
    <row r="190" spans="1:41" x14ac:dyDescent="0.45">
      <c r="A190" s="4" t="s">
        <v>27</v>
      </c>
      <c r="B190" s="4" t="s">
        <v>7</v>
      </c>
      <c r="C190" s="157">
        <f t="shared" si="66"/>
        <v>1</v>
      </c>
      <c r="D190" s="157">
        <f t="shared" si="67"/>
        <v>1.1136261426191232</v>
      </c>
      <c r="E190" s="157">
        <f t="shared" si="67"/>
        <v>1.2272522852382466</v>
      </c>
      <c r="F190" s="157">
        <f t="shared" si="67"/>
        <v>1.3408784278573698</v>
      </c>
      <c r="G190" s="157">
        <f t="shared" si="67"/>
        <v>1.454504570476493</v>
      </c>
      <c r="H190" s="157">
        <f t="shared" si="67"/>
        <v>1.5681307130956161</v>
      </c>
      <c r="I190" s="157">
        <f t="shared" si="67"/>
        <v>1.7296537521770881</v>
      </c>
      <c r="J190" s="157">
        <f t="shared" si="67"/>
        <v>1.8911767912585602</v>
      </c>
      <c r="K190" s="157">
        <f t="shared" si="67"/>
        <v>2.0526998303400319</v>
      </c>
      <c r="L190" s="157">
        <f t="shared" si="67"/>
        <v>2.214222869421504</v>
      </c>
      <c r="M190" s="157">
        <f t="shared" si="67"/>
        <v>2.3757459085029762</v>
      </c>
      <c r="N190" s="157">
        <f t="shared" si="67"/>
        <v>2.5680994663391203</v>
      </c>
      <c r="O190" s="157">
        <f t="shared" si="67"/>
        <v>2.7604530241752641</v>
      </c>
      <c r="P190" s="157">
        <f t="shared" si="67"/>
        <v>2.9528065820114078</v>
      </c>
      <c r="Q190" s="157">
        <f t="shared" si="67"/>
        <v>3.1451601398475519</v>
      </c>
      <c r="R190" s="157">
        <f t="shared" si="67"/>
        <v>3.3375136976836957</v>
      </c>
      <c r="S190" s="157">
        <f t="shared" si="67"/>
        <v>3.5618434801179455</v>
      </c>
      <c r="T190" s="157">
        <f t="shared" si="67"/>
        <v>3.7861732625521953</v>
      </c>
      <c r="U190" s="157">
        <f t="shared" si="67"/>
        <v>4.0105030449864447</v>
      </c>
      <c r="V190" s="157">
        <f t="shared" si="67"/>
        <v>4.2348328274206954</v>
      </c>
      <c r="W190" s="157">
        <f t="shared" si="67"/>
        <v>4.4591626098549453</v>
      </c>
      <c r="X190" s="157">
        <f t="shared" si="67"/>
        <v>4.6741942700400276</v>
      </c>
      <c r="Y190" s="157">
        <f t="shared" si="67"/>
        <v>4.88922593022511</v>
      </c>
      <c r="Z190" s="157">
        <f t="shared" si="67"/>
        <v>5.1042575904101923</v>
      </c>
      <c r="AA190" s="157">
        <f t="shared" si="67"/>
        <v>5.3192892505952747</v>
      </c>
      <c r="AB190" s="157">
        <f t="shared" si="67"/>
        <v>5.534320910780357</v>
      </c>
      <c r="AC190" s="157">
        <f t="shared" si="67"/>
        <v>5.7126326805437424</v>
      </c>
      <c r="AD190" s="157">
        <f t="shared" si="67"/>
        <v>5.8909444503071278</v>
      </c>
      <c r="AE190" s="157">
        <f t="shared" si="67"/>
        <v>6.0692562200705131</v>
      </c>
      <c r="AF190" s="157">
        <f t="shared" si="67"/>
        <v>6.2475679898338985</v>
      </c>
      <c r="AG190" s="157">
        <f t="shared" si="67"/>
        <v>6.4258797595972839</v>
      </c>
      <c r="AH190" s="157">
        <f t="shared" si="67"/>
        <v>6.5599520785261651</v>
      </c>
      <c r="AI190" s="157">
        <f t="shared" si="67"/>
        <v>6.6940243974550455</v>
      </c>
      <c r="AJ190" s="157">
        <f t="shared" si="67"/>
        <v>6.8280967163839259</v>
      </c>
      <c r="AK190" s="157">
        <f t="shared" si="67"/>
        <v>6.9621690353128063</v>
      </c>
      <c r="AL190" s="157">
        <f t="shared" si="67"/>
        <v>7.0962413542416876</v>
      </c>
      <c r="AM190" s="157">
        <f t="shared" si="67"/>
        <v>7.2303136731705679</v>
      </c>
      <c r="AN190" s="157">
        <f t="shared" si="67"/>
        <v>7.3643859920994474</v>
      </c>
      <c r="AO190" s="157">
        <f t="shared" si="67"/>
        <v>7.4984583110283287</v>
      </c>
    </row>
    <row r="191" spans="1:41" x14ac:dyDescent="0.45">
      <c r="A191" s="4" t="s">
        <v>6</v>
      </c>
      <c r="B191" s="4" t="s">
        <v>7</v>
      </c>
      <c r="C191" s="157">
        <f t="shared" si="66"/>
        <v>1</v>
      </c>
      <c r="D191" s="157">
        <f t="shared" si="67"/>
        <v>1.0171934450555913</v>
      </c>
      <c r="E191" s="157">
        <f t="shared" si="67"/>
        <v>1.0343868901111826</v>
      </c>
      <c r="F191" s="157">
        <f t="shared" si="67"/>
        <v>1.0515803351667736</v>
      </c>
      <c r="G191" s="157">
        <f t="shared" si="67"/>
        <v>1.0687737802223649</v>
      </c>
      <c r="H191" s="157">
        <f t="shared" si="67"/>
        <v>1.0859672252779564</v>
      </c>
      <c r="I191" s="157">
        <f t="shared" si="67"/>
        <v>1.0960104087778606</v>
      </c>
      <c r="J191" s="157">
        <f t="shared" si="67"/>
        <v>1.106053592277765</v>
      </c>
      <c r="K191" s="157">
        <f t="shared" si="67"/>
        <v>1.1160967757776692</v>
      </c>
      <c r="L191" s="157">
        <f t="shared" si="67"/>
        <v>1.1261399592775734</v>
      </c>
      <c r="M191" s="157">
        <f t="shared" si="67"/>
        <v>1.1361831427774778</v>
      </c>
      <c r="N191" s="157">
        <f t="shared" si="67"/>
        <v>1.1421651275869076</v>
      </c>
      <c r="O191" s="157">
        <f t="shared" si="67"/>
        <v>1.1481471123963374</v>
      </c>
      <c r="P191" s="157">
        <f t="shared" si="67"/>
        <v>1.1541290972057674</v>
      </c>
      <c r="Q191" s="157">
        <f t="shared" si="67"/>
        <v>1.1601110820151972</v>
      </c>
      <c r="R191" s="157">
        <f t="shared" si="67"/>
        <v>1.166093066824627</v>
      </c>
      <c r="S191" s="157">
        <f t="shared" si="67"/>
        <v>1.1692275228493436</v>
      </c>
      <c r="T191" s="157">
        <f t="shared" si="67"/>
        <v>1.1723619788740602</v>
      </c>
      <c r="U191" s="157">
        <f t="shared" si="67"/>
        <v>1.1754964348987766</v>
      </c>
      <c r="V191" s="157">
        <f t="shared" si="67"/>
        <v>1.178630890923493</v>
      </c>
      <c r="W191" s="157">
        <f t="shared" si="67"/>
        <v>1.1817653469482097</v>
      </c>
      <c r="X191" s="157">
        <f t="shared" si="67"/>
        <v>1.1840824575161761</v>
      </c>
      <c r="Y191" s="157">
        <f t="shared" si="67"/>
        <v>1.1863995680841426</v>
      </c>
      <c r="Z191" s="157">
        <f t="shared" si="67"/>
        <v>1.1887166786521091</v>
      </c>
      <c r="AA191" s="157">
        <f t="shared" si="67"/>
        <v>1.1910337892200755</v>
      </c>
      <c r="AB191" s="157">
        <f t="shared" si="67"/>
        <v>1.193350899788042</v>
      </c>
      <c r="AC191" s="157">
        <f t="shared" si="67"/>
        <v>1.1956696485787159</v>
      </c>
      <c r="AD191" s="157">
        <f t="shared" si="67"/>
        <v>1.1979883973693897</v>
      </c>
      <c r="AE191" s="157">
        <f t="shared" si="67"/>
        <v>1.2003071461600636</v>
      </c>
      <c r="AF191" s="157">
        <f t="shared" si="67"/>
        <v>1.2026258949507371</v>
      </c>
      <c r="AG191" s="157">
        <f t="shared" si="67"/>
        <v>1.2049446437414111</v>
      </c>
      <c r="AH191" s="157">
        <f t="shared" si="67"/>
        <v>1.2051443957151247</v>
      </c>
      <c r="AI191" s="157">
        <f t="shared" si="67"/>
        <v>1.2053441476888385</v>
      </c>
      <c r="AJ191" s="157">
        <f t="shared" si="67"/>
        <v>1.2055438996625523</v>
      </c>
      <c r="AK191" s="157">
        <f t="shared" si="67"/>
        <v>1.2057436516362661</v>
      </c>
      <c r="AL191" s="157">
        <f t="shared" si="67"/>
        <v>1.2059434036099796</v>
      </c>
      <c r="AM191" s="157">
        <f t="shared" si="67"/>
        <v>1.2061431555836932</v>
      </c>
      <c r="AN191" s="157">
        <f t="shared" si="67"/>
        <v>1.206342907557407</v>
      </c>
      <c r="AO191" s="157">
        <f t="shared" si="67"/>
        <v>1.2065426595311208</v>
      </c>
    </row>
    <row r="192" spans="1:41" x14ac:dyDescent="0.45">
      <c r="A192" s="4" t="s">
        <v>677</v>
      </c>
      <c r="B192" s="4" t="s">
        <v>7</v>
      </c>
      <c r="C192" s="157">
        <f t="shared" si="66"/>
        <v>1</v>
      </c>
      <c r="D192" s="157">
        <f t="shared" si="67"/>
        <v>1.0350515463917527</v>
      </c>
      <c r="E192" s="157">
        <f t="shared" si="67"/>
        <v>1.0701030927835053</v>
      </c>
      <c r="F192" s="157">
        <f t="shared" si="67"/>
        <v>1.1051546391752578</v>
      </c>
      <c r="G192" s="157">
        <f t="shared" si="67"/>
        <v>1.1402061855670103</v>
      </c>
      <c r="H192" s="157">
        <f t="shared" si="67"/>
        <v>1.1752577319587629</v>
      </c>
      <c r="I192" s="157">
        <f t="shared" si="67"/>
        <v>1.202749140893471</v>
      </c>
      <c r="J192" s="157">
        <f t="shared" si="67"/>
        <v>1.2302405498281788</v>
      </c>
      <c r="K192" s="157">
        <f t="shared" si="67"/>
        <v>1.2577319587628866</v>
      </c>
      <c r="L192" s="157">
        <f t="shared" si="67"/>
        <v>1.2852233676975946</v>
      </c>
      <c r="M192" s="157">
        <f t="shared" si="67"/>
        <v>1.3127147766323024</v>
      </c>
      <c r="N192" s="157">
        <f t="shared" si="67"/>
        <v>1.3254295532646048</v>
      </c>
      <c r="O192" s="157">
        <f t="shared" si="67"/>
        <v>1.3381443298969071</v>
      </c>
      <c r="P192" s="157">
        <f t="shared" si="67"/>
        <v>1.3508591065292097</v>
      </c>
      <c r="Q192" s="157">
        <f t="shared" si="67"/>
        <v>1.3635738831615121</v>
      </c>
      <c r="R192" s="157">
        <f t="shared" si="67"/>
        <v>1.3762886597938144</v>
      </c>
      <c r="S192" s="157">
        <f t="shared" si="67"/>
        <v>1.3742268041237113</v>
      </c>
      <c r="T192" s="157">
        <f t="shared" si="67"/>
        <v>1.3721649484536083</v>
      </c>
      <c r="U192" s="157">
        <f t="shared" si="67"/>
        <v>1.3701030927835052</v>
      </c>
      <c r="V192" s="157">
        <f t="shared" si="67"/>
        <v>1.3680412371134021</v>
      </c>
      <c r="W192" s="157">
        <f t="shared" si="67"/>
        <v>1.365979381443299</v>
      </c>
      <c r="X192" s="157">
        <f t="shared" si="67"/>
        <v>1.3642611683848798</v>
      </c>
      <c r="Y192" s="157">
        <f t="shared" si="67"/>
        <v>1.3625429553264605</v>
      </c>
      <c r="Z192" s="157">
        <f t="shared" si="67"/>
        <v>1.3608247422680413</v>
      </c>
      <c r="AA192" s="157">
        <f t="shared" si="67"/>
        <v>1.359106529209622</v>
      </c>
      <c r="AB192" s="157">
        <f t="shared" si="67"/>
        <v>1.3573883161512028</v>
      </c>
      <c r="AC192" s="157">
        <f t="shared" si="67"/>
        <v>1.3103092783505157</v>
      </c>
      <c r="AD192" s="157">
        <f t="shared" si="67"/>
        <v>1.2632302405498281</v>
      </c>
      <c r="AE192" s="157">
        <f t="shared" si="67"/>
        <v>1.216151202749141</v>
      </c>
      <c r="AF192" s="157">
        <f t="shared" si="67"/>
        <v>1.1690721649484537</v>
      </c>
      <c r="AG192" s="157">
        <f t="shared" si="67"/>
        <v>1.1219931271477663</v>
      </c>
      <c r="AH192" s="157">
        <f t="shared" si="67"/>
        <v>1.0831615120274913</v>
      </c>
      <c r="AI192" s="157">
        <f t="shared" si="67"/>
        <v>1.0443298969072163</v>
      </c>
      <c r="AJ192" s="157">
        <f t="shared" si="67"/>
        <v>1.0054982817869416</v>
      </c>
      <c r="AK192" s="157">
        <f t="shared" si="67"/>
        <v>0.96666666666666667</v>
      </c>
      <c r="AL192" s="157">
        <f t="shared" si="67"/>
        <v>0.92783505154639168</v>
      </c>
      <c r="AM192" s="157">
        <f t="shared" si="67"/>
        <v>0.88900343642611668</v>
      </c>
      <c r="AN192" s="157">
        <f t="shared" si="67"/>
        <v>0.85017182130584179</v>
      </c>
      <c r="AO192" s="157">
        <f t="shared" si="67"/>
        <v>0.81134020618556679</v>
      </c>
    </row>
    <row r="193" spans="1:41" x14ac:dyDescent="0.45">
      <c r="A193" s="4" t="s">
        <v>678</v>
      </c>
      <c r="B193" s="4" t="s">
        <v>7</v>
      </c>
      <c r="C193" s="157">
        <f t="shared" si="66"/>
        <v>1</v>
      </c>
      <c r="D193" s="157">
        <f t="shared" si="67"/>
        <v>1.0122688417040666</v>
      </c>
      <c r="E193" s="157">
        <f t="shared" si="67"/>
        <v>1.0243799180788873</v>
      </c>
      <c r="F193" s="157">
        <f t="shared" si="67"/>
        <v>1.0364099210877882</v>
      </c>
      <c r="G193" s="157">
        <f t="shared" si="67"/>
        <v>1.0483787143031715</v>
      </c>
      <c r="H193" s="157">
        <f t="shared" si="67"/>
        <v>1.0602614249126261</v>
      </c>
      <c r="I193" s="157">
        <f t="shared" si="67"/>
        <v>1.0720359495555423</v>
      </c>
      <c r="J193" s="157">
        <f t="shared" si="67"/>
        <v>1.0836632134679862</v>
      </c>
      <c r="K193" s="157">
        <f t="shared" si="67"/>
        <v>1.095111547675663</v>
      </c>
      <c r="L193" s="157">
        <f t="shared" si="67"/>
        <v>1.1063738266593561</v>
      </c>
      <c r="M193" s="157">
        <f t="shared" si="67"/>
        <v>1.1174516338677802</v>
      </c>
      <c r="N193" s="157">
        <f t="shared" si="67"/>
        <v>1.1283323017112175</v>
      </c>
      <c r="O193" s="157">
        <f t="shared" si="67"/>
        <v>1.1390023708755923</v>
      </c>
      <c r="P193" s="157">
        <f t="shared" si="67"/>
        <v>1.1494483820468293</v>
      </c>
      <c r="Q193" s="157">
        <f t="shared" si="67"/>
        <v>1.1596592510839252</v>
      </c>
      <c r="R193" s="157">
        <f t="shared" si="67"/>
        <v>1.1696238938458769</v>
      </c>
      <c r="S193" s="157">
        <f t="shared" si="67"/>
        <v>1.1793248923968218</v>
      </c>
      <c r="T193" s="157">
        <f t="shared" si="67"/>
        <v>1.1887440370765403</v>
      </c>
      <c r="U193" s="157">
        <f t="shared" si="67"/>
        <v>1.1978670768465998</v>
      </c>
      <c r="V193" s="157">
        <f t="shared" si="67"/>
        <v>1.2066860944634263</v>
      </c>
      <c r="W193" s="157">
        <f t="shared" si="67"/>
        <v>1.2151931726834462</v>
      </c>
      <c r="X193" s="157">
        <f t="shared" si="67"/>
        <v>1.2233756439169412</v>
      </c>
      <c r="Y193" s="157">
        <f t="shared" si="67"/>
        <v>1.2312168819524067</v>
      </c>
      <c r="Z193" s="157">
        <f t="shared" si="67"/>
        <v>1.2387081778219113</v>
      </c>
      <c r="AA193" s="157">
        <f t="shared" si="67"/>
        <v>1.2458431977305962</v>
      </c>
      <c r="AB193" s="157">
        <f t="shared" si="67"/>
        <v>1.2526243168515334</v>
      </c>
      <c r="AC193" s="157">
        <f t="shared" si="67"/>
        <v>1.2590649944987984</v>
      </c>
      <c r="AD193" s="157">
        <f t="shared" si="67"/>
        <v>1.265184232056968</v>
      </c>
      <c r="AE193" s="157">
        <f t="shared" si="67"/>
        <v>1.2709994474619049</v>
      </c>
      <c r="AF193" s="157">
        <f t="shared" si="67"/>
        <v>1.2765130158866809</v>
      </c>
      <c r="AG193" s="157">
        <f t="shared" si="67"/>
        <v>1.2817273125043682</v>
      </c>
      <c r="AH193" s="157">
        <f t="shared" si="67"/>
        <v>1.2866494628341834</v>
      </c>
      <c r="AI193" s="157">
        <f t="shared" si="67"/>
        <v>1.2912897592927721</v>
      </c>
      <c r="AJ193" s="157">
        <f t="shared" si="67"/>
        <v>1.2956537439506361</v>
      </c>
      <c r="AK193" s="157">
        <f t="shared" si="67"/>
        <v>1.2997477506026345</v>
      </c>
      <c r="AL193" s="157">
        <f t="shared" si="67"/>
        <v>1.3035725709731245</v>
      </c>
      <c r="AM193" s="157">
        <f t="shared" si="67"/>
        <v>1.3071321636838933</v>
      </c>
      <c r="AN193" s="157">
        <f t="shared" si="67"/>
        <v>1.3104249452862258</v>
      </c>
      <c r="AO193" s="157">
        <f t="shared" si="67"/>
        <v>1.3134532909531942</v>
      </c>
    </row>
    <row r="194" spans="1:41" x14ac:dyDescent="0.45">
      <c r="A194" s="4" t="s">
        <v>11</v>
      </c>
      <c r="B194" s="4" t="s">
        <v>7</v>
      </c>
      <c r="C194" s="157">
        <f t="shared" si="66"/>
        <v>1</v>
      </c>
      <c r="D194" s="157">
        <f t="shared" si="67"/>
        <v>1.0779299124181076</v>
      </c>
      <c r="E194" s="157">
        <f t="shared" si="67"/>
        <v>1.1558598248362155</v>
      </c>
      <c r="F194" s="157">
        <f t="shared" si="67"/>
        <v>1.2337897372543232</v>
      </c>
      <c r="G194" s="157">
        <f t="shared" si="67"/>
        <v>1.3117196496724308</v>
      </c>
      <c r="H194" s="157">
        <f t="shared" si="67"/>
        <v>1.3896495620905387</v>
      </c>
      <c r="I194" s="157">
        <f t="shared" si="67"/>
        <v>1.4979368750235471</v>
      </c>
      <c r="J194" s="157">
        <f t="shared" si="67"/>
        <v>1.6062241879565557</v>
      </c>
      <c r="K194" s="157">
        <f t="shared" si="67"/>
        <v>1.7145115008895642</v>
      </c>
      <c r="L194" s="157">
        <f t="shared" si="67"/>
        <v>1.8227988138225724</v>
      </c>
      <c r="M194" s="157">
        <f t="shared" si="67"/>
        <v>1.931086126755581</v>
      </c>
      <c r="N194" s="157">
        <f t="shared" si="67"/>
        <v>2.0391736180703104</v>
      </c>
      <c r="O194" s="157">
        <f t="shared" si="67"/>
        <v>2.14726110938504</v>
      </c>
      <c r="P194" s="157">
        <f t="shared" si="67"/>
        <v>2.2553486006997701</v>
      </c>
      <c r="Q194" s="157">
        <f t="shared" si="67"/>
        <v>2.3634360920144997</v>
      </c>
      <c r="R194" s="157">
        <f t="shared" si="67"/>
        <v>2.4715235833292288</v>
      </c>
      <c r="S194" s="157">
        <f t="shared" si="67"/>
        <v>2.6085007692130593</v>
      </c>
      <c r="T194" s="157">
        <f t="shared" si="67"/>
        <v>2.7454779550968889</v>
      </c>
      <c r="U194" s="157">
        <f t="shared" si="67"/>
        <v>2.8824551409807193</v>
      </c>
      <c r="V194" s="157">
        <f t="shared" si="67"/>
        <v>3.0194323268645489</v>
      </c>
      <c r="W194" s="157">
        <f t="shared" si="67"/>
        <v>3.1564095127483793</v>
      </c>
      <c r="X194" s="157">
        <f t="shared" si="67"/>
        <v>3.2714426424977212</v>
      </c>
      <c r="Y194" s="157">
        <f t="shared" si="67"/>
        <v>3.3864757722470631</v>
      </c>
      <c r="Z194" s="157">
        <f t="shared" si="67"/>
        <v>3.501508901996405</v>
      </c>
      <c r="AA194" s="157">
        <f t="shared" si="67"/>
        <v>3.6165420317457468</v>
      </c>
      <c r="AB194" s="157">
        <f t="shared" si="67"/>
        <v>3.7315751614950887</v>
      </c>
      <c r="AC194" s="157">
        <f t="shared" si="67"/>
        <v>3.8675509469768516</v>
      </c>
      <c r="AD194" s="157">
        <f t="shared" si="67"/>
        <v>4.0035267324586146</v>
      </c>
      <c r="AE194" s="157">
        <f t="shared" si="67"/>
        <v>4.1395025179403762</v>
      </c>
      <c r="AF194" s="157">
        <f t="shared" si="67"/>
        <v>4.2754783034221395</v>
      </c>
      <c r="AG194" s="157">
        <f t="shared" si="67"/>
        <v>4.411454088903902</v>
      </c>
      <c r="AH194" s="157">
        <f t="shared" si="67"/>
        <v>4.4987598471372756</v>
      </c>
      <c r="AI194" s="157">
        <f t="shared" si="67"/>
        <v>4.5860656053706474</v>
      </c>
      <c r="AJ194" s="157">
        <f t="shared" si="67"/>
        <v>4.6733713636040211</v>
      </c>
      <c r="AK194" s="157">
        <f t="shared" si="67"/>
        <v>4.7606771218373929</v>
      </c>
      <c r="AL194" s="157">
        <f t="shared" si="67"/>
        <v>4.8479828800707665</v>
      </c>
      <c r="AM194" s="157">
        <f t="shared" si="67"/>
        <v>4.9352886383041383</v>
      </c>
      <c r="AN194" s="157">
        <f t="shared" si="67"/>
        <v>5.0225943965375119</v>
      </c>
      <c r="AO194" s="157">
        <f t="shared" si="67"/>
        <v>5.1099001547708847</v>
      </c>
    </row>
    <row r="195" spans="1:41" x14ac:dyDescent="0.45">
      <c r="A195" s="4" t="s">
        <v>679</v>
      </c>
      <c r="B195" s="4" t="s">
        <v>7</v>
      </c>
      <c r="C195" s="157">
        <f t="shared" si="66"/>
        <v>1</v>
      </c>
      <c r="D195" s="157">
        <f t="shared" si="67"/>
        <v>1.0276910764305722</v>
      </c>
      <c r="E195" s="157">
        <f t="shared" si="67"/>
        <v>1.0553821528611445</v>
      </c>
      <c r="F195" s="157">
        <f t="shared" si="67"/>
        <v>1.0830732292917167</v>
      </c>
      <c r="G195" s="157">
        <f t="shared" si="67"/>
        <v>1.1107643057222889</v>
      </c>
      <c r="H195" s="157">
        <f t="shared" ref="D195:AO201" si="69">IFERROR(H120/$C120,0)</f>
        <v>1.1384553821528611</v>
      </c>
      <c r="I195" s="157">
        <f t="shared" si="69"/>
        <v>1.1888755502200881</v>
      </c>
      <c r="J195" s="157">
        <f t="shared" si="69"/>
        <v>1.2392957182873148</v>
      </c>
      <c r="K195" s="157">
        <f t="shared" si="69"/>
        <v>1.2897158863545419</v>
      </c>
      <c r="L195" s="157">
        <f t="shared" si="69"/>
        <v>1.3401360544217686</v>
      </c>
      <c r="M195" s="157">
        <f t="shared" si="69"/>
        <v>1.3905562224889956</v>
      </c>
      <c r="N195" s="157">
        <f t="shared" si="69"/>
        <v>1.4555422168867547</v>
      </c>
      <c r="O195" s="157">
        <f t="shared" si="69"/>
        <v>1.5205282112845138</v>
      </c>
      <c r="P195" s="157">
        <f t="shared" si="69"/>
        <v>1.5855142056822731</v>
      </c>
      <c r="Q195" s="157">
        <f t="shared" si="69"/>
        <v>1.650500200080032</v>
      </c>
      <c r="R195" s="157">
        <f t="shared" si="69"/>
        <v>1.715486194477791</v>
      </c>
      <c r="S195" s="157">
        <f t="shared" si="69"/>
        <v>1.7919167667066827</v>
      </c>
      <c r="T195" s="157">
        <f t="shared" si="69"/>
        <v>1.8683473389355743</v>
      </c>
      <c r="U195" s="157">
        <f t="shared" si="69"/>
        <v>1.9447779111644656</v>
      </c>
      <c r="V195" s="157">
        <f t="shared" si="69"/>
        <v>2.0212084833933575</v>
      </c>
      <c r="W195" s="157">
        <f t="shared" si="69"/>
        <v>2.0976390556222491</v>
      </c>
      <c r="X195" s="157">
        <f t="shared" si="69"/>
        <v>2.2104041616646657</v>
      </c>
      <c r="Y195" s="157">
        <f t="shared" si="69"/>
        <v>2.3231692677070832</v>
      </c>
      <c r="Z195" s="157">
        <f t="shared" si="69"/>
        <v>2.4359343737494998</v>
      </c>
      <c r="AA195" s="157">
        <f t="shared" si="69"/>
        <v>2.5486994797919169</v>
      </c>
      <c r="AB195" s="157">
        <f t="shared" si="69"/>
        <v>2.661464585834334</v>
      </c>
      <c r="AC195" s="157">
        <f t="shared" si="69"/>
        <v>2.8096838735494196</v>
      </c>
      <c r="AD195" s="157">
        <f t="shared" si="69"/>
        <v>2.9579031612645057</v>
      </c>
      <c r="AE195" s="157">
        <f t="shared" si="69"/>
        <v>3.1061224489795918</v>
      </c>
      <c r="AF195" s="157">
        <f t="shared" si="69"/>
        <v>3.2543417366946779</v>
      </c>
      <c r="AG195" s="157">
        <f t="shared" si="69"/>
        <v>3.4025610244097635</v>
      </c>
      <c r="AH195" s="157">
        <f t="shared" si="69"/>
        <v>3.5342136854741892</v>
      </c>
      <c r="AI195" s="157">
        <f t="shared" si="69"/>
        <v>3.665866346538615</v>
      </c>
      <c r="AJ195" s="157">
        <f t="shared" si="69"/>
        <v>3.7975190076030412</v>
      </c>
      <c r="AK195" s="157">
        <f t="shared" si="69"/>
        <v>3.9291716686674669</v>
      </c>
      <c r="AL195" s="157">
        <f t="shared" si="69"/>
        <v>4.0608243297318927</v>
      </c>
      <c r="AM195" s="157">
        <f t="shared" si="69"/>
        <v>4.192476990796318</v>
      </c>
      <c r="AN195" s="157">
        <f t="shared" si="69"/>
        <v>4.3241296518607442</v>
      </c>
      <c r="AO195" s="157">
        <f t="shared" si="69"/>
        <v>4.4557823129251704</v>
      </c>
    </row>
    <row r="196" spans="1:41" x14ac:dyDescent="0.45">
      <c r="A196" s="4" t="s">
        <v>675</v>
      </c>
      <c r="B196" s="4" t="s">
        <v>55</v>
      </c>
      <c r="C196" s="157">
        <f t="shared" si="66"/>
        <v>1</v>
      </c>
      <c r="D196" s="157">
        <f t="shared" si="69"/>
        <v>1.0145658263305322</v>
      </c>
      <c r="E196" s="157">
        <f t="shared" si="69"/>
        <v>1.0291316526610645</v>
      </c>
      <c r="F196" s="157">
        <f t="shared" si="69"/>
        <v>1.0436974789915967</v>
      </c>
      <c r="G196" s="157">
        <f t="shared" si="69"/>
        <v>1.0582633053221289</v>
      </c>
      <c r="H196" s="157">
        <f t="shared" si="69"/>
        <v>1.0728291316526612</v>
      </c>
      <c r="I196" s="157">
        <f t="shared" si="69"/>
        <v>1.1361344537815128</v>
      </c>
      <c r="J196" s="157">
        <f t="shared" si="69"/>
        <v>1.1994397759103643</v>
      </c>
      <c r="K196" s="157">
        <f t="shared" si="69"/>
        <v>1.2627450980392159</v>
      </c>
      <c r="L196" s="157">
        <f t="shared" si="69"/>
        <v>1.3260504201680674</v>
      </c>
      <c r="M196" s="157">
        <f t="shared" si="69"/>
        <v>1.3893557422969189</v>
      </c>
      <c r="N196" s="157">
        <f t="shared" si="69"/>
        <v>1.481045751633987</v>
      </c>
      <c r="O196" s="157">
        <f t="shared" si="69"/>
        <v>1.5727357609710551</v>
      </c>
      <c r="P196" s="157">
        <f t="shared" si="69"/>
        <v>1.6644257703081233</v>
      </c>
      <c r="Q196" s="157">
        <f t="shared" si="69"/>
        <v>1.7561157796451916</v>
      </c>
      <c r="R196" s="157">
        <f t="shared" si="69"/>
        <v>1.8478057889822597</v>
      </c>
      <c r="S196" s="157">
        <f t="shared" si="69"/>
        <v>1.969467787114846</v>
      </c>
      <c r="T196" s="157">
        <f t="shared" si="69"/>
        <v>2.0911297852474324</v>
      </c>
      <c r="U196" s="157">
        <f t="shared" si="69"/>
        <v>2.2127917833800188</v>
      </c>
      <c r="V196" s="157">
        <f t="shared" si="69"/>
        <v>2.3344537815126052</v>
      </c>
      <c r="W196" s="157">
        <f t="shared" si="69"/>
        <v>2.4561157796451916</v>
      </c>
      <c r="X196" s="157">
        <f t="shared" si="69"/>
        <v>2.5859943977591042</v>
      </c>
      <c r="Y196" s="157">
        <f t="shared" si="69"/>
        <v>2.715873015873016</v>
      </c>
      <c r="Z196" s="157">
        <f t="shared" si="69"/>
        <v>2.8457516339869287</v>
      </c>
      <c r="AA196" s="157">
        <f t="shared" si="69"/>
        <v>2.9756302521008404</v>
      </c>
      <c r="AB196" s="157">
        <f t="shared" si="69"/>
        <v>3.1055088702147531</v>
      </c>
      <c r="AC196" s="157">
        <f t="shared" si="69"/>
        <v>3.2013071895424838</v>
      </c>
      <c r="AD196" s="157">
        <f t="shared" si="69"/>
        <v>3.297105508870215</v>
      </c>
      <c r="AE196" s="157">
        <f t="shared" si="69"/>
        <v>3.3929038281979458</v>
      </c>
      <c r="AF196" s="157">
        <f t="shared" si="69"/>
        <v>3.488702147525677</v>
      </c>
      <c r="AG196" s="157">
        <f t="shared" si="69"/>
        <v>3.5845004668534082</v>
      </c>
      <c r="AH196" s="157">
        <f t="shared" si="69"/>
        <v>3.645845004668534</v>
      </c>
      <c r="AI196" s="157">
        <f t="shared" si="69"/>
        <v>3.7071895424836598</v>
      </c>
      <c r="AJ196" s="157">
        <f t="shared" si="69"/>
        <v>3.7685340802987866</v>
      </c>
      <c r="AK196" s="157">
        <f t="shared" si="69"/>
        <v>3.8298786181139124</v>
      </c>
      <c r="AL196" s="157">
        <f t="shared" si="69"/>
        <v>3.8912231559290387</v>
      </c>
      <c r="AM196" s="157">
        <f t="shared" si="69"/>
        <v>3.9525676937441645</v>
      </c>
      <c r="AN196" s="157">
        <f t="shared" si="69"/>
        <v>4.0139122315592903</v>
      </c>
      <c r="AO196" s="157">
        <f t="shared" si="69"/>
        <v>4.0752567693744171</v>
      </c>
    </row>
    <row r="197" spans="1:41" x14ac:dyDescent="0.45">
      <c r="A197" s="4" t="s">
        <v>676</v>
      </c>
      <c r="B197" s="4" t="s">
        <v>55</v>
      </c>
      <c r="C197" s="157">
        <f t="shared" si="66"/>
        <v>1</v>
      </c>
      <c r="D197" s="157">
        <f t="shared" si="69"/>
        <v>0.99046284921668837</v>
      </c>
      <c r="E197" s="157">
        <f t="shared" si="69"/>
        <v>0.98092569843337685</v>
      </c>
      <c r="F197" s="157">
        <f t="shared" si="69"/>
        <v>0.97138854765006521</v>
      </c>
      <c r="G197" s="157">
        <f t="shared" si="69"/>
        <v>0.96185139686675358</v>
      </c>
      <c r="H197" s="157">
        <f t="shared" si="69"/>
        <v>0.95231424608344206</v>
      </c>
      <c r="I197" s="157">
        <f t="shared" si="69"/>
        <v>0.94284568107305244</v>
      </c>
      <c r="J197" s="157">
        <f t="shared" si="69"/>
        <v>0.93337711606266272</v>
      </c>
      <c r="K197" s="157">
        <f t="shared" si="69"/>
        <v>0.9239085510522731</v>
      </c>
      <c r="L197" s="157">
        <f t="shared" si="69"/>
        <v>0.91443998604188337</v>
      </c>
      <c r="M197" s="157">
        <f t="shared" si="69"/>
        <v>0.90497142103149375</v>
      </c>
      <c r="N197" s="157">
        <f t="shared" si="69"/>
        <v>0.91657297397451909</v>
      </c>
      <c r="O197" s="157">
        <f t="shared" si="69"/>
        <v>0.92817452691754443</v>
      </c>
      <c r="P197" s="157">
        <f t="shared" si="69"/>
        <v>0.93977607986056966</v>
      </c>
      <c r="Q197" s="157">
        <f t="shared" si="69"/>
        <v>0.951377632803595</v>
      </c>
      <c r="R197" s="157">
        <f t="shared" si="69"/>
        <v>0.96297918574662034</v>
      </c>
      <c r="S197" s="157">
        <f t="shared" si="69"/>
        <v>0.97649337830615546</v>
      </c>
      <c r="T197" s="157">
        <f t="shared" si="69"/>
        <v>0.99000757086569069</v>
      </c>
      <c r="U197" s="157">
        <f t="shared" si="69"/>
        <v>1.0035217634252258</v>
      </c>
      <c r="V197" s="157">
        <f t="shared" si="69"/>
        <v>1.017035955984761</v>
      </c>
      <c r="W197" s="157">
        <f t="shared" si="69"/>
        <v>1.0305501485442963</v>
      </c>
      <c r="X197" s="157">
        <f t="shared" si="69"/>
        <v>1.0463926631176919</v>
      </c>
      <c r="Y197" s="157">
        <f t="shared" si="69"/>
        <v>1.0622351776910872</v>
      </c>
      <c r="Z197" s="157">
        <f t="shared" si="69"/>
        <v>1.0780776922644828</v>
      </c>
      <c r="AA197" s="157">
        <f t="shared" si="69"/>
        <v>1.0939202068378782</v>
      </c>
      <c r="AB197" s="157">
        <f t="shared" si="69"/>
        <v>1.1097627214112737</v>
      </c>
      <c r="AC197" s="157">
        <f t="shared" si="69"/>
        <v>1.1283228845079749</v>
      </c>
      <c r="AD197" s="157">
        <f t="shared" si="69"/>
        <v>1.1468830476046763</v>
      </c>
      <c r="AE197" s="157">
        <f t="shared" si="69"/>
        <v>1.1654432107013775</v>
      </c>
      <c r="AF197" s="157">
        <f t="shared" si="69"/>
        <v>1.1840033737980786</v>
      </c>
      <c r="AG197" s="157">
        <f t="shared" si="69"/>
        <v>1.20256353689478</v>
      </c>
      <c r="AH197" s="157">
        <f t="shared" si="69"/>
        <v>1.2243579661577644</v>
      </c>
      <c r="AI197" s="157">
        <f t="shared" si="69"/>
        <v>1.2461523954207485</v>
      </c>
      <c r="AJ197" s="157">
        <f t="shared" si="69"/>
        <v>1.2679468246837331</v>
      </c>
      <c r="AK197" s="157">
        <f t="shared" si="69"/>
        <v>1.2897412539467172</v>
      </c>
      <c r="AL197" s="157">
        <f t="shared" si="69"/>
        <v>1.3115356832097016</v>
      </c>
      <c r="AM197" s="157">
        <f t="shared" si="69"/>
        <v>1.333330112472686</v>
      </c>
      <c r="AN197" s="157">
        <f t="shared" si="69"/>
        <v>1.3551245417356703</v>
      </c>
      <c r="AO197" s="157">
        <f t="shared" si="69"/>
        <v>1.3769189709986547</v>
      </c>
    </row>
    <row r="198" spans="1:41" x14ac:dyDescent="0.45">
      <c r="A198" s="4" t="s">
        <v>27</v>
      </c>
      <c r="B198" s="4" t="s">
        <v>55</v>
      </c>
      <c r="C198" s="157">
        <f t="shared" si="66"/>
        <v>1</v>
      </c>
      <c r="D198" s="157">
        <f t="shared" si="69"/>
        <v>1.1136261426191232</v>
      </c>
      <c r="E198" s="157">
        <f t="shared" si="69"/>
        <v>1.2272522852382466</v>
      </c>
      <c r="F198" s="157">
        <f t="shared" si="69"/>
        <v>1.3408784278573698</v>
      </c>
      <c r="G198" s="157">
        <f t="shared" si="69"/>
        <v>1.454504570476493</v>
      </c>
      <c r="H198" s="157">
        <f t="shared" si="69"/>
        <v>1.5681307130956161</v>
      </c>
      <c r="I198" s="157">
        <f t="shared" si="69"/>
        <v>1.7296537521770883</v>
      </c>
      <c r="J198" s="157">
        <f t="shared" si="69"/>
        <v>1.89117679125856</v>
      </c>
      <c r="K198" s="157">
        <f t="shared" si="69"/>
        <v>2.0526998303400319</v>
      </c>
      <c r="L198" s="157">
        <f t="shared" si="69"/>
        <v>2.214222869421504</v>
      </c>
      <c r="M198" s="157">
        <f t="shared" si="69"/>
        <v>2.3757459085029762</v>
      </c>
      <c r="N198" s="157">
        <f t="shared" si="69"/>
        <v>2.5680994663391199</v>
      </c>
      <c r="O198" s="157">
        <f t="shared" si="69"/>
        <v>2.7604530241752641</v>
      </c>
      <c r="P198" s="157">
        <f t="shared" si="69"/>
        <v>2.9528065820114073</v>
      </c>
      <c r="Q198" s="157">
        <f t="shared" si="69"/>
        <v>3.1451601398475515</v>
      </c>
      <c r="R198" s="157">
        <f t="shared" si="69"/>
        <v>3.3375136976836952</v>
      </c>
      <c r="S198" s="157">
        <f t="shared" si="69"/>
        <v>3.561843480117945</v>
      </c>
      <c r="T198" s="157">
        <f t="shared" si="69"/>
        <v>3.7861732625521949</v>
      </c>
      <c r="U198" s="157">
        <f t="shared" si="69"/>
        <v>4.0105030449864447</v>
      </c>
      <c r="V198" s="157">
        <f t="shared" si="69"/>
        <v>4.2348328274206946</v>
      </c>
      <c r="W198" s="157">
        <f t="shared" si="69"/>
        <v>4.4591626098549444</v>
      </c>
      <c r="X198" s="157">
        <f t="shared" si="69"/>
        <v>4.6741942700400267</v>
      </c>
      <c r="Y198" s="157">
        <f t="shared" si="69"/>
        <v>4.8892259302251091</v>
      </c>
      <c r="Z198" s="157">
        <f t="shared" si="69"/>
        <v>5.1042575904101914</v>
      </c>
      <c r="AA198" s="157">
        <f t="shared" si="69"/>
        <v>5.3192892505952747</v>
      </c>
      <c r="AB198" s="157">
        <f t="shared" si="69"/>
        <v>5.5343209107803562</v>
      </c>
      <c r="AC198" s="157">
        <f t="shared" si="69"/>
        <v>5.7126326805437424</v>
      </c>
      <c r="AD198" s="157">
        <f t="shared" si="69"/>
        <v>5.8909444503071278</v>
      </c>
      <c r="AE198" s="157">
        <f t="shared" si="69"/>
        <v>6.069256220070514</v>
      </c>
      <c r="AF198" s="157">
        <f t="shared" si="69"/>
        <v>6.2475679898338985</v>
      </c>
      <c r="AG198" s="157">
        <f t="shared" si="69"/>
        <v>6.4258797595972839</v>
      </c>
      <c r="AH198" s="157">
        <f t="shared" si="69"/>
        <v>6.5599520785261651</v>
      </c>
      <c r="AI198" s="157">
        <f t="shared" si="69"/>
        <v>6.6940243974550455</v>
      </c>
      <c r="AJ198" s="157">
        <f t="shared" si="69"/>
        <v>6.8280967163839259</v>
      </c>
      <c r="AK198" s="157">
        <f t="shared" si="69"/>
        <v>6.9621690353128063</v>
      </c>
      <c r="AL198" s="157">
        <f t="shared" si="69"/>
        <v>7.0962413542416867</v>
      </c>
      <c r="AM198" s="157">
        <f t="shared" si="69"/>
        <v>7.2303136731705671</v>
      </c>
      <c r="AN198" s="157">
        <f t="shared" si="69"/>
        <v>7.3643859920994483</v>
      </c>
      <c r="AO198" s="157">
        <f t="shared" si="69"/>
        <v>7.4984583110283287</v>
      </c>
    </row>
    <row r="199" spans="1:41" x14ac:dyDescent="0.45">
      <c r="A199" s="4" t="s">
        <v>6</v>
      </c>
      <c r="B199" s="4" t="s">
        <v>55</v>
      </c>
      <c r="C199" s="157">
        <f t="shared" si="66"/>
        <v>1</v>
      </c>
      <c r="D199" s="157">
        <f t="shared" si="69"/>
        <v>1.021391245177786</v>
      </c>
      <c r="E199" s="157">
        <f t="shared" si="69"/>
        <v>1.0427824903555722</v>
      </c>
      <c r="F199" s="157">
        <f t="shared" si="69"/>
        <v>1.0641737355333585</v>
      </c>
      <c r="G199" s="157">
        <f t="shared" si="69"/>
        <v>1.0855649807111445</v>
      </c>
      <c r="H199" s="157">
        <f t="shared" si="69"/>
        <v>1.1069562258889307</v>
      </c>
      <c r="I199" s="157">
        <f t="shared" si="69"/>
        <v>1.1185559630017685</v>
      </c>
      <c r="J199" s="157">
        <f t="shared" si="69"/>
        <v>1.1301557001146063</v>
      </c>
      <c r="K199" s="157">
        <f t="shared" si="69"/>
        <v>1.1417554372274441</v>
      </c>
      <c r="L199" s="157">
        <f t="shared" si="69"/>
        <v>1.1533551743402819</v>
      </c>
      <c r="M199" s="157">
        <f t="shared" si="69"/>
        <v>1.1649549114531197</v>
      </c>
      <c r="N199" s="157">
        <f t="shared" si="69"/>
        <v>1.1705958313402303</v>
      </c>
      <c r="O199" s="157">
        <f t="shared" si="69"/>
        <v>1.1762367512273413</v>
      </c>
      <c r="P199" s="157">
        <f t="shared" si="69"/>
        <v>1.1818776711144521</v>
      </c>
      <c r="Q199" s="157">
        <f t="shared" si="69"/>
        <v>1.1875185910015629</v>
      </c>
      <c r="R199" s="157">
        <f t="shared" si="69"/>
        <v>1.1931595108886737</v>
      </c>
      <c r="S199" s="157">
        <f t="shared" si="69"/>
        <v>1.1946632276933002</v>
      </c>
      <c r="T199" s="157">
        <f t="shared" si="69"/>
        <v>1.196166944497927</v>
      </c>
      <c r="U199" s="157">
        <f t="shared" si="69"/>
        <v>1.1976706613025538</v>
      </c>
      <c r="V199" s="157">
        <f t="shared" si="69"/>
        <v>1.1991743781071806</v>
      </c>
      <c r="W199" s="157">
        <f t="shared" si="69"/>
        <v>1.2006780949118072</v>
      </c>
      <c r="X199" s="157">
        <f t="shared" si="69"/>
        <v>1.2010859025898748</v>
      </c>
      <c r="Y199" s="157">
        <f t="shared" si="69"/>
        <v>1.2014937102679424</v>
      </c>
      <c r="Z199" s="157">
        <f t="shared" si="69"/>
        <v>1.20190151794601</v>
      </c>
      <c r="AA199" s="157">
        <f t="shared" si="69"/>
        <v>1.2023093256240776</v>
      </c>
      <c r="AB199" s="157">
        <f t="shared" si="69"/>
        <v>1.2027171333021451</v>
      </c>
      <c r="AC199" s="157">
        <f t="shared" si="69"/>
        <v>1.2029270564428081</v>
      </c>
      <c r="AD199" s="157">
        <f t="shared" si="69"/>
        <v>1.2031369795834712</v>
      </c>
      <c r="AE199" s="157">
        <f t="shared" si="69"/>
        <v>1.2033469027241346</v>
      </c>
      <c r="AF199" s="157">
        <f t="shared" si="69"/>
        <v>1.2035568258647975</v>
      </c>
      <c r="AG199" s="157">
        <f t="shared" si="69"/>
        <v>1.2037667490054607</v>
      </c>
      <c r="AH199" s="157">
        <f t="shared" si="69"/>
        <v>1.2013916636116879</v>
      </c>
      <c r="AI199" s="157">
        <f t="shared" si="69"/>
        <v>1.1990165782179154</v>
      </c>
      <c r="AJ199" s="157">
        <f t="shared" si="69"/>
        <v>1.1966414928241429</v>
      </c>
      <c r="AK199" s="157">
        <f t="shared" si="69"/>
        <v>1.1942664074303704</v>
      </c>
      <c r="AL199" s="157">
        <f t="shared" si="69"/>
        <v>1.1918913220365976</v>
      </c>
      <c r="AM199" s="157">
        <f t="shared" si="69"/>
        <v>1.1895162366428251</v>
      </c>
      <c r="AN199" s="157">
        <f t="shared" si="69"/>
        <v>1.1871411512490524</v>
      </c>
      <c r="AO199" s="157">
        <f t="shared" si="69"/>
        <v>1.1847660658552799</v>
      </c>
    </row>
    <row r="200" spans="1:41" x14ac:dyDescent="0.45">
      <c r="A200" s="4" t="s">
        <v>677</v>
      </c>
      <c r="B200" s="4" t="s">
        <v>55</v>
      </c>
      <c r="C200" s="157">
        <f t="shared" si="66"/>
        <v>1</v>
      </c>
      <c r="D200" s="157">
        <f t="shared" si="69"/>
        <v>1.0350515463917527</v>
      </c>
      <c r="E200" s="157">
        <f t="shared" si="69"/>
        <v>1.0701030927835053</v>
      </c>
      <c r="F200" s="157">
        <f t="shared" si="69"/>
        <v>1.1051546391752578</v>
      </c>
      <c r="G200" s="157">
        <f t="shared" si="69"/>
        <v>1.1402061855670103</v>
      </c>
      <c r="H200" s="157">
        <f t="shared" si="69"/>
        <v>1.1752577319587629</v>
      </c>
      <c r="I200" s="157">
        <f t="shared" si="69"/>
        <v>1.202749140893471</v>
      </c>
      <c r="J200" s="157">
        <f t="shared" si="69"/>
        <v>1.2302405498281788</v>
      </c>
      <c r="K200" s="157">
        <f t="shared" si="69"/>
        <v>1.2577319587628866</v>
      </c>
      <c r="L200" s="157">
        <f t="shared" si="69"/>
        <v>1.2852233676975946</v>
      </c>
      <c r="M200" s="157">
        <f t="shared" si="69"/>
        <v>1.3127147766323024</v>
      </c>
      <c r="N200" s="157">
        <f t="shared" si="69"/>
        <v>1.3254295532646048</v>
      </c>
      <c r="O200" s="157">
        <f t="shared" si="69"/>
        <v>1.3381443298969071</v>
      </c>
      <c r="P200" s="157">
        <f t="shared" si="69"/>
        <v>1.3508591065292097</v>
      </c>
      <c r="Q200" s="157">
        <f t="shared" si="69"/>
        <v>1.3635738831615121</v>
      </c>
      <c r="R200" s="157">
        <f t="shared" si="69"/>
        <v>1.3762886597938144</v>
      </c>
      <c r="S200" s="157">
        <f t="shared" si="69"/>
        <v>1.3742268041237113</v>
      </c>
      <c r="T200" s="157">
        <f t="shared" si="69"/>
        <v>1.3721649484536083</v>
      </c>
      <c r="U200" s="157">
        <f t="shared" si="69"/>
        <v>1.3701030927835052</v>
      </c>
      <c r="V200" s="157">
        <f t="shared" si="69"/>
        <v>1.3680412371134021</v>
      </c>
      <c r="W200" s="157">
        <f t="shared" si="69"/>
        <v>1.365979381443299</v>
      </c>
      <c r="X200" s="157">
        <f t="shared" si="69"/>
        <v>1.3642611683848798</v>
      </c>
      <c r="Y200" s="157">
        <f t="shared" si="69"/>
        <v>1.3625429553264605</v>
      </c>
      <c r="Z200" s="157">
        <f t="shared" si="69"/>
        <v>1.3608247422680413</v>
      </c>
      <c r="AA200" s="157">
        <f t="shared" si="69"/>
        <v>1.359106529209622</v>
      </c>
      <c r="AB200" s="157">
        <f t="shared" si="69"/>
        <v>1.3573883161512028</v>
      </c>
      <c r="AC200" s="157">
        <f t="shared" si="69"/>
        <v>1.3103092783505157</v>
      </c>
      <c r="AD200" s="157">
        <f t="shared" si="69"/>
        <v>1.2632302405498281</v>
      </c>
      <c r="AE200" s="157">
        <f t="shared" si="69"/>
        <v>1.216151202749141</v>
      </c>
      <c r="AF200" s="157">
        <f t="shared" si="69"/>
        <v>1.1690721649484537</v>
      </c>
      <c r="AG200" s="157">
        <f t="shared" si="69"/>
        <v>1.1219931271477663</v>
      </c>
      <c r="AH200" s="157">
        <f t="shared" si="69"/>
        <v>1.0831615120274913</v>
      </c>
      <c r="AI200" s="157">
        <f t="shared" si="69"/>
        <v>1.0443298969072163</v>
      </c>
      <c r="AJ200" s="157">
        <f t="shared" si="69"/>
        <v>1.0054982817869416</v>
      </c>
      <c r="AK200" s="157">
        <f t="shared" si="69"/>
        <v>0.96666666666666667</v>
      </c>
      <c r="AL200" s="157">
        <f t="shared" si="69"/>
        <v>0.92783505154639168</v>
      </c>
      <c r="AM200" s="157">
        <f t="shared" si="69"/>
        <v>0.88900343642611668</v>
      </c>
      <c r="AN200" s="157">
        <f t="shared" si="69"/>
        <v>0.85017182130584179</v>
      </c>
      <c r="AO200" s="157">
        <f t="shared" si="69"/>
        <v>0.81134020618556679</v>
      </c>
    </row>
    <row r="201" spans="1:41" x14ac:dyDescent="0.45">
      <c r="A201" s="4" t="s">
        <v>678</v>
      </c>
      <c r="B201" s="4" t="s">
        <v>55</v>
      </c>
      <c r="C201" s="157">
        <f t="shared" si="66"/>
        <v>1</v>
      </c>
      <c r="D201" s="157">
        <f t="shared" si="69"/>
        <v>1.0122688417040666</v>
      </c>
      <c r="E201" s="157">
        <f t="shared" si="69"/>
        <v>1.0243799180788873</v>
      </c>
      <c r="F201" s="157">
        <f t="shared" si="69"/>
        <v>1.0364099210877882</v>
      </c>
      <c r="G201" s="157">
        <f t="shared" si="69"/>
        <v>1.0483787143031715</v>
      </c>
      <c r="H201" s="157">
        <f t="shared" si="69"/>
        <v>1.0602614249126261</v>
      </c>
      <c r="I201" s="157">
        <f t="shared" si="69"/>
        <v>1.0720359495555423</v>
      </c>
      <c r="J201" s="157">
        <f t="shared" si="69"/>
        <v>1.0836632134679862</v>
      </c>
      <c r="K201" s="157">
        <f t="shared" si="69"/>
        <v>1.095111547675663</v>
      </c>
      <c r="L201" s="157">
        <f t="shared" si="69"/>
        <v>1.1063738266593561</v>
      </c>
      <c r="M201" s="157">
        <f t="shared" si="69"/>
        <v>1.1174516338677802</v>
      </c>
      <c r="N201" s="157">
        <f t="shared" si="69"/>
        <v>1.1283323017112175</v>
      </c>
      <c r="O201" s="157">
        <f t="shared" si="69"/>
        <v>1.1390023708755923</v>
      </c>
      <c r="P201" s="157">
        <f t="shared" si="69"/>
        <v>1.1494483820468293</v>
      </c>
      <c r="Q201" s="157">
        <f t="shared" si="69"/>
        <v>1.1596592510839252</v>
      </c>
      <c r="R201" s="157">
        <f t="shared" si="69"/>
        <v>1.1696238938458769</v>
      </c>
      <c r="S201" s="157">
        <f t="shared" si="69"/>
        <v>1.1793248923968218</v>
      </c>
      <c r="T201" s="157">
        <f t="shared" si="69"/>
        <v>1.1887440370765403</v>
      </c>
      <c r="U201" s="157">
        <f t="shared" si="69"/>
        <v>1.1978670768465998</v>
      </c>
      <c r="V201" s="157">
        <f t="shared" si="69"/>
        <v>1.2066860944634263</v>
      </c>
      <c r="W201" s="157">
        <f t="shared" si="69"/>
        <v>1.2151931726834462</v>
      </c>
      <c r="X201" s="157">
        <f t="shared" si="69"/>
        <v>1.2233756439169412</v>
      </c>
      <c r="Y201" s="157">
        <f t="shared" si="69"/>
        <v>1.2312168819524067</v>
      </c>
      <c r="Z201" s="157">
        <f t="shared" si="69"/>
        <v>1.2387081778219113</v>
      </c>
      <c r="AA201" s="157">
        <f t="shared" si="69"/>
        <v>1.2458431977305962</v>
      </c>
      <c r="AB201" s="157">
        <f t="shared" si="69"/>
        <v>1.2526243168515334</v>
      </c>
      <c r="AC201" s="157">
        <f t="shared" si="69"/>
        <v>1.2590649944987984</v>
      </c>
      <c r="AD201" s="157">
        <f t="shared" si="69"/>
        <v>1.265184232056968</v>
      </c>
      <c r="AE201" s="157">
        <f t="shared" si="69"/>
        <v>1.2709994474619049</v>
      </c>
      <c r="AF201" s="157">
        <f t="shared" si="69"/>
        <v>1.2765130158866809</v>
      </c>
      <c r="AG201" s="157">
        <f t="shared" si="69"/>
        <v>1.2817273125043682</v>
      </c>
      <c r="AH201" s="157">
        <f t="shared" si="69"/>
        <v>1.2866494628341834</v>
      </c>
      <c r="AI201" s="157">
        <f t="shared" ref="D201:AO208" si="70">IFERROR(AI126/$C126,0)</f>
        <v>1.2912897592927721</v>
      </c>
      <c r="AJ201" s="157">
        <f t="shared" si="70"/>
        <v>1.2956537439506361</v>
      </c>
      <c r="AK201" s="157">
        <f t="shared" si="70"/>
        <v>1.2997477506026345</v>
      </c>
      <c r="AL201" s="157">
        <f t="shared" si="70"/>
        <v>1.3035725709731245</v>
      </c>
      <c r="AM201" s="157">
        <f t="shared" si="70"/>
        <v>1.3071321636838933</v>
      </c>
      <c r="AN201" s="157">
        <f t="shared" si="70"/>
        <v>1.3104249452862258</v>
      </c>
      <c r="AO201" s="157">
        <f t="shared" si="70"/>
        <v>1.3134532909531942</v>
      </c>
    </row>
    <row r="202" spans="1:41" x14ac:dyDescent="0.45">
      <c r="A202" s="4" t="s">
        <v>11</v>
      </c>
      <c r="B202" s="4" t="s">
        <v>55</v>
      </c>
      <c r="C202" s="157">
        <f t="shared" si="66"/>
        <v>1</v>
      </c>
      <c r="D202" s="157">
        <f t="shared" si="70"/>
        <v>1.0767923269685939</v>
      </c>
      <c r="E202" s="157">
        <f t="shared" si="70"/>
        <v>1.1535846539371877</v>
      </c>
      <c r="F202" s="157">
        <f t="shared" si="70"/>
        <v>1.2303769809057816</v>
      </c>
      <c r="G202" s="157">
        <f t="shared" si="70"/>
        <v>1.3071693078743758</v>
      </c>
      <c r="H202" s="157">
        <f t="shared" si="70"/>
        <v>1.3839616348429695</v>
      </c>
      <c r="I202" s="157">
        <f t="shared" si="70"/>
        <v>1.4895508766276395</v>
      </c>
      <c r="J202" s="157">
        <f t="shared" si="70"/>
        <v>1.5951401184123095</v>
      </c>
      <c r="K202" s="157">
        <f t="shared" si="70"/>
        <v>1.7007293601969795</v>
      </c>
      <c r="L202" s="157">
        <f t="shared" si="70"/>
        <v>1.8063186019816495</v>
      </c>
      <c r="M202" s="157">
        <f t="shared" si="70"/>
        <v>1.9119078437663195</v>
      </c>
      <c r="N202" s="157">
        <f t="shared" si="70"/>
        <v>2.0281500563416008</v>
      </c>
      <c r="O202" s="157">
        <f t="shared" si="70"/>
        <v>2.1443922689168815</v>
      </c>
      <c r="P202" s="157">
        <f t="shared" si="70"/>
        <v>2.2606344814921631</v>
      </c>
      <c r="Q202" s="157">
        <f t="shared" si="70"/>
        <v>2.3768766940674437</v>
      </c>
      <c r="R202" s="157">
        <f t="shared" si="70"/>
        <v>2.4931189066427253</v>
      </c>
      <c r="S202" s="157">
        <f t="shared" si="70"/>
        <v>2.6269408268083962</v>
      </c>
      <c r="T202" s="157">
        <f t="shared" si="70"/>
        <v>2.7607627469740672</v>
      </c>
      <c r="U202" s="157">
        <f t="shared" si="70"/>
        <v>2.8945846671397377</v>
      </c>
      <c r="V202" s="157">
        <f t="shared" si="70"/>
        <v>3.0284065873054087</v>
      </c>
      <c r="W202" s="157">
        <f t="shared" si="70"/>
        <v>3.1622285074710796</v>
      </c>
      <c r="X202" s="157">
        <f t="shared" si="70"/>
        <v>3.2466999358068445</v>
      </c>
      <c r="Y202" s="157">
        <f t="shared" si="70"/>
        <v>3.3311713641426093</v>
      </c>
      <c r="Z202" s="157">
        <f t="shared" si="70"/>
        <v>3.4156427924783741</v>
      </c>
      <c r="AA202" s="157">
        <f t="shared" si="70"/>
        <v>3.5001142208141394</v>
      </c>
      <c r="AB202" s="157">
        <f t="shared" si="70"/>
        <v>3.5845856491499042</v>
      </c>
      <c r="AC202" s="157">
        <f t="shared" si="70"/>
        <v>3.6849371640128212</v>
      </c>
      <c r="AD202" s="157">
        <f t="shared" si="70"/>
        <v>3.7852886788757387</v>
      </c>
      <c r="AE202" s="157">
        <f t="shared" si="70"/>
        <v>3.8856401937386558</v>
      </c>
      <c r="AF202" s="157">
        <f t="shared" si="70"/>
        <v>3.9859917086015733</v>
      </c>
      <c r="AG202" s="157">
        <f t="shared" si="70"/>
        <v>4.0863432234644899</v>
      </c>
      <c r="AH202" s="157">
        <f t="shared" si="70"/>
        <v>4.152527743438168</v>
      </c>
      <c r="AI202" s="157">
        <f t="shared" si="70"/>
        <v>4.2187122634118452</v>
      </c>
      <c r="AJ202" s="157">
        <f t="shared" si="70"/>
        <v>4.2848967833855234</v>
      </c>
      <c r="AK202" s="157">
        <f t="shared" si="70"/>
        <v>4.3510813033592006</v>
      </c>
      <c r="AL202" s="157">
        <f t="shared" si="70"/>
        <v>4.4172658233328779</v>
      </c>
      <c r="AM202" s="157">
        <f t="shared" si="70"/>
        <v>4.483450343306556</v>
      </c>
      <c r="AN202" s="157">
        <f t="shared" si="70"/>
        <v>4.5496348632802333</v>
      </c>
      <c r="AO202" s="157">
        <f t="shared" si="70"/>
        <v>4.6158193832539105</v>
      </c>
    </row>
    <row r="203" spans="1:41" x14ac:dyDescent="0.45">
      <c r="A203" s="4" t="s">
        <v>679</v>
      </c>
      <c r="B203" s="4" t="s">
        <v>55</v>
      </c>
      <c r="C203" s="157">
        <f t="shared" si="66"/>
        <v>1</v>
      </c>
      <c r="D203" s="157">
        <f t="shared" si="70"/>
        <v>1.0242424242424242</v>
      </c>
      <c r="E203" s="157">
        <f t="shared" si="70"/>
        <v>1.0484848484848484</v>
      </c>
      <c r="F203" s="157">
        <f t="shared" si="70"/>
        <v>1.0727272727272728</v>
      </c>
      <c r="G203" s="157">
        <f t="shared" si="70"/>
        <v>1.0969696969696969</v>
      </c>
      <c r="H203" s="157">
        <f t="shared" si="70"/>
        <v>1.1212121212121211</v>
      </c>
      <c r="I203" s="157">
        <f t="shared" si="70"/>
        <v>1.1666666666666665</v>
      </c>
      <c r="J203" s="157">
        <f t="shared" si="70"/>
        <v>1.2121212121212122</v>
      </c>
      <c r="K203" s="157">
        <f t="shared" si="70"/>
        <v>1.2575757575757573</v>
      </c>
      <c r="L203" s="157">
        <f t="shared" si="70"/>
        <v>1.3030303030303028</v>
      </c>
      <c r="M203" s="157">
        <f t="shared" si="70"/>
        <v>1.3484848484848484</v>
      </c>
      <c r="N203" s="157">
        <f t="shared" si="70"/>
        <v>1.4067099567099566</v>
      </c>
      <c r="O203" s="157">
        <f t="shared" si="70"/>
        <v>1.4649350649350648</v>
      </c>
      <c r="P203" s="157">
        <f t="shared" si="70"/>
        <v>1.5231601731601732</v>
      </c>
      <c r="Q203" s="157">
        <f t="shared" si="70"/>
        <v>1.5813852813852813</v>
      </c>
      <c r="R203" s="157">
        <f t="shared" si="70"/>
        <v>1.6396103896103895</v>
      </c>
      <c r="S203" s="157">
        <f t="shared" si="70"/>
        <v>1.7067099567099564</v>
      </c>
      <c r="T203" s="157">
        <f t="shared" si="70"/>
        <v>1.7738095238095237</v>
      </c>
      <c r="U203" s="157">
        <f t="shared" si="70"/>
        <v>1.8409090909090908</v>
      </c>
      <c r="V203" s="157">
        <f t="shared" si="70"/>
        <v>1.9080086580086579</v>
      </c>
      <c r="W203" s="157">
        <f t="shared" si="70"/>
        <v>1.975108225108225</v>
      </c>
      <c r="X203" s="157">
        <f t="shared" si="70"/>
        <v>2.0741341991341993</v>
      </c>
      <c r="Y203" s="157">
        <f t="shared" si="70"/>
        <v>2.1731601731601731</v>
      </c>
      <c r="Z203" s="157">
        <f t="shared" si="70"/>
        <v>2.2721861471861469</v>
      </c>
      <c r="AA203" s="157">
        <f t="shared" si="70"/>
        <v>2.3712121212121211</v>
      </c>
      <c r="AB203" s="157">
        <f t="shared" si="70"/>
        <v>2.4702380952380949</v>
      </c>
      <c r="AC203" s="157">
        <f t="shared" si="70"/>
        <v>2.5989177489177484</v>
      </c>
      <c r="AD203" s="157">
        <f t="shared" si="70"/>
        <v>2.7275974025974024</v>
      </c>
      <c r="AE203" s="157">
        <f t="shared" si="70"/>
        <v>2.8562770562770559</v>
      </c>
      <c r="AF203" s="157">
        <f t="shared" si="70"/>
        <v>2.9849567099567098</v>
      </c>
      <c r="AG203" s="157">
        <f t="shared" si="70"/>
        <v>3.1136363636363633</v>
      </c>
      <c r="AH203" s="157">
        <f t="shared" si="70"/>
        <v>3.2238095238095235</v>
      </c>
      <c r="AI203" s="157">
        <f t="shared" si="70"/>
        <v>3.3339826839826836</v>
      </c>
      <c r="AJ203" s="157">
        <f t="shared" si="70"/>
        <v>3.4441558441558442</v>
      </c>
      <c r="AK203" s="157">
        <f t="shared" si="70"/>
        <v>3.5543290043290043</v>
      </c>
      <c r="AL203" s="157">
        <f t="shared" si="70"/>
        <v>3.6645021645021645</v>
      </c>
      <c r="AM203" s="157">
        <f t="shared" si="70"/>
        <v>3.7746753246753246</v>
      </c>
      <c r="AN203" s="157">
        <f t="shared" si="70"/>
        <v>3.8848484848484852</v>
      </c>
      <c r="AO203" s="157">
        <f t="shared" si="70"/>
        <v>3.9950216450216454</v>
      </c>
    </row>
    <row r="204" spans="1:41" x14ac:dyDescent="0.45">
      <c r="A204" s="4" t="s">
        <v>675</v>
      </c>
      <c r="B204" s="4" t="s">
        <v>182</v>
      </c>
      <c r="C204" s="157">
        <f t="shared" si="66"/>
        <v>0</v>
      </c>
      <c r="D204" s="157">
        <f t="shared" si="70"/>
        <v>0</v>
      </c>
      <c r="E204" s="157">
        <f t="shared" si="70"/>
        <v>0</v>
      </c>
      <c r="F204" s="157">
        <f t="shared" si="70"/>
        <v>0</v>
      </c>
      <c r="G204" s="157">
        <f t="shared" si="70"/>
        <v>0</v>
      </c>
      <c r="H204" s="157">
        <f t="shared" si="70"/>
        <v>0</v>
      </c>
      <c r="I204" s="157">
        <f t="shared" si="70"/>
        <v>0</v>
      </c>
      <c r="J204" s="157">
        <f t="shared" si="70"/>
        <v>0</v>
      </c>
      <c r="K204" s="157">
        <f t="shared" si="70"/>
        <v>0</v>
      </c>
      <c r="L204" s="157">
        <f t="shared" si="70"/>
        <v>0</v>
      </c>
      <c r="M204" s="157">
        <f t="shared" si="70"/>
        <v>0</v>
      </c>
      <c r="N204" s="157">
        <f t="shared" si="70"/>
        <v>0</v>
      </c>
      <c r="O204" s="157">
        <f t="shared" si="70"/>
        <v>0</v>
      </c>
      <c r="P204" s="157">
        <f t="shared" si="70"/>
        <v>0</v>
      </c>
      <c r="Q204" s="157">
        <f t="shared" si="70"/>
        <v>0</v>
      </c>
      <c r="R204" s="157">
        <f t="shared" si="70"/>
        <v>0</v>
      </c>
      <c r="S204" s="157">
        <f t="shared" si="70"/>
        <v>0</v>
      </c>
      <c r="T204" s="157">
        <f t="shared" si="70"/>
        <v>0</v>
      </c>
      <c r="U204" s="157">
        <f t="shared" si="70"/>
        <v>0</v>
      </c>
      <c r="V204" s="157">
        <f t="shared" si="70"/>
        <v>0</v>
      </c>
      <c r="W204" s="157">
        <f t="shared" si="70"/>
        <v>0</v>
      </c>
      <c r="X204" s="157">
        <f t="shared" si="70"/>
        <v>0</v>
      </c>
      <c r="Y204" s="157">
        <f t="shared" si="70"/>
        <v>0</v>
      </c>
      <c r="Z204" s="157">
        <f t="shared" si="70"/>
        <v>0</v>
      </c>
      <c r="AA204" s="157">
        <f t="shared" si="70"/>
        <v>0</v>
      </c>
      <c r="AB204" s="157">
        <f t="shared" si="70"/>
        <v>0</v>
      </c>
      <c r="AC204" s="157">
        <f t="shared" si="70"/>
        <v>0</v>
      </c>
      <c r="AD204" s="157">
        <f t="shared" si="70"/>
        <v>0</v>
      </c>
      <c r="AE204" s="157">
        <f t="shared" si="70"/>
        <v>0</v>
      </c>
      <c r="AF204" s="157">
        <f t="shared" si="70"/>
        <v>0</v>
      </c>
      <c r="AG204" s="157">
        <f t="shared" si="70"/>
        <v>0</v>
      </c>
      <c r="AH204" s="157">
        <f t="shared" si="70"/>
        <v>0</v>
      </c>
      <c r="AI204" s="157">
        <f t="shared" si="70"/>
        <v>0</v>
      </c>
      <c r="AJ204" s="157">
        <f t="shared" si="70"/>
        <v>0</v>
      </c>
      <c r="AK204" s="157">
        <f t="shared" si="70"/>
        <v>0</v>
      </c>
      <c r="AL204" s="157">
        <f t="shared" si="70"/>
        <v>0</v>
      </c>
      <c r="AM204" s="157">
        <f t="shared" si="70"/>
        <v>0</v>
      </c>
      <c r="AN204" s="157">
        <f t="shared" si="70"/>
        <v>0</v>
      </c>
      <c r="AO204" s="157">
        <f t="shared" si="70"/>
        <v>0</v>
      </c>
    </row>
    <row r="205" spans="1:41" x14ac:dyDescent="0.45">
      <c r="A205" s="4" t="s">
        <v>676</v>
      </c>
      <c r="B205" s="4" t="s">
        <v>182</v>
      </c>
      <c r="C205" s="157">
        <f t="shared" si="66"/>
        <v>1</v>
      </c>
      <c r="D205" s="157">
        <f t="shared" si="70"/>
        <v>0.99046284921668837</v>
      </c>
      <c r="E205" s="157">
        <f t="shared" si="70"/>
        <v>0.98092569843337685</v>
      </c>
      <c r="F205" s="157">
        <f t="shared" si="70"/>
        <v>0.97138854765006521</v>
      </c>
      <c r="G205" s="157">
        <f t="shared" si="70"/>
        <v>0.96185139686675358</v>
      </c>
      <c r="H205" s="157">
        <f t="shared" si="70"/>
        <v>0.95231424608344206</v>
      </c>
      <c r="I205" s="157">
        <f t="shared" si="70"/>
        <v>0.94284568107305244</v>
      </c>
      <c r="J205" s="157">
        <f t="shared" si="70"/>
        <v>0.93337711606266272</v>
      </c>
      <c r="K205" s="157">
        <f t="shared" si="70"/>
        <v>0.9239085510522731</v>
      </c>
      <c r="L205" s="157">
        <f t="shared" si="70"/>
        <v>0.91443998604188337</v>
      </c>
      <c r="M205" s="157">
        <f t="shared" si="70"/>
        <v>0.90497142103149375</v>
      </c>
      <c r="N205" s="157">
        <f t="shared" si="70"/>
        <v>0.91657297397451909</v>
      </c>
      <c r="O205" s="157">
        <f t="shared" si="70"/>
        <v>0.92817452691754443</v>
      </c>
      <c r="P205" s="157">
        <f t="shared" si="70"/>
        <v>0.93977607986056966</v>
      </c>
      <c r="Q205" s="157">
        <f t="shared" si="70"/>
        <v>0.951377632803595</v>
      </c>
      <c r="R205" s="157">
        <f t="shared" si="70"/>
        <v>0.96297918574662034</v>
      </c>
      <c r="S205" s="157">
        <f t="shared" si="70"/>
        <v>0.97649337830615546</v>
      </c>
      <c r="T205" s="157">
        <f t="shared" si="70"/>
        <v>0.99000757086569069</v>
      </c>
      <c r="U205" s="157">
        <f t="shared" si="70"/>
        <v>1.0035217634252258</v>
      </c>
      <c r="V205" s="157">
        <f t="shared" si="70"/>
        <v>1.017035955984761</v>
      </c>
      <c r="W205" s="157">
        <f t="shared" si="70"/>
        <v>1.0305501485442963</v>
      </c>
      <c r="X205" s="157">
        <f t="shared" si="70"/>
        <v>1.0463926631176919</v>
      </c>
      <c r="Y205" s="157">
        <f t="shared" si="70"/>
        <v>1.0622351776910872</v>
      </c>
      <c r="Z205" s="157">
        <f t="shared" si="70"/>
        <v>1.0780776922644828</v>
      </c>
      <c r="AA205" s="157">
        <f t="shared" si="70"/>
        <v>1.0939202068378782</v>
      </c>
      <c r="AB205" s="157">
        <f t="shared" si="70"/>
        <v>1.1097627214112737</v>
      </c>
      <c r="AC205" s="157">
        <f t="shared" si="70"/>
        <v>1.1283228845079749</v>
      </c>
      <c r="AD205" s="157">
        <f t="shared" si="70"/>
        <v>1.1468830476046763</v>
      </c>
      <c r="AE205" s="157">
        <f t="shared" si="70"/>
        <v>1.1654432107013775</v>
      </c>
      <c r="AF205" s="157">
        <f t="shared" si="70"/>
        <v>1.1840033737980786</v>
      </c>
      <c r="AG205" s="157">
        <f t="shared" si="70"/>
        <v>1.20256353689478</v>
      </c>
      <c r="AH205" s="157">
        <f t="shared" si="70"/>
        <v>1.2243579661577644</v>
      </c>
      <c r="AI205" s="157">
        <f t="shared" si="70"/>
        <v>1.2461523954207485</v>
      </c>
      <c r="AJ205" s="157">
        <f t="shared" si="70"/>
        <v>1.2679468246837331</v>
      </c>
      <c r="AK205" s="157">
        <f t="shared" si="70"/>
        <v>1.2897412539467172</v>
      </c>
      <c r="AL205" s="157">
        <f t="shared" si="70"/>
        <v>1.3115356832097016</v>
      </c>
      <c r="AM205" s="157">
        <f t="shared" si="70"/>
        <v>1.333330112472686</v>
      </c>
      <c r="AN205" s="157">
        <f t="shared" si="70"/>
        <v>1.3551245417356703</v>
      </c>
      <c r="AO205" s="157">
        <f t="shared" si="70"/>
        <v>1.3769189709986547</v>
      </c>
    </row>
    <row r="206" spans="1:41" x14ac:dyDescent="0.45">
      <c r="A206" s="4" t="s">
        <v>27</v>
      </c>
      <c r="B206" s="4" t="s">
        <v>182</v>
      </c>
      <c r="C206" s="157">
        <f t="shared" si="66"/>
        <v>1</v>
      </c>
      <c r="D206" s="157">
        <f t="shared" si="70"/>
        <v>1.1136261426191232</v>
      </c>
      <c r="E206" s="157">
        <f t="shared" si="70"/>
        <v>1.2272522852382466</v>
      </c>
      <c r="F206" s="157">
        <f t="shared" si="70"/>
        <v>1.3408784278573698</v>
      </c>
      <c r="G206" s="157">
        <f t="shared" si="70"/>
        <v>1.454504570476493</v>
      </c>
      <c r="H206" s="157">
        <f t="shared" si="70"/>
        <v>1.5681307130956161</v>
      </c>
      <c r="I206" s="157">
        <f t="shared" si="70"/>
        <v>1.7296537521770881</v>
      </c>
      <c r="J206" s="157">
        <f t="shared" si="70"/>
        <v>1.8911767912585602</v>
      </c>
      <c r="K206" s="157">
        <f t="shared" si="70"/>
        <v>2.0526998303400319</v>
      </c>
      <c r="L206" s="157">
        <f t="shared" si="70"/>
        <v>2.214222869421504</v>
      </c>
      <c r="M206" s="157">
        <f t="shared" si="70"/>
        <v>2.3757459085029762</v>
      </c>
      <c r="N206" s="157">
        <f t="shared" si="70"/>
        <v>2.5680994663391203</v>
      </c>
      <c r="O206" s="157">
        <f t="shared" si="70"/>
        <v>2.7604530241752641</v>
      </c>
      <c r="P206" s="157">
        <f t="shared" si="70"/>
        <v>2.9528065820114078</v>
      </c>
      <c r="Q206" s="157">
        <f t="shared" si="70"/>
        <v>3.1451601398475519</v>
      </c>
      <c r="R206" s="157">
        <f t="shared" si="70"/>
        <v>3.3375136976836957</v>
      </c>
      <c r="S206" s="157">
        <f t="shared" si="70"/>
        <v>3.5618434801179455</v>
      </c>
      <c r="T206" s="157">
        <f t="shared" si="70"/>
        <v>3.7861732625521953</v>
      </c>
      <c r="U206" s="157">
        <f t="shared" si="70"/>
        <v>4.0105030449864447</v>
      </c>
      <c r="V206" s="157">
        <f t="shared" si="70"/>
        <v>4.2348328274206954</v>
      </c>
      <c r="W206" s="157">
        <f t="shared" si="70"/>
        <v>4.4591626098549453</v>
      </c>
      <c r="X206" s="157">
        <f t="shared" si="70"/>
        <v>4.6741942700400276</v>
      </c>
      <c r="Y206" s="157">
        <f t="shared" si="70"/>
        <v>4.88922593022511</v>
      </c>
      <c r="Z206" s="157">
        <f t="shared" si="70"/>
        <v>5.1042575904101923</v>
      </c>
      <c r="AA206" s="157">
        <f t="shared" si="70"/>
        <v>5.3192892505952747</v>
      </c>
      <c r="AB206" s="157">
        <f t="shared" si="70"/>
        <v>5.534320910780357</v>
      </c>
      <c r="AC206" s="157">
        <f t="shared" si="70"/>
        <v>5.7126326805437424</v>
      </c>
      <c r="AD206" s="157">
        <f t="shared" si="70"/>
        <v>5.8909444503071278</v>
      </c>
      <c r="AE206" s="157">
        <f t="shared" si="70"/>
        <v>6.0692562200705131</v>
      </c>
      <c r="AF206" s="157">
        <f t="shared" si="70"/>
        <v>6.2475679898338985</v>
      </c>
      <c r="AG206" s="157">
        <f t="shared" si="70"/>
        <v>6.4258797595972839</v>
      </c>
      <c r="AH206" s="157">
        <f t="shared" si="70"/>
        <v>6.5599520785261651</v>
      </c>
      <c r="AI206" s="157">
        <f t="shared" si="70"/>
        <v>6.6940243974550455</v>
      </c>
      <c r="AJ206" s="157">
        <f t="shared" si="70"/>
        <v>6.8280967163839259</v>
      </c>
      <c r="AK206" s="157">
        <f t="shared" si="70"/>
        <v>6.9621690353128063</v>
      </c>
      <c r="AL206" s="157">
        <f t="shared" si="70"/>
        <v>7.0962413542416876</v>
      </c>
      <c r="AM206" s="157">
        <f t="shared" si="70"/>
        <v>7.2303136731705679</v>
      </c>
      <c r="AN206" s="157">
        <f t="shared" si="70"/>
        <v>7.3643859920994474</v>
      </c>
      <c r="AO206" s="157">
        <f t="shared" si="70"/>
        <v>7.4984583110283287</v>
      </c>
    </row>
    <row r="207" spans="1:41" x14ac:dyDescent="0.45">
      <c r="A207" s="4" t="s">
        <v>6</v>
      </c>
      <c r="B207" s="4" t="s">
        <v>182</v>
      </c>
      <c r="C207" s="157">
        <f t="shared" si="66"/>
        <v>1</v>
      </c>
      <c r="D207" s="157">
        <f t="shared" si="70"/>
        <v>0.99647629907002577</v>
      </c>
      <c r="E207" s="157">
        <f t="shared" si="70"/>
        <v>0.99295259814005166</v>
      </c>
      <c r="F207" s="157">
        <f t="shared" si="70"/>
        <v>0.98942889721007754</v>
      </c>
      <c r="G207" s="157">
        <f t="shared" si="70"/>
        <v>0.98590519628010342</v>
      </c>
      <c r="H207" s="157">
        <f t="shared" si="70"/>
        <v>0.9823814953501292</v>
      </c>
      <c r="I207" s="157">
        <f t="shared" si="70"/>
        <v>0.98835840803242503</v>
      </c>
      <c r="J207" s="157">
        <f t="shared" si="70"/>
        <v>0.99433532071472086</v>
      </c>
      <c r="K207" s="157">
        <f t="shared" si="70"/>
        <v>1.0003122333970165</v>
      </c>
      <c r="L207" s="157">
        <f t="shared" si="70"/>
        <v>1.0062891460793124</v>
      </c>
      <c r="M207" s="157">
        <f t="shared" si="70"/>
        <v>1.0122660587616084</v>
      </c>
      <c r="N207" s="157">
        <f t="shared" si="70"/>
        <v>1.0287217483085958</v>
      </c>
      <c r="O207" s="157">
        <f t="shared" si="70"/>
        <v>1.0451774378555831</v>
      </c>
      <c r="P207" s="157">
        <f t="shared" si="70"/>
        <v>1.0616331274025708</v>
      </c>
      <c r="Q207" s="157">
        <f t="shared" si="70"/>
        <v>1.0780888169495582</v>
      </c>
      <c r="R207" s="157">
        <f t="shared" si="70"/>
        <v>1.0945445064965456</v>
      </c>
      <c r="S207" s="157">
        <f t="shared" si="70"/>
        <v>1.1164569643970133</v>
      </c>
      <c r="T207" s="157">
        <f t="shared" si="70"/>
        <v>1.1383694222974807</v>
      </c>
      <c r="U207" s="157">
        <f t="shared" si="70"/>
        <v>1.160281880197948</v>
      </c>
      <c r="V207" s="157">
        <f t="shared" si="70"/>
        <v>1.1821943380984155</v>
      </c>
      <c r="W207" s="157">
        <f t="shared" si="70"/>
        <v>1.2041067959988832</v>
      </c>
      <c r="X207" s="157">
        <f t="shared" si="70"/>
        <v>1.2297365790542505</v>
      </c>
      <c r="Y207" s="157">
        <f t="shared" si="70"/>
        <v>1.2553663621096178</v>
      </c>
      <c r="Z207" s="157">
        <f t="shared" si="70"/>
        <v>1.2809961451649852</v>
      </c>
      <c r="AA207" s="157">
        <f t="shared" si="70"/>
        <v>1.3066259282203527</v>
      </c>
      <c r="AB207" s="157">
        <f t="shared" si="70"/>
        <v>1.3322557112757201</v>
      </c>
      <c r="AC207" s="157">
        <f t="shared" si="70"/>
        <v>1.3454989478693393</v>
      </c>
      <c r="AD207" s="157">
        <f t="shared" si="70"/>
        <v>1.3587421844629586</v>
      </c>
      <c r="AE207" s="157">
        <f t="shared" si="70"/>
        <v>1.3719854210565776</v>
      </c>
      <c r="AF207" s="157">
        <f t="shared" si="70"/>
        <v>1.3852286576501969</v>
      </c>
      <c r="AG207" s="157">
        <f t="shared" si="70"/>
        <v>1.3984718942438159</v>
      </c>
      <c r="AH207" s="157">
        <f t="shared" si="70"/>
        <v>1.4264261456207408</v>
      </c>
      <c r="AI207" s="157">
        <f t="shared" si="70"/>
        <v>1.4543803969976659</v>
      </c>
      <c r="AJ207" s="157">
        <f t="shared" si="70"/>
        <v>1.4823346483745912</v>
      </c>
      <c r="AK207" s="157">
        <f t="shared" si="70"/>
        <v>1.510288899751516</v>
      </c>
      <c r="AL207" s="157">
        <f t="shared" si="70"/>
        <v>1.5382431511284409</v>
      </c>
      <c r="AM207" s="157">
        <f t="shared" si="70"/>
        <v>1.566197402505366</v>
      </c>
      <c r="AN207" s="157">
        <f t="shared" si="70"/>
        <v>1.5941516538822909</v>
      </c>
      <c r="AO207" s="157">
        <f t="shared" si="70"/>
        <v>1.6221059052592162</v>
      </c>
    </row>
    <row r="208" spans="1:41" x14ac:dyDescent="0.45">
      <c r="A208" s="4" t="s">
        <v>677</v>
      </c>
      <c r="B208" s="4" t="s">
        <v>182</v>
      </c>
      <c r="C208" s="157">
        <f t="shared" si="66"/>
        <v>1</v>
      </c>
      <c r="D208" s="157">
        <f t="shared" si="70"/>
        <v>1.0350515463917527</v>
      </c>
      <c r="E208" s="157">
        <f t="shared" si="70"/>
        <v>1.0701030927835053</v>
      </c>
      <c r="F208" s="157">
        <f t="shared" si="70"/>
        <v>1.1051546391752578</v>
      </c>
      <c r="G208" s="157">
        <f t="shared" si="70"/>
        <v>1.1402061855670103</v>
      </c>
      <c r="H208" s="157">
        <f t="shared" si="70"/>
        <v>1.1752577319587629</v>
      </c>
      <c r="I208" s="157">
        <f t="shared" si="70"/>
        <v>1.202749140893471</v>
      </c>
      <c r="J208" s="157">
        <f t="shared" si="70"/>
        <v>1.2302405498281788</v>
      </c>
      <c r="K208" s="157">
        <f t="shared" si="70"/>
        <v>1.2577319587628866</v>
      </c>
      <c r="L208" s="157">
        <f t="shared" si="70"/>
        <v>1.2852233676975946</v>
      </c>
      <c r="M208" s="157">
        <f t="shared" si="70"/>
        <v>1.3127147766323024</v>
      </c>
      <c r="N208" s="157">
        <f t="shared" si="70"/>
        <v>1.3254295532646048</v>
      </c>
      <c r="O208" s="157">
        <f t="shared" si="70"/>
        <v>1.3381443298969071</v>
      </c>
      <c r="P208" s="157">
        <f t="shared" si="70"/>
        <v>1.3508591065292097</v>
      </c>
      <c r="Q208" s="157">
        <f t="shared" si="70"/>
        <v>1.3635738831615121</v>
      </c>
      <c r="R208" s="157">
        <f t="shared" si="70"/>
        <v>1.3762886597938144</v>
      </c>
      <c r="S208" s="157">
        <f t="shared" si="70"/>
        <v>1.3742268041237113</v>
      </c>
      <c r="T208" s="157">
        <f t="shared" si="70"/>
        <v>1.3721649484536083</v>
      </c>
      <c r="U208" s="157">
        <f t="shared" si="70"/>
        <v>1.3701030927835052</v>
      </c>
      <c r="V208" s="157">
        <f t="shared" si="70"/>
        <v>1.3680412371134021</v>
      </c>
      <c r="W208" s="157">
        <f t="shared" si="70"/>
        <v>1.365979381443299</v>
      </c>
      <c r="X208" s="157">
        <f t="shared" ref="D208:AO215" si="71">IFERROR(X133/$C133,0)</f>
        <v>1.3642611683848798</v>
      </c>
      <c r="Y208" s="157">
        <f t="shared" si="71"/>
        <v>1.3625429553264605</v>
      </c>
      <c r="Z208" s="157">
        <f t="shared" si="71"/>
        <v>1.3608247422680413</v>
      </c>
      <c r="AA208" s="157">
        <f t="shared" si="71"/>
        <v>1.359106529209622</v>
      </c>
      <c r="AB208" s="157">
        <f t="shared" si="71"/>
        <v>1.3573883161512028</v>
      </c>
      <c r="AC208" s="157">
        <f t="shared" si="71"/>
        <v>1.3103092783505157</v>
      </c>
      <c r="AD208" s="157">
        <f t="shared" si="71"/>
        <v>1.2632302405498281</v>
      </c>
      <c r="AE208" s="157">
        <f t="shared" si="71"/>
        <v>1.216151202749141</v>
      </c>
      <c r="AF208" s="157">
        <f t="shared" si="71"/>
        <v>1.1690721649484537</v>
      </c>
      <c r="AG208" s="157">
        <f t="shared" si="71"/>
        <v>1.1219931271477663</v>
      </c>
      <c r="AH208" s="157">
        <f t="shared" si="71"/>
        <v>1.0831615120274913</v>
      </c>
      <c r="AI208" s="157">
        <f t="shared" si="71"/>
        <v>1.0443298969072163</v>
      </c>
      <c r="AJ208" s="157">
        <f t="shared" si="71"/>
        <v>1.0054982817869416</v>
      </c>
      <c r="AK208" s="157">
        <f t="shared" si="71"/>
        <v>0.96666666666666667</v>
      </c>
      <c r="AL208" s="157">
        <f t="shared" si="71"/>
        <v>0.92783505154639168</v>
      </c>
      <c r="AM208" s="157">
        <f t="shared" si="71"/>
        <v>0.88900343642611668</v>
      </c>
      <c r="AN208" s="157">
        <f t="shared" si="71"/>
        <v>0.85017182130584179</v>
      </c>
      <c r="AO208" s="157">
        <f t="shared" si="71"/>
        <v>0.81134020618556679</v>
      </c>
    </row>
    <row r="209" spans="1:41" x14ac:dyDescent="0.45">
      <c r="A209" s="4" t="s">
        <v>678</v>
      </c>
      <c r="B209" s="4" t="s">
        <v>182</v>
      </c>
      <c r="C209" s="157">
        <f t="shared" si="66"/>
        <v>1</v>
      </c>
      <c r="D209" s="157">
        <f t="shared" si="71"/>
        <v>1.0122688417040666</v>
      </c>
      <c r="E209" s="157">
        <f t="shared" si="71"/>
        <v>1.0243799180788873</v>
      </c>
      <c r="F209" s="157">
        <f t="shared" si="71"/>
        <v>1.0364099210877882</v>
      </c>
      <c r="G209" s="157">
        <f t="shared" si="71"/>
        <v>1.0483787143031715</v>
      </c>
      <c r="H209" s="157">
        <f t="shared" si="71"/>
        <v>1.0602614249126261</v>
      </c>
      <c r="I209" s="157">
        <f t="shared" si="71"/>
        <v>1.0720359495555423</v>
      </c>
      <c r="J209" s="157">
        <f t="shared" si="71"/>
        <v>1.0836632134679862</v>
      </c>
      <c r="K209" s="157">
        <f t="shared" si="71"/>
        <v>1.095111547675663</v>
      </c>
      <c r="L209" s="157">
        <f t="shared" si="71"/>
        <v>1.1063738266593561</v>
      </c>
      <c r="M209" s="157">
        <f t="shared" si="71"/>
        <v>1.1174516338677802</v>
      </c>
      <c r="N209" s="157">
        <f t="shared" si="71"/>
        <v>1.1283323017112175</v>
      </c>
      <c r="O209" s="157">
        <f t="shared" si="71"/>
        <v>1.1390023708755923</v>
      </c>
      <c r="P209" s="157">
        <f t="shared" si="71"/>
        <v>1.1494483820468293</v>
      </c>
      <c r="Q209" s="157">
        <f t="shared" si="71"/>
        <v>1.1596592510839252</v>
      </c>
      <c r="R209" s="157">
        <f t="shared" si="71"/>
        <v>1.1696238938458769</v>
      </c>
      <c r="S209" s="157">
        <f t="shared" si="71"/>
        <v>1.1793248923968218</v>
      </c>
      <c r="T209" s="157">
        <f t="shared" si="71"/>
        <v>1.1887440370765403</v>
      </c>
      <c r="U209" s="157">
        <f t="shared" si="71"/>
        <v>1.1978670768465998</v>
      </c>
      <c r="V209" s="157">
        <f t="shared" si="71"/>
        <v>1.2066860944634263</v>
      </c>
      <c r="W209" s="157">
        <f t="shared" si="71"/>
        <v>1.2151931726834462</v>
      </c>
      <c r="X209" s="157">
        <f t="shared" si="71"/>
        <v>1.2233756439169412</v>
      </c>
      <c r="Y209" s="157">
        <f t="shared" si="71"/>
        <v>1.2312168819524067</v>
      </c>
      <c r="Z209" s="157">
        <f t="shared" si="71"/>
        <v>1.2387081778219113</v>
      </c>
      <c r="AA209" s="157">
        <f t="shared" si="71"/>
        <v>1.2458431977305962</v>
      </c>
      <c r="AB209" s="157">
        <f t="shared" si="71"/>
        <v>1.2526243168515334</v>
      </c>
      <c r="AC209" s="157">
        <f t="shared" si="71"/>
        <v>1.2590649944987984</v>
      </c>
      <c r="AD209" s="157">
        <f t="shared" si="71"/>
        <v>1.265184232056968</v>
      </c>
      <c r="AE209" s="157">
        <f t="shared" si="71"/>
        <v>1.2709994474619049</v>
      </c>
      <c r="AF209" s="157">
        <f t="shared" si="71"/>
        <v>1.2765130158866809</v>
      </c>
      <c r="AG209" s="157">
        <f t="shared" si="71"/>
        <v>1.2817273125043682</v>
      </c>
      <c r="AH209" s="157">
        <f t="shared" si="71"/>
        <v>1.2866494628341834</v>
      </c>
      <c r="AI209" s="157">
        <f t="shared" si="71"/>
        <v>1.2912897592927721</v>
      </c>
      <c r="AJ209" s="157">
        <f t="shared" si="71"/>
        <v>1.2956537439506361</v>
      </c>
      <c r="AK209" s="157">
        <f t="shared" si="71"/>
        <v>1.2997477506026345</v>
      </c>
      <c r="AL209" s="157">
        <f t="shared" si="71"/>
        <v>1.3035725709731245</v>
      </c>
      <c r="AM209" s="157">
        <f t="shared" si="71"/>
        <v>1.3071321636838933</v>
      </c>
      <c r="AN209" s="157">
        <f t="shared" si="71"/>
        <v>1.3104249452862258</v>
      </c>
      <c r="AO209" s="157">
        <f t="shared" si="71"/>
        <v>1.3134532909531942</v>
      </c>
    </row>
    <row r="210" spans="1:41" x14ac:dyDescent="0.45">
      <c r="A210" s="4" t="s">
        <v>11</v>
      </c>
      <c r="B210" s="4" t="s">
        <v>182</v>
      </c>
      <c r="C210" s="157">
        <f t="shared" si="66"/>
        <v>1</v>
      </c>
      <c r="D210" s="157">
        <f t="shared" si="71"/>
        <v>1.0767923269685939</v>
      </c>
      <c r="E210" s="157">
        <f t="shared" si="71"/>
        <v>1.1535846539371877</v>
      </c>
      <c r="F210" s="157">
        <f t="shared" si="71"/>
        <v>1.2303769809057816</v>
      </c>
      <c r="G210" s="157">
        <f t="shared" si="71"/>
        <v>1.3071693078743758</v>
      </c>
      <c r="H210" s="157">
        <f t="shared" si="71"/>
        <v>1.3839616348429695</v>
      </c>
      <c r="I210" s="157">
        <f t="shared" si="71"/>
        <v>1.4895508766276395</v>
      </c>
      <c r="J210" s="157">
        <f t="shared" si="71"/>
        <v>1.5951401184123095</v>
      </c>
      <c r="K210" s="157">
        <f t="shared" si="71"/>
        <v>1.7007293601969795</v>
      </c>
      <c r="L210" s="157">
        <f t="shared" si="71"/>
        <v>1.8063186019816495</v>
      </c>
      <c r="M210" s="157">
        <f t="shared" si="71"/>
        <v>1.9119078437663195</v>
      </c>
      <c r="N210" s="157">
        <f t="shared" si="71"/>
        <v>2.0281500563416008</v>
      </c>
      <c r="O210" s="157">
        <f t="shared" si="71"/>
        <v>2.1443922689168815</v>
      </c>
      <c r="P210" s="157">
        <f t="shared" si="71"/>
        <v>2.2606344814921631</v>
      </c>
      <c r="Q210" s="157">
        <f t="shared" si="71"/>
        <v>2.3768766940674437</v>
      </c>
      <c r="R210" s="157">
        <f t="shared" si="71"/>
        <v>2.4931189066427253</v>
      </c>
      <c r="S210" s="157">
        <f t="shared" si="71"/>
        <v>2.6269408268083962</v>
      </c>
      <c r="T210" s="157">
        <f t="shared" si="71"/>
        <v>2.7607627469740672</v>
      </c>
      <c r="U210" s="157">
        <f t="shared" si="71"/>
        <v>2.8945846671397377</v>
      </c>
      <c r="V210" s="157">
        <f t="shared" si="71"/>
        <v>3.0284065873054087</v>
      </c>
      <c r="W210" s="157">
        <f t="shared" si="71"/>
        <v>3.1622285074710796</v>
      </c>
      <c r="X210" s="157">
        <f t="shared" si="71"/>
        <v>3.2466999358068445</v>
      </c>
      <c r="Y210" s="157">
        <f t="shared" si="71"/>
        <v>3.3311713641426093</v>
      </c>
      <c r="Z210" s="157">
        <f t="shared" si="71"/>
        <v>3.4156427924783741</v>
      </c>
      <c r="AA210" s="157">
        <f t="shared" si="71"/>
        <v>3.5001142208141394</v>
      </c>
      <c r="AB210" s="157">
        <f t="shared" si="71"/>
        <v>3.5845856491499042</v>
      </c>
      <c r="AC210" s="157">
        <f t="shared" si="71"/>
        <v>3.6849371640128212</v>
      </c>
      <c r="AD210" s="157">
        <f t="shared" si="71"/>
        <v>3.7852886788757387</v>
      </c>
      <c r="AE210" s="157">
        <f t="shared" si="71"/>
        <v>3.8856401937386558</v>
      </c>
      <c r="AF210" s="157">
        <f t="shared" si="71"/>
        <v>3.9859917086015733</v>
      </c>
      <c r="AG210" s="157">
        <f t="shared" si="71"/>
        <v>4.0863432234644899</v>
      </c>
      <c r="AH210" s="157">
        <f t="shared" si="71"/>
        <v>4.152527743438168</v>
      </c>
      <c r="AI210" s="157">
        <f t="shared" si="71"/>
        <v>4.2187122634118452</v>
      </c>
      <c r="AJ210" s="157">
        <f t="shared" si="71"/>
        <v>4.2848967833855234</v>
      </c>
      <c r="AK210" s="157">
        <f t="shared" si="71"/>
        <v>4.3510813033592006</v>
      </c>
      <c r="AL210" s="157">
        <f t="shared" si="71"/>
        <v>4.4172658233328779</v>
      </c>
      <c r="AM210" s="157">
        <f t="shared" si="71"/>
        <v>4.483450343306556</v>
      </c>
      <c r="AN210" s="157">
        <f t="shared" si="71"/>
        <v>4.5496348632802333</v>
      </c>
      <c r="AO210" s="157">
        <f t="shared" si="71"/>
        <v>4.6158193832539105</v>
      </c>
    </row>
    <row r="211" spans="1:41" x14ac:dyDescent="0.45">
      <c r="A211" s="4" t="s">
        <v>679</v>
      </c>
      <c r="B211" s="4" t="s">
        <v>182</v>
      </c>
      <c r="C211" s="157">
        <f t="shared" si="66"/>
        <v>1</v>
      </c>
      <c r="D211" s="157">
        <f t="shared" si="71"/>
        <v>1.0242946708463949</v>
      </c>
      <c r="E211" s="157">
        <f t="shared" si="71"/>
        <v>1.0485893416927898</v>
      </c>
      <c r="F211" s="157">
        <f t="shared" si="71"/>
        <v>1.072884012539185</v>
      </c>
      <c r="G211" s="157">
        <f t="shared" si="71"/>
        <v>1.0971786833855799</v>
      </c>
      <c r="H211" s="157">
        <f t="shared" si="71"/>
        <v>1.121473354231975</v>
      </c>
      <c r="I211" s="157">
        <f t="shared" si="71"/>
        <v>1.1669278996865204</v>
      </c>
      <c r="J211" s="157">
        <f t="shared" si="71"/>
        <v>1.2123824451410659</v>
      </c>
      <c r="K211" s="157">
        <f t="shared" si="71"/>
        <v>1.2578369905956113</v>
      </c>
      <c r="L211" s="157">
        <f t="shared" si="71"/>
        <v>1.3032915360501567</v>
      </c>
      <c r="M211" s="157">
        <f t="shared" si="71"/>
        <v>1.3487460815047021</v>
      </c>
      <c r="N211" s="157">
        <f t="shared" si="71"/>
        <v>1.4068965517241379</v>
      </c>
      <c r="O211" s="157">
        <f t="shared" si="71"/>
        <v>1.4650470219435736</v>
      </c>
      <c r="P211" s="157">
        <f t="shared" si="71"/>
        <v>1.5231974921630094</v>
      </c>
      <c r="Q211" s="157">
        <f t="shared" si="71"/>
        <v>1.5813479623824451</v>
      </c>
      <c r="R211" s="157">
        <f t="shared" si="71"/>
        <v>1.6394984326018809</v>
      </c>
      <c r="S211" s="157">
        <f t="shared" si="71"/>
        <v>1.7067398119122257</v>
      </c>
      <c r="T211" s="157">
        <f t="shared" si="71"/>
        <v>1.7739811912225705</v>
      </c>
      <c r="U211" s="157">
        <f t="shared" si="71"/>
        <v>1.8412225705329155</v>
      </c>
      <c r="V211" s="157">
        <f t="shared" si="71"/>
        <v>1.9084639498432601</v>
      </c>
      <c r="W211" s="157">
        <f t="shared" si="71"/>
        <v>1.9757053291536051</v>
      </c>
      <c r="X211" s="157">
        <f t="shared" si="71"/>
        <v>2.0747648902821316</v>
      </c>
      <c r="Y211" s="157">
        <f t="shared" si="71"/>
        <v>2.1738244514106584</v>
      </c>
      <c r="Z211" s="157">
        <f t="shared" si="71"/>
        <v>2.2728840125391847</v>
      </c>
      <c r="AA211" s="157">
        <f t="shared" si="71"/>
        <v>2.3719435736677119</v>
      </c>
      <c r="AB211" s="157">
        <f t="shared" si="71"/>
        <v>2.4710031347962382</v>
      </c>
      <c r="AC211" s="157">
        <f t="shared" si="71"/>
        <v>2.5996865203761761</v>
      </c>
      <c r="AD211" s="157">
        <f t="shared" si="71"/>
        <v>2.7283699059561131</v>
      </c>
      <c r="AE211" s="157">
        <f t="shared" si="71"/>
        <v>2.8570532915360505</v>
      </c>
      <c r="AF211" s="157">
        <f t="shared" si="71"/>
        <v>2.9857366771159879</v>
      </c>
      <c r="AG211" s="157">
        <f t="shared" si="71"/>
        <v>3.1144200626959249</v>
      </c>
      <c r="AH211" s="157">
        <f t="shared" si="71"/>
        <v>3.2244514106583075</v>
      </c>
      <c r="AI211" s="157">
        <f t="shared" si="71"/>
        <v>3.3344827586206898</v>
      </c>
      <c r="AJ211" s="157">
        <f t="shared" si="71"/>
        <v>3.444514106583072</v>
      </c>
      <c r="AK211" s="157">
        <f t="shared" si="71"/>
        <v>3.5545454545454547</v>
      </c>
      <c r="AL211" s="157">
        <f t="shared" si="71"/>
        <v>3.6645768025078373</v>
      </c>
      <c r="AM211" s="157">
        <f t="shared" si="71"/>
        <v>3.77460815047022</v>
      </c>
      <c r="AN211" s="157">
        <f t="shared" si="71"/>
        <v>3.8846394984326027</v>
      </c>
      <c r="AO211" s="157">
        <f t="shared" si="71"/>
        <v>3.9946708463949849</v>
      </c>
    </row>
    <row r="212" spans="1:41" x14ac:dyDescent="0.45">
      <c r="A212" s="4" t="s">
        <v>675</v>
      </c>
      <c r="B212" s="4" t="s">
        <v>183</v>
      </c>
      <c r="C212" s="157">
        <f t="shared" si="66"/>
        <v>0</v>
      </c>
      <c r="D212" s="157">
        <f t="shared" si="71"/>
        <v>0</v>
      </c>
      <c r="E212" s="157">
        <f t="shared" si="71"/>
        <v>0</v>
      </c>
      <c r="F212" s="157">
        <f t="shared" si="71"/>
        <v>0</v>
      </c>
      <c r="G212" s="157">
        <f t="shared" si="71"/>
        <v>0</v>
      </c>
      <c r="H212" s="157">
        <f t="shared" si="71"/>
        <v>0</v>
      </c>
      <c r="I212" s="157">
        <f t="shared" si="71"/>
        <v>0</v>
      </c>
      <c r="J212" s="157">
        <f t="shared" si="71"/>
        <v>0</v>
      </c>
      <c r="K212" s="157">
        <f t="shared" si="71"/>
        <v>0</v>
      </c>
      <c r="L212" s="157">
        <f t="shared" si="71"/>
        <v>0</v>
      </c>
      <c r="M212" s="157">
        <f t="shared" si="71"/>
        <v>0</v>
      </c>
      <c r="N212" s="157">
        <f t="shared" si="71"/>
        <v>0</v>
      </c>
      <c r="O212" s="157">
        <f t="shared" si="71"/>
        <v>0</v>
      </c>
      <c r="P212" s="157">
        <f t="shared" si="71"/>
        <v>0</v>
      </c>
      <c r="Q212" s="157">
        <f t="shared" si="71"/>
        <v>0</v>
      </c>
      <c r="R212" s="157">
        <f t="shared" si="71"/>
        <v>0</v>
      </c>
      <c r="S212" s="157">
        <f t="shared" si="71"/>
        <v>0</v>
      </c>
      <c r="T212" s="157">
        <f t="shared" si="71"/>
        <v>0</v>
      </c>
      <c r="U212" s="157">
        <f t="shared" si="71"/>
        <v>0</v>
      </c>
      <c r="V212" s="157">
        <f t="shared" si="71"/>
        <v>0</v>
      </c>
      <c r="W212" s="157">
        <f t="shared" si="71"/>
        <v>0</v>
      </c>
      <c r="X212" s="157">
        <f t="shared" si="71"/>
        <v>0</v>
      </c>
      <c r="Y212" s="157">
        <f t="shared" si="71"/>
        <v>0</v>
      </c>
      <c r="Z212" s="157">
        <f t="shared" si="71"/>
        <v>0</v>
      </c>
      <c r="AA212" s="157">
        <f t="shared" si="71"/>
        <v>0</v>
      </c>
      <c r="AB212" s="157">
        <f t="shared" si="71"/>
        <v>0</v>
      </c>
      <c r="AC212" s="157">
        <f t="shared" si="71"/>
        <v>0</v>
      </c>
      <c r="AD212" s="157">
        <f t="shared" si="71"/>
        <v>0</v>
      </c>
      <c r="AE212" s="157">
        <f t="shared" si="71"/>
        <v>0</v>
      </c>
      <c r="AF212" s="157">
        <f t="shared" si="71"/>
        <v>0</v>
      </c>
      <c r="AG212" s="157">
        <f t="shared" si="71"/>
        <v>0</v>
      </c>
      <c r="AH212" s="157">
        <f t="shared" si="71"/>
        <v>0</v>
      </c>
      <c r="AI212" s="157">
        <f t="shared" si="71"/>
        <v>0</v>
      </c>
      <c r="AJ212" s="157">
        <f t="shared" si="71"/>
        <v>0</v>
      </c>
      <c r="AK212" s="157">
        <f t="shared" si="71"/>
        <v>0</v>
      </c>
      <c r="AL212" s="157">
        <f t="shared" si="71"/>
        <v>0</v>
      </c>
      <c r="AM212" s="157">
        <f t="shared" si="71"/>
        <v>0</v>
      </c>
      <c r="AN212" s="157">
        <f t="shared" si="71"/>
        <v>0</v>
      </c>
      <c r="AO212" s="157">
        <f t="shared" si="71"/>
        <v>0</v>
      </c>
    </row>
    <row r="213" spans="1:41" x14ac:dyDescent="0.45">
      <c r="A213" s="4" t="s">
        <v>676</v>
      </c>
      <c r="B213" s="4" t="s">
        <v>183</v>
      </c>
      <c r="C213" s="157">
        <f t="shared" si="66"/>
        <v>0</v>
      </c>
      <c r="D213" s="157">
        <f t="shared" si="71"/>
        <v>0</v>
      </c>
      <c r="E213" s="157">
        <f t="shared" si="71"/>
        <v>0</v>
      </c>
      <c r="F213" s="157">
        <f t="shared" si="71"/>
        <v>0</v>
      </c>
      <c r="G213" s="157">
        <f t="shared" si="71"/>
        <v>0</v>
      </c>
      <c r="H213" s="157">
        <f t="shared" si="71"/>
        <v>0</v>
      </c>
      <c r="I213" s="157">
        <f t="shared" si="71"/>
        <v>0</v>
      </c>
      <c r="J213" s="157">
        <f t="shared" si="71"/>
        <v>0</v>
      </c>
      <c r="K213" s="157">
        <f t="shared" si="71"/>
        <v>0</v>
      </c>
      <c r="L213" s="157">
        <f t="shared" si="71"/>
        <v>0</v>
      </c>
      <c r="M213" s="157">
        <f t="shared" si="71"/>
        <v>0</v>
      </c>
      <c r="N213" s="157">
        <f t="shared" si="71"/>
        <v>0</v>
      </c>
      <c r="O213" s="157">
        <f t="shared" si="71"/>
        <v>0</v>
      </c>
      <c r="P213" s="157">
        <f t="shared" si="71"/>
        <v>0</v>
      </c>
      <c r="Q213" s="157">
        <f t="shared" si="71"/>
        <v>0</v>
      </c>
      <c r="R213" s="157">
        <f t="shared" si="71"/>
        <v>0</v>
      </c>
      <c r="S213" s="157">
        <f t="shared" si="71"/>
        <v>0</v>
      </c>
      <c r="T213" s="157">
        <f t="shared" si="71"/>
        <v>0</v>
      </c>
      <c r="U213" s="157">
        <f t="shared" si="71"/>
        <v>0</v>
      </c>
      <c r="V213" s="157">
        <f t="shared" si="71"/>
        <v>0</v>
      </c>
      <c r="W213" s="157">
        <f t="shared" si="71"/>
        <v>0</v>
      </c>
      <c r="X213" s="157">
        <f t="shared" si="71"/>
        <v>0</v>
      </c>
      <c r="Y213" s="157">
        <f t="shared" si="71"/>
        <v>0</v>
      </c>
      <c r="Z213" s="157">
        <f t="shared" si="71"/>
        <v>0</v>
      </c>
      <c r="AA213" s="157">
        <f t="shared" si="71"/>
        <v>0</v>
      </c>
      <c r="AB213" s="157">
        <f t="shared" si="71"/>
        <v>0</v>
      </c>
      <c r="AC213" s="157">
        <f t="shared" si="71"/>
        <v>0</v>
      </c>
      <c r="AD213" s="157">
        <f t="shared" si="71"/>
        <v>0</v>
      </c>
      <c r="AE213" s="157">
        <f t="shared" si="71"/>
        <v>0</v>
      </c>
      <c r="AF213" s="157">
        <f t="shared" si="71"/>
        <v>0</v>
      </c>
      <c r="AG213" s="157">
        <f t="shared" si="71"/>
        <v>0</v>
      </c>
      <c r="AH213" s="157">
        <f t="shared" si="71"/>
        <v>0</v>
      </c>
      <c r="AI213" s="157">
        <f t="shared" si="71"/>
        <v>0</v>
      </c>
      <c r="AJ213" s="157">
        <f t="shared" si="71"/>
        <v>0</v>
      </c>
      <c r="AK213" s="157">
        <f t="shared" si="71"/>
        <v>0</v>
      </c>
      <c r="AL213" s="157">
        <f t="shared" si="71"/>
        <v>0</v>
      </c>
      <c r="AM213" s="157">
        <f t="shared" si="71"/>
        <v>0</v>
      </c>
      <c r="AN213" s="157">
        <f t="shared" si="71"/>
        <v>0</v>
      </c>
      <c r="AO213" s="157">
        <f t="shared" si="71"/>
        <v>0</v>
      </c>
    </row>
    <row r="214" spans="1:41" x14ac:dyDescent="0.45">
      <c r="A214" s="4" t="s">
        <v>27</v>
      </c>
      <c r="B214" s="4" t="s">
        <v>183</v>
      </c>
      <c r="C214" s="157">
        <f t="shared" si="66"/>
        <v>0</v>
      </c>
      <c r="D214" s="157">
        <f t="shared" si="71"/>
        <v>0</v>
      </c>
      <c r="E214" s="157">
        <f t="shared" si="71"/>
        <v>0</v>
      </c>
      <c r="F214" s="157">
        <f t="shared" si="71"/>
        <v>0</v>
      </c>
      <c r="G214" s="157">
        <f t="shared" si="71"/>
        <v>0</v>
      </c>
      <c r="H214" s="157">
        <f t="shared" si="71"/>
        <v>0</v>
      </c>
      <c r="I214" s="157">
        <f t="shared" si="71"/>
        <v>0</v>
      </c>
      <c r="J214" s="157">
        <f t="shared" si="71"/>
        <v>0</v>
      </c>
      <c r="K214" s="157">
        <f t="shared" si="71"/>
        <v>0</v>
      </c>
      <c r="L214" s="157">
        <f t="shared" si="71"/>
        <v>0</v>
      </c>
      <c r="M214" s="157">
        <f t="shared" si="71"/>
        <v>0</v>
      </c>
      <c r="N214" s="157">
        <f t="shared" si="71"/>
        <v>0</v>
      </c>
      <c r="O214" s="157">
        <f t="shared" si="71"/>
        <v>0</v>
      </c>
      <c r="P214" s="157">
        <f t="shared" si="71"/>
        <v>0</v>
      </c>
      <c r="Q214" s="157">
        <f t="shared" si="71"/>
        <v>0</v>
      </c>
      <c r="R214" s="157">
        <f t="shared" si="71"/>
        <v>0</v>
      </c>
      <c r="S214" s="157">
        <f t="shared" si="71"/>
        <v>0</v>
      </c>
      <c r="T214" s="157">
        <f t="shared" si="71"/>
        <v>0</v>
      </c>
      <c r="U214" s="157">
        <f t="shared" si="71"/>
        <v>0</v>
      </c>
      <c r="V214" s="157">
        <f t="shared" si="71"/>
        <v>0</v>
      </c>
      <c r="W214" s="157">
        <f t="shared" si="71"/>
        <v>0</v>
      </c>
      <c r="X214" s="157">
        <f t="shared" si="71"/>
        <v>0</v>
      </c>
      <c r="Y214" s="157">
        <f t="shared" si="71"/>
        <v>0</v>
      </c>
      <c r="Z214" s="157">
        <f t="shared" si="71"/>
        <v>0</v>
      </c>
      <c r="AA214" s="157">
        <f t="shared" si="71"/>
        <v>0</v>
      </c>
      <c r="AB214" s="157">
        <f t="shared" si="71"/>
        <v>0</v>
      </c>
      <c r="AC214" s="157">
        <f t="shared" si="71"/>
        <v>0</v>
      </c>
      <c r="AD214" s="157">
        <f t="shared" si="71"/>
        <v>0</v>
      </c>
      <c r="AE214" s="157">
        <f t="shared" si="71"/>
        <v>0</v>
      </c>
      <c r="AF214" s="157">
        <f t="shared" si="71"/>
        <v>0</v>
      </c>
      <c r="AG214" s="157">
        <f t="shared" si="71"/>
        <v>0</v>
      </c>
      <c r="AH214" s="157">
        <f t="shared" si="71"/>
        <v>0</v>
      </c>
      <c r="AI214" s="157">
        <f t="shared" si="71"/>
        <v>0</v>
      </c>
      <c r="AJ214" s="157">
        <f t="shared" si="71"/>
        <v>0</v>
      </c>
      <c r="AK214" s="157">
        <f t="shared" si="71"/>
        <v>0</v>
      </c>
      <c r="AL214" s="157">
        <f t="shared" si="71"/>
        <v>0</v>
      </c>
      <c r="AM214" s="157">
        <f t="shared" si="71"/>
        <v>0</v>
      </c>
      <c r="AN214" s="157">
        <f t="shared" si="71"/>
        <v>0</v>
      </c>
      <c r="AO214" s="157">
        <f t="shared" si="71"/>
        <v>0</v>
      </c>
    </row>
    <row r="215" spans="1:41" x14ac:dyDescent="0.45">
      <c r="A215" s="4" t="s">
        <v>6</v>
      </c>
      <c r="B215" s="4" t="s">
        <v>183</v>
      </c>
      <c r="C215" s="157">
        <f t="shared" si="66"/>
        <v>0</v>
      </c>
      <c r="D215" s="157">
        <f t="shared" si="71"/>
        <v>0</v>
      </c>
      <c r="E215" s="157">
        <f t="shared" si="71"/>
        <v>0</v>
      </c>
      <c r="F215" s="157">
        <f t="shared" si="71"/>
        <v>0</v>
      </c>
      <c r="G215" s="157">
        <f t="shared" si="71"/>
        <v>0</v>
      </c>
      <c r="H215" s="157">
        <f t="shared" si="71"/>
        <v>0</v>
      </c>
      <c r="I215" s="157">
        <f t="shared" si="71"/>
        <v>0</v>
      </c>
      <c r="J215" s="157">
        <f t="shared" si="71"/>
        <v>0</v>
      </c>
      <c r="K215" s="157">
        <f t="shared" si="71"/>
        <v>0</v>
      </c>
      <c r="L215" s="157">
        <f t="shared" si="71"/>
        <v>0</v>
      </c>
      <c r="M215" s="157">
        <f t="shared" ref="D215:AO221" si="72">IFERROR(M140/$C140,0)</f>
        <v>0</v>
      </c>
      <c r="N215" s="157">
        <f t="shared" si="72"/>
        <v>0</v>
      </c>
      <c r="O215" s="157">
        <f t="shared" si="72"/>
        <v>0</v>
      </c>
      <c r="P215" s="157">
        <f t="shared" si="72"/>
        <v>0</v>
      </c>
      <c r="Q215" s="157">
        <f t="shared" si="72"/>
        <v>0</v>
      </c>
      <c r="R215" s="157">
        <f t="shared" si="72"/>
        <v>0</v>
      </c>
      <c r="S215" s="157">
        <f t="shared" si="72"/>
        <v>0</v>
      </c>
      <c r="T215" s="157">
        <f t="shared" si="72"/>
        <v>0</v>
      </c>
      <c r="U215" s="157">
        <f t="shared" si="72"/>
        <v>0</v>
      </c>
      <c r="V215" s="157">
        <f t="shared" si="72"/>
        <v>0</v>
      </c>
      <c r="W215" s="157">
        <f t="shared" si="72"/>
        <v>0</v>
      </c>
      <c r="X215" s="157">
        <f t="shared" si="72"/>
        <v>0</v>
      </c>
      <c r="Y215" s="157">
        <f t="shared" si="72"/>
        <v>0</v>
      </c>
      <c r="Z215" s="157">
        <f t="shared" si="72"/>
        <v>0</v>
      </c>
      <c r="AA215" s="157">
        <f t="shared" si="72"/>
        <v>0</v>
      </c>
      <c r="AB215" s="157">
        <f t="shared" si="72"/>
        <v>0</v>
      </c>
      <c r="AC215" s="157">
        <f t="shared" si="72"/>
        <v>0</v>
      </c>
      <c r="AD215" s="157">
        <f t="shared" si="72"/>
        <v>0</v>
      </c>
      <c r="AE215" s="157">
        <f t="shared" si="72"/>
        <v>0</v>
      </c>
      <c r="AF215" s="157">
        <f t="shared" si="72"/>
        <v>0</v>
      </c>
      <c r="AG215" s="157">
        <f t="shared" si="72"/>
        <v>0</v>
      </c>
      <c r="AH215" s="157">
        <f t="shared" si="72"/>
        <v>0</v>
      </c>
      <c r="AI215" s="157">
        <f t="shared" si="72"/>
        <v>0</v>
      </c>
      <c r="AJ215" s="157">
        <f t="shared" si="72"/>
        <v>0</v>
      </c>
      <c r="AK215" s="157">
        <f t="shared" si="72"/>
        <v>0</v>
      </c>
      <c r="AL215" s="157">
        <f t="shared" si="72"/>
        <v>0</v>
      </c>
      <c r="AM215" s="157">
        <f t="shared" si="72"/>
        <v>0</v>
      </c>
      <c r="AN215" s="157">
        <f t="shared" si="72"/>
        <v>0</v>
      </c>
      <c r="AO215" s="157">
        <f t="shared" si="72"/>
        <v>0</v>
      </c>
    </row>
    <row r="216" spans="1:41" x14ac:dyDescent="0.45">
      <c r="A216" s="4" t="s">
        <v>677</v>
      </c>
      <c r="B216" s="4" t="s">
        <v>183</v>
      </c>
      <c r="C216" s="157">
        <f t="shared" si="66"/>
        <v>0</v>
      </c>
      <c r="D216" s="157">
        <f t="shared" si="72"/>
        <v>0</v>
      </c>
      <c r="E216" s="157">
        <f t="shared" si="72"/>
        <v>0</v>
      </c>
      <c r="F216" s="157">
        <f t="shared" si="72"/>
        <v>0</v>
      </c>
      <c r="G216" s="157">
        <f t="shared" si="72"/>
        <v>0</v>
      </c>
      <c r="H216" s="157">
        <f t="shared" si="72"/>
        <v>0</v>
      </c>
      <c r="I216" s="157">
        <f t="shared" si="72"/>
        <v>0</v>
      </c>
      <c r="J216" s="157">
        <f t="shared" si="72"/>
        <v>0</v>
      </c>
      <c r="K216" s="157">
        <f t="shared" si="72"/>
        <v>0</v>
      </c>
      <c r="L216" s="157">
        <f t="shared" si="72"/>
        <v>0</v>
      </c>
      <c r="M216" s="157">
        <f t="shared" si="72"/>
        <v>0</v>
      </c>
      <c r="N216" s="157">
        <f t="shared" si="72"/>
        <v>0</v>
      </c>
      <c r="O216" s="157">
        <f t="shared" si="72"/>
        <v>0</v>
      </c>
      <c r="P216" s="157">
        <f t="shared" si="72"/>
        <v>0</v>
      </c>
      <c r="Q216" s="157">
        <f t="shared" si="72"/>
        <v>0</v>
      </c>
      <c r="R216" s="157">
        <f t="shared" si="72"/>
        <v>0</v>
      </c>
      <c r="S216" s="157">
        <f t="shared" si="72"/>
        <v>0</v>
      </c>
      <c r="T216" s="157">
        <f t="shared" si="72"/>
        <v>0</v>
      </c>
      <c r="U216" s="157">
        <f t="shared" si="72"/>
        <v>0</v>
      </c>
      <c r="V216" s="157">
        <f t="shared" si="72"/>
        <v>0</v>
      </c>
      <c r="W216" s="157">
        <f t="shared" si="72"/>
        <v>0</v>
      </c>
      <c r="X216" s="157">
        <f t="shared" si="72"/>
        <v>0</v>
      </c>
      <c r="Y216" s="157">
        <f t="shared" si="72"/>
        <v>0</v>
      </c>
      <c r="Z216" s="157">
        <f t="shared" si="72"/>
        <v>0</v>
      </c>
      <c r="AA216" s="157">
        <f t="shared" si="72"/>
        <v>0</v>
      </c>
      <c r="AB216" s="157">
        <f t="shared" si="72"/>
        <v>0</v>
      </c>
      <c r="AC216" s="157">
        <f t="shared" si="72"/>
        <v>0</v>
      </c>
      <c r="AD216" s="157">
        <f t="shared" si="72"/>
        <v>0</v>
      </c>
      <c r="AE216" s="157">
        <f t="shared" si="72"/>
        <v>0</v>
      </c>
      <c r="AF216" s="157">
        <f t="shared" si="72"/>
        <v>0</v>
      </c>
      <c r="AG216" s="157">
        <f t="shared" si="72"/>
        <v>0</v>
      </c>
      <c r="AH216" s="157">
        <f t="shared" si="72"/>
        <v>0</v>
      </c>
      <c r="AI216" s="157">
        <f t="shared" si="72"/>
        <v>0</v>
      </c>
      <c r="AJ216" s="157">
        <f t="shared" si="72"/>
        <v>0</v>
      </c>
      <c r="AK216" s="157">
        <f t="shared" si="72"/>
        <v>0</v>
      </c>
      <c r="AL216" s="157">
        <f t="shared" si="72"/>
        <v>0</v>
      </c>
      <c r="AM216" s="157">
        <f t="shared" si="72"/>
        <v>0</v>
      </c>
      <c r="AN216" s="157">
        <f t="shared" si="72"/>
        <v>0</v>
      </c>
      <c r="AO216" s="157">
        <f t="shared" si="72"/>
        <v>0</v>
      </c>
    </row>
    <row r="217" spans="1:41" x14ac:dyDescent="0.45">
      <c r="A217" s="4" t="s">
        <v>678</v>
      </c>
      <c r="B217" s="4" t="s">
        <v>183</v>
      </c>
      <c r="C217" s="157">
        <f t="shared" si="66"/>
        <v>0</v>
      </c>
      <c r="D217" s="157">
        <f t="shared" si="72"/>
        <v>0</v>
      </c>
      <c r="E217" s="157">
        <f t="shared" si="72"/>
        <v>0</v>
      </c>
      <c r="F217" s="157">
        <f t="shared" si="72"/>
        <v>0</v>
      </c>
      <c r="G217" s="157">
        <f t="shared" si="72"/>
        <v>0</v>
      </c>
      <c r="H217" s="157">
        <f t="shared" si="72"/>
        <v>0</v>
      </c>
      <c r="I217" s="157">
        <f t="shared" si="72"/>
        <v>0</v>
      </c>
      <c r="J217" s="157">
        <f t="shared" si="72"/>
        <v>0</v>
      </c>
      <c r="K217" s="157">
        <f t="shared" si="72"/>
        <v>0</v>
      </c>
      <c r="L217" s="157">
        <f t="shared" si="72"/>
        <v>0</v>
      </c>
      <c r="M217" s="157">
        <f t="shared" si="72"/>
        <v>0</v>
      </c>
      <c r="N217" s="157">
        <f t="shared" si="72"/>
        <v>0</v>
      </c>
      <c r="O217" s="157">
        <f t="shared" si="72"/>
        <v>0</v>
      </c>
      <c r="P217" s="157">
        <f t="shared" si="72"/>
        <v>0</v>
      </c>
      <c r="Q217" s="157">
        <f t="shared" si="72"/>
        <v>0</v>
      </c>
      <c r="R217" s="157">
        <f t="shared" si="72"/>
        <v>0</v>
      </c>
      <c r="S217" s="157">
        <f t="shared" si="72"/>
        <v>0</v>
      </c>
      <c r="T217" s="157">
        <f t="shared" si="72"/>
        <v>0</v>
      </c>
      <c r="U217" s="157">
        <f t="shared" si="72"/>
        <v>0</v>
      </c>
      <c r="V217" s="157">
        <f t="shared" si="72"/>
        <v>0</v>
      </c>
      <c r="W217" s="157">
        <f t="shared" si="72"/>
        <v>0</v>
      </c>
      <c r="X217" s="157">
        <f t="shared" si="72"/>
        <v>0</v>
      </c>
      <c r="Y217" s="157">
        <f t="shared" si="72"/>
        <v>0</v>
      </c>
      <c r="Z217" s="157">
        <f t="shared" si="72"/>
        <v>0</v>
      </c>
      <c r="AA217" s="157">
        <f t="shared" si="72"/>
        <v>0</v>
      </c>
      <c r="AB217" s="157">
        <f t="shared" si="72"/>
        <v>0</v>
      </c>
      <c r="AC217" s="157">
        <f t="shared" si="72"/>
        <v>0</v>
      </c>
      <c r="AD217" s="157">
        <f t="shared" si="72"/>
        <v>0</v>
      </c>
      <c r="AE217" s="157">
        <f t="shared" si="72"/>
        <v>0</v>
      </c>
      <c r="AF217" s="157">
        <f t="shared" si="72"/>
        <v>0</v>
      </c>
      <c r="AG217" s="157">
        <f t="shared" si="72"/>
        <v>0</v>
      </c>
      <c r="AH217" s="157">
        <f t="shared" si="72"/>
        <v>0</v>
      </c>
      <c r="AI217" s="157">
        <f t="shared" si="72"/>
        <v>0</v>
      </c>
      <c r="AJ217" s="157">
        <f t="shared" si="72"/>
        <v>0</v>
      </c>
      <c r="AK217" s="157">
        <f t="shared" si="72"/>
        <v>0</v>
      </c>
      <c r="AL217" s="157">
        <f t="shared" si="72"/>
        <v>0</v>
      </c>
      <c r="AM217" s="157">
        <f t="shared" si="72"/>
        <v>0</v>
      </c>
      <c r="AN217" s="157">
        <f t="shared" si="72"/>
        <v>0</v>
      </c>
      <c r="AO217" s="157">
        <f t="shared" si="72"/>
        <v>0</v>
      </c>
    </row>
    <row r="218" spans="1:41" s="89" customFormat="1" x14ac:dyDescent="0.45">
      <c r="A218" s="89" t="s">
        <v>11</v>
      </c>
      <c r="B218" s="89" t="s">
        <v>183</v>
      </c>
      <c r="C218" s="429">
        <v>1</v>
      </c>
      <c r="D218" s="429">
        <f>SUM(D119,D127,D135,D151)/SUM($C119,$C127,$C135,$C151)</f>
        <v>1.0767923269685937</v>
      </c>
      <c r="E218" s="429">
        <f t="shared" ref="E218:AO218" si="73">SUM(E119,E127,E135,E151)/SUM($C119,$C127,$C135,$C151)</f>
        <v>1.1535846539371877</v>
      </c>
      <c r="F218" s="429">
        <f t="shared" si="73"/>
        <v>1.2303769809057816</v>
      </c>
      <c r="G218" s="429">
        <f t="shared" si="73"/>
        <v>1.3071693078743756</v>
      </c>
      <c r="H218" s="429">
        <f t="shared" si="73"/>
        <v>1.3839616348429695</v>
      </c>
      <c r="I218" s="429">
        <f t="shared" si="73"/>
        <v>1.4895508766276393</v>
      </c>
      <c r="J218" s="429">
        <f t="shared" si="73"/>
        <v>1.5951401184123095</v>
      </c>
      <c r="K218" s="429">
        <f t="shared" si="73"/>
        <v>1.7007293601969795</v>
      </c>
      <c r="L218" s="429">
        <f t="shared" si="73"/>
        <v>1.8063186019816491</v>
      </c>
      <c r="M218" s="429">
        <f t="shared" si="73"/>
        <v>1.9119078437663193</v>
      </c>
      <c r="N218" s="429">
        <f t="shared" si="73"/>
        <v>2.0281500563416004</v>
      </c>
      <c r="O218" s="429">
        <f t="shared" si="73"/>
        <v>2.1443922689168815</v>
      </c>
      <c r="P218" s="429">
        <f t="shared" si="73"/>
        <v>2.2606344814921631</v>
      </c>
      <c r="Q218" s="429">
        <f t="shared" si="73"/>
        <v>2.3768766940674437</v>
      </c>
      <c r="R218" s="429">
        <f t="shared" si="73"/>
        <v>2.4931189066427248</v>
      </c>
      <c r="S218" s="429">
        <f t="shared" si="73"/>
        <v>2.6269408268083958</v>
      </c>
      <c r="T218" s="429">
        <f t="shared" si="73"/>
        <v>2.7607627469740668</v>
      </c>
      <c r="U218" s="429">
        <f t="shared" si="73"/>
        <v>2.8945846671397377</v>
      </c>
      <c r="V218" s="429">
        <f t="shared" si="73"/>
        <v>3.0284065873054087</v>
      </c>
      <c r="W218" s="429">
        <f t="shared" si="73"/>
        <v>3.1622285074710788</v>
      </c>
      <c r="X218" s="429">
        <f t="shared" si="73"/>
        <v>3.246699935806844</v>
      </c>
      <c r="Y218" s="429">
        <f t="shared" si="73"/>
        <v>3.3311713641426088</v>
      </c>
      <c r="Z218" s="429">
        <f t="shared" si="73"/>
        <v>3.4156427924783741</v>
      </c>
      <c r="AA218" s="429">
        <f t="shared" si="73"/>
        <v>3.5001142208141394</v>
      </c>
      <c r="AB218" s="429">
        <f t="shared" si="73"/>
        <v>3.5845856491499037</v>
      </c>
      <c r="AC218" s="429">
        <f t="shared" si="73"/>
        <v>3.6849371640128212</v>
      </c>
      <c r="AD218" s="429">
        <f t="shared" si="73"/>
        <v>3.7852886788757383</v>
      </c>
      <c r="AE218" s="429">
        <f t="shared" si="73"/>
        <v>3.8856401937386553</v>
      </c>
      <c r="AF218" s="429">
        <f t="shared" si="73"/>
        <v>3.9859917086015724</v>
      </c>
      <c r="AG218" s="429">
        <f t="shared" si="73"/>
        <v>4.0863432234644899</v>
      </c>
      <c r="AH218" s="429">
        <f t="shared" si="73"/>
        <v>4.1525277434381671</v>
      </c>
      <c r="AI218" s="429">
        <f t="shared" si="73"/>
        <v>4.2187122634118444</v>
      </c>
      <c r="AJ218" s="429">
        <f t="shared" si="73"/>
        <v>4.2848967833855225</v>
      </c>
      <c r="AK218" s="429">
        <f t="shared" si="73"/>
        <v>4.3510813033591997</v>
      </c>
      <c r="AL218" s="429">
        <f t="shared" si="73"/>
        <v>4.417265823332877</v>
      </c>
      <c r="AM218" s="429">
        <f t="shared" si="73"/>
        <v>4.4834503433065551</v>
      </c>
      <c r="AN218" s="429">
        <f t="shared" si="73"/>
        <v>4.5496348632802324</v>
      </c>
      <c r="AO218" s="429">
        <f t="shared" si="73"/>
        <v>4.6158193832539105</v>
      </c>
    </row>
    <row r="219" spans="1:41" x14ac:dyDescent="0.45">
      <c r="A219" s="4" t="s">
        <v>679</v>
      </c>
      <c r="B219" s="4" t="s">
        <v>183</v>
      </c>
      <c r="C219" s="157">
        <f t="shared" si="66"/>
        <v>0</v>
      </c>
      <c r="D219" s="157">
        <f t="shared" si="72"/>
        <v>0</v>
      </c>
      <c r="E219" s="157">
        <f t="shared" si="72"/>
        <v>0</v>
      </c>
      <c r="F219" s="157">
        <f t="shared" si="72"/>
        <v>0</v>
      </c>
      <c r="G219" s="157">
        <f t="shared" si="72"/>
        <v>0</v>
      </c>
      <c r="H219" s="157">
        <f t="shared" si="72"/>
        <v>0</v>
      </c>
      <c r="I219" s="157">
        <f t="shared" si="72"/>
        <v>0</v>
      </c>
      <c r="J219" s="157">
        <f t="shared" si="72"/>
        <v>0</v>
      </c>
      <c r="K219" s="157">
        <f t="shared" si="72"/>
        <v>0</v>
      </c>
      <c r="L219" s="157">
        <f t="shared" si="72"/>
        <v>0</v>
      </c>
      <c r="M219" s="157">
        <f t="shared" si="72"/>
        <v>0</v>
      </c>
      <c r="N219" s="157">
        <f t="shared" si="72"/>
        <v>0</v>
      </c>
      <c r="O219" s="157">
        <f t="shared" si="72"/>
        <v>0</v>
      </c>
      <c r="P219" s="157">
        <f t="shared" si="72"/>
        <v>0</v>
      </c>
      <c r="Q219" s="157">
        <f t="shared" si="72"/>
        <v>0</v>
      </c>
      <c r="R219" s="157">
        <f t="shared" si="72"/>
        <v>0</v>
      </c>
      <c r="S219" s="157">
        <f t="shared" si="72"/>
        <v>0</v>
      </c>
      <c r="T219" s="157">
        <f t="shared" si="72"/>
        <v>0</v>
      </c>
      <c r="U219" s="157">
        <f t="shared" si="72"/>
        <v>0</v>
      </c>
      <c r="V219" s="157">
        <f t="shared" si="72"/>
        <v>0</v>
      </c>
      <c r="W219" s="157">
        <f t="shared" si="72"/>
        <v>0</v>
      </c>
      <c r="X219" s="157">
        <f t="shared" si="72"/>
        <v>0</v>
      </c>
      <c r="Y219" s="157">
        <f t="shared" si="72"/>
        <v>0</v>
      </c>
      <c r="Z219" s="157">
        <f t="shared" si="72"/>
        <v>0</v>
      </c>
      <c r="AA219" s="157">
        <f t="shared" si="72"/>
        <v>0</v>
      </c>
      <c r="AB219" s="157">
        <f t="shared" si="72"/>
        <v>0</v>
      </c>
      <c r="AC219" s="157">
        <f t="shared" si="72"/>
        <v>0</v>
      </c>
      <c r="AD219" s="157">
        <f t="shared" si="72"/>
        <v>0</v>
      </c>
      <c r="AE219" s="157">
        <f t="shared" si="72"/>
        <v>0</v>
      </c>
      <c r="AF219" s="157">
        <f t="shared" si="72"/>
        <v>0</v>
      </c>
      <c r="AG219" s="157">
        <f t="shared" si="72"/>
        <v>0</v>
      </c>
      <c r="AH219" s="157">
        <f t="shared" si="72"/>
        <v>0</v>
      </c>
      <c r="AI219" s="157">
        <f t="shared" si="72"/>
        <v>0</v>
      </c>
      <c r="AJ219" s="157">
        <f t="shared" si="72"/>
        <v>0</v>
      </c>
      <c r="AK219" s="157">
        <f t="shared" si="72"/>
        <v>0</v>
      </c>
      <c r="AL219" s="157">
        <f t="shared" si="72"/>
        <v>0</v>
      </c>
      <c r="AM219" s="157">
        <f t="shared" si="72"/>
        <v>0</v>
      </c>
      <c r="AN219" s="157">
        <f t="shared" si="72"/>
        <v>0</v>
      </c>
      <c r="AO219" s="157">
        <f t="shared" si="72"/>
        <v>0</v>
      </c>
    </row>
    <row r="220" spans="1:41" x14ac:dyDescent="0.45">
      <c r="A220" s="4" t="s">
        <v>675</v>
      </c>
      <c r="B220" s="4" t="s">
        <v>184</v>
      </c>
      <c r="C220" s="157">
        <f t="shared" si="66"/>
        <v>1</v>
      </c>
      <c r="D220" s="157">
        <f t="shared" si="72"/>
        <v>1.0155172413793103</v>
      </c>
      <c r="E220" s="157">
        <f t="shared" si="72"/>
        <v>1.0310344827586206</v>
      </c>
      <c r="F220" s="157">
        <f t="shared" si="72"/>
        <v>1.0465517241379312</v>
      </c>
      <c r="G220" s="157">
        <f t="shared" si="72"/>
        <v>1.0620689655172415</v>
      </c>
      <c r="H220" s="157">
        <f t="shared" si="72"/>
        <v>1.0775862068965518</v>
      </c>
      <c r="I220" s="157">
        <f t="shared" si="72"/>
        <v>1.1413793103448275</v>
      </c>
      <c r="J220" s="157">
        <f t="shared" si="72"/>
        <v>1.2051724137931035</v>
      </c>
      <c r="K220" s="157">
        <f t="shared" si="72"/>
        <v>1.2689655172413792</v>
      </c>
      <c r="L220" s="157">
        <f t="shared" si="72"/>
        <v>1.3327586206896551</v>
      </c>
      <c r="M220" s="157">
        <f t="shared" si="72"/>
        <v>1.396551724137931</v>
      </c>
      <c r="N220" s="157">
        <f t="shared" si="72"/>
        <v>1.4879310344827585</v>
      </c>
      <c r="O220" s="157">
        <f t="shared" si="72"/>
        <v>1.5793103448275863</v>
      </c>
      <c r="P220" s="157">
        <f t="shared" si="72"/>
        <v>1.6706896551724137</v>
      </c>
      <c r="Q220" s="157">
        <f t="shared" si="72"/>
        <v>1.7620689655172412</v>
      </c>
      <c r="R220" s="157">
        <f t="shared" si="72"/>
        <v>1.853448275862069</v>
      </c>
      <c r="S220" s="157">
        <f t="shared" si="72"/>
        <v>1.9758620689655175</v>
      </c>
      <c r="T220" s="157">
        <f t="shared" si="72"/>
        <v>2.0982758620689657</v>
      </c>
      <c r="U220" s="157">
        <f t="shared" si="72"/>
        <v>2.2206896551724138</v>
      </c>
      <c r="V220" s="157">
        <f t="shared" si="72"/>
        <v>2.3431034482758619</v>
      </c>
      <c r="W220" s="157">
        <f t="shared" si="72"/>
        <v>2.4655172413793105</v>
      </c>
      <c r="X220" s="157">
        <f t="shared" si="72"/>
        <v>2.5965517241379312</v>
      </c>
      <c r="Y220" s="157">
        <f t="shared" si="72"/>
        <v>2.727586206896552</v>
      </c>
      <c r="Z220" s="157">
        <f t="shared" si="72"/>
        <v>2.8586206896551727</v>
      </c>
      <c r="AA220" s="157">
        <f t="shared" si="72"/>
        <v>2.989655172413793</v>
      </c>
      <c r="AB220" s="157">
        <f t="shared" si="72"/>
        <v>3.1206896551724141</v>
      </c>
      <c r="AC220" s="157">
        <f t="shared" si="72"/>
        <v>3.2155172413793109</v>
      </c>
      <c r="AD220" s="157">
        <f t="shared" si="72"/>
        <v>3.3103448275862073</v>
      </c>
      <c r="AE220" s="157">
        <f t="shared" si="72"/>
        <v>3.4051724137931036</v>
      </c>
      <c r="AF220" s="157">
        <f t="shared" si="72"/>
        <v>3.5000000000000004</v>
      </c>
      <c r="AG220" s="157">
        <f t="shared" si="72"/>
        <v>3.5948275862068968</v>
      </c>
      <c r="AH220" s="157">
        <f t="shared" si="72"/>
        <v>3.6568965517241381</v>
      </c>
      <c r="AI220" s="157">
        <f t="shared" si="72"/>
        <v>3.7189655172413794</v>
      </c>
      <c r="AJ220" s="157">
        <f t="shared" si="72"/>
        <v>3.7810344827586206</v>
      </c>
      <c r="AK220" s="157">
        <f t="shared" si="72"/>
        <v>3.8431034482758619</v>
      </c>
      <c r="AL220" s="157">
        <f t="shared" si="72"/>
        <v>3.9051724137931032</v>
      </c>
      <c r="AM220" s="157">
        <f t="shared" si="72"/>
        <v>3.9672413793103445</v>
      </c>
      <c r="AN220" s="157">
        <f t="shared" si="72"/>
        <v>4.0293103448275858</v>
      </c>
      <c r="AO220" s="157">
        <f t="shared" si="72"/>
        <v>4.091379310344827</v>
      </c>
    </row>
    <row r="221" spans="1:41" x14ac:dyDescent="0.45">
      <c r="A221" s="4" t="s">
        <v>676</v>
      </c>
      <c r="B221" s="4" t="s">
        <v>184</v>
      </c>
      <c r="C221" s="157">
        <f t="shared" si="66"/>
        <v>1</v>
      </c>
      <c r="D221" s="157">
        <f t="shared" si="72"/>
        <v>0.99046284921668837</v>
      </c>
      <c r="E221" s="157">
        <f t="shared" si="72"/>
        <v>0.98092569843337685</v>
      </c>
      <c r="F221" s="157">
        <f t="shared" si="72"/>
        <v>0.97138854765006521</v>
      </c>
      <c r="G221" s="157">
        <f t="shared" si="72"/>
        <v>0.96185139686675358</v>
      </c>
      <c r="H221" s="157">
        <f t="shared" si="72"/>
        <v>0.95231424608344206</v>
      </c>
      <c r="I221" s="157">
        <f t="shared" si="72"/>
        <v>0.94284568107305244</v>
      </c>
      <c r="J221" s="157">
        <f t="shared" si="72"/>
        <v>0.93337711606266272</v>
      </c>
      <c r="K221" s="157">
        <f t="shared" si="72"/>
        <v>0.9239085510522731</v>
      </c>
      <c r="L221" s="157">
        <f t="shared" si="72"/>
        <v>0.91443998604188337</v>
      </c>
      <c r="M221" s="157">
        <f t="shared" si="72"/>
        <v>0.90497142103149375</v>
      </c>
      <c r="N221" s="157">
        <f t="shared" si="72"/>
        <v>0.91657297397451909</v>
      </c>
      <c r="O221" s="157">
        <f t="shared" si="72"/>
        <v>0.92817452691754443</v>
      </c>
      <c r="P221" s="157">
        <f t="shared" si="72"/>
        <v>0.93977607986056966</v>
      </c>
      <c r="Q221" s="157">
        <f t="shared" si="72"/>
        <v>0.951377632803595</v>
      </c>
      <c r="R221" s="157">
        <f t="shared" si="72"/>
        <v>0.96297918574662034</v>
      </c>
      <c r="S221" s="157">
        <f t="shared" si="72"/>
        <v>0.97649337830615546</v>
      </c>
      <c r="T221" s="157">
        <f t="shared" si="72"/>
        <v>0.99000757086569069</v>
      </c>
      <c r="U221" s="157">
        <f t="shared" si="72"/>
        <v>1.0035217634252258</v>
      </c>
      <c r="V221" s="157">
        <f t="shared" si="72"/>
        <v>1.017035955984761</v>
      </c>
      <c r="W221" s="157">
        <f t="shared" si="72"/>
        <v>1.0305501485442963</v>
      </c>
      <c r="X221" s="157">
        <f t="shared" si="72"/>
        <v>1.0463926631176919</v>
      </c>
      <c r="Y221" s="157">
        <f t="shared" si="72"/>
        <v>1.0622351776910872</v>
      </c>
      <c r="Z221" s="157">
        <f t="shared" si="72"/>
        <v>1.0780776922644828</v>
      </c>
      <c r="AA221" s="157">
        <f t="shared" si="72"/>
        <v>1.0939202068378782</v>
      </c>
      <c r="AB221" s="157">
        <f t="shared" si="72"/>
        <v>1.1097627214112737</v>
      </c>
      <c r="AC221" s="157">
        <f t="shared" si="72"/>
        <v>1.1283228845079749</v>
      </c>
      <c r="AD221" s="157">
        <f t="shared" si="72"/>
        <v>1.1468830476046763</v>
      </c>
      <c r="AE221" s="157">
        <f t="shared" si="72"/>
        <v>1.1654432107013775</v>
      </c>
      <c r="AF221" s="157">
        <f t="shared" si="72"/>
        <v>1.1840033737980786</v>
      </c>
      <c r="AG221" s="157">
        <f t="shared" si="72"/>
        <v>1.20256353689478</v>
      </c>
      <c r="AH221" s="157">
        <f t="shared" si="72"/>
        <v>1.2243579661577644</v>
      </c>
      <c r="AI221" s="157">
        <f t="shared" si="72"/>
        <v>1.2461523954207485</v>
      </c>
      <c r="AJ221" s="157">
        <f t="shared" si="72"/>
        <v>1.2679468246837331</v>
      </c>
      <c r="AK221" s="157">
        <f t="shared" si="72"/>
        <v>1.2897412539467172</v>
      </c>
      <c r="AL221" s="157">
        <f t="shared" si="72"/>
        <v>1.3115356832097016</v>
      </c>
      <c r="AM221" s="157">
        <f t="shared" si="72"/>
        <v>1.333330112472686</v>
      </c>
      <c r="AN221" s="157">
        <f t="shared" ref="D221:AO228" si="74">IFERROR(AN146/$C146,0)</f>
        <v>1.3551245417356703</v>
      </c>
      <c r="AO221" s="157">
        <f t="shared" si="74"/>
        <v>1.3769189709986547</v>
      </c>
    </row>
    <row r="222" spans="1:41" x14ac:dyDescent="0.45">
      <c r="A222" s="4" t="s">
        <v>27</v>
      </c>
      <c r="B222" s="4" t="s">
        <v>184</v>
      </c>
      <c r="C222" s="157">
        <f t="shared" si="66"/>
        <v>1</v>
      </c>
      <c r="D222" s="157">
        <f t="shared" si="74"/>
        <v>1.1136261426191232</v>
      </c>
      <c r="E222" s="157">
        <f t="shared" si="74"/>
        <v>1.2272522852382466</v>
      </c>
      <c r="F222" s="157">
        <f t="shared" si="74"/>
        <v>1.3408784278573698</v>
      </c>
      <c r="G222" s="157">
        <f t="shared" si="74"/>
        <v>1.454504570476493</v>
      </c>
      <c r="H222" s="157">
        <f t="shared" si="74"/>
        <v>1.5681307130956161</v>
      </c>
      <c r="I222" s="157">
        <f t="shared" si="74"/>
        <v>1.7296537521770881</v>
      </c>
      <c r="J222" s="157">
        <f t="shared" si="74"/>
        <v>1.8911767912585602</v>
      </c>
      <c r="K222" s="157">
        <f t="shared" si="74"/>
        <v>2.0526998303400319</v>
      </c>
      <c r="L222" s="157">
        <f t="shared" si="74"/>
        <v>2.214222869421504</v>
      </c>
      <c r="M222" s="157">
        <f t="shared" si="74"/>
        <v>2.3757459085029762</v>
      </c>
      <c r="N222" s="157">
        <f t="shared" si="74"/>
        <v>2.5680994663391203</v>
      </c>
      <c r="O222" s="157">
        <f t="shared" si="74"/>
        <v>2.7604530241752641</v>
      </c>
      <c r="P222" s="157">
        <f t="shared" si="74"/>
        <v>2.9528065820114078</v>
      </c>
      <c r="Q222" s="157">
        <f t="shared" si="74"/>
        <v>3.1451601398475519</v>
      </c>
      <c r="R222" s="157">
        <f t="shared" si="74"/>
        <v>3.3375136976836957</v>
      </c>
      <c r="S222" s="157">
        <f t="shared" si="74"/>
        <v>3.5618434801179455</v>
      </c>
      <c r="T222" s="157">
        <f t="shared" si="74"/>
        <v>3.7861732625521953</v>
      </c>
      <c r="U222" s="157">
        <f t="shared" si="74"/>
        <v>4.0105030449864447</v>
      </c>
      <c r="V222" s="157">
        <f t="shared" si="74"/>
        <v>4.2348328274206954</v>
      </c>
      <c r="W222" s="157">
        <f t="shared" si="74"/>
        <v>4.4591626098549453</v>
      </c>
      <c r="X222" s="157">
        <f t="shared" si="74"/>
        <v>4.6741942700400276</v>
      </c>
      <c r="Y222" s="157">
        <f t="shared" si="74"/>
        <v>4.88922593022511</v>
      </c>
      <c r="Z222" s="157">
        <f t="shared" si="74"/>
        <v>5.1042575904101923</v>
      </c>
      <c r="AA222" s="157">
        <f t="shared" si="74"/>
        <v>5.3192892505952747</v>
      </c>
      <c r="AB222" s="157">
        <f t="shared" si="74"/>
        <v>5.534320910780357</v>
      </c>
      <c r="AC222" s="157">
        <f t="shared" si="74"/>
        <v>5.7126326805437424</v>
      </c>
      <c r="AD222" s="157">
        <f t="shared" si="74"/>
        <v>5.8909444503071278</v>
      </c>
      <c r="AE222" s="157">
        <f t="shared" si="74"/>
        <v>6.0692562200705131</v>
      </c>
      <c r="AF222" s="157">
        <f t="shared" si="74"/>
        <v>6.2475679898338985</v>
      </c>
      <c r="AG222" s="157">
        <f t="shared" si="74"/>
        <v>6.4258797595972839</v>
      </c>
      <c r="AH222" s="157">
        <f t="shared" si="74"/>
        <v>6.5599520785261651</v>
      </c>
      <c r="AI222" s="157">
        <f t="shared" si="74"/>
        <v>6.6940243974550455</v>
      </c>
      <c r="AJ222" s="157">
        <f t="shared" si="74"/>
        <v>6.8280967163839259</v>
      </c>
      <c r="AK222" s="157">
        <f t="shared" si="74"/>
        <v>6.9621690353128063</v>
      </c>
      <c r="AL222" s="157">
        <f t="shared" si="74"/>
        <v>7.0962413542416876</v>
      </c>
      <c r="AM222" s="157">
        <f t="shared" si="74"/>
        <v>7.2303136731705679</v>
      </c>
      <c r="AN222" s="157">
        <f t="shared" si="74"/>
        <v>7.3643859920994474</v>
      </c>
      <c r="AO222" s="157">
        <f t="shared" si="74"/>
        <v>7.4984583110283287</v>
      </c>
    </row>
    <row r="223" spans="1:41" x14ac:dyDescent="0.45">
      <c r="A223" s="4" t="s">
        <v>6</v>
      </c>
      <c r="B223" s="4" t="s">
        <v>184</v>
      </c>
      <c r="C223" s="157">
        <f t="shared" si="66"/>
        <v>1</v>
      </c>
      <c r="D223" s="157">
        <f t="shared" si="74"/>
        <v>1.0224830468288801</v>
      </c>
      <c r="E223" s="157">
        <f t="shared" si="74"/>
        <v>1.0449660936577605</v>
      </c>
      <c r="F223" s="157">
        <f t="shared" si="74"/>
        <v>1.0674491404866404</v>
      </c>
      <c r="G223" s="157">
        <f t="shared" si="74"/>
        <v>1.0899321873155208</v>
      </c>
      <c r="H223" s="157">
        <f t="shared" si="74"/>
        <v>1.1124152341444009</v>
      </c>
      <c r="I223" s="157">
        <f t="shared" si="74"/>
        <v>1.1244198137354766</v>
      </c>
      <c r="J223" s="157">
        <f t="shared" si="74"/>
        <v>1.1364243933265525</v>
      </c>
      <c r="K223" s="157">
        <f t="shared" si="74"/>
        <v>1.148428972917628</v>
      </c>
      <c r="L223" s="157">
        <f t="shared" si="74"/>
        <v>1.1604335525087039</v>
      </c>
      <c r="M223" s="157">
        <f t="shared" si="74"/>
        <v>1.1724381320997797</v>
      </c>
      <c r="N223" s="157">
        <f t="shared" si="74"/>
        <v>1.1779903447510816</v>
      </c>
      <c r="O223" s="157">
        <f t="shared" si="74"/>
        <v>1.1835425574023835</v>
      </c>
      <c r="P223" s="157">
        <f t="shared" si="74"/>
        <v>1.1890947700536856</v>
      </c>
      <c r="Q223" s="157">
        <f t="shared" si="74"/>
        <v>1.1946469827049875</v>
      </c>
      <c r="R223" s="157">
        <f t="shared" si="74"/>
        <v>1.2001991953562894</v>
      </c>
      <c r="S223" s="157">
        <f t="shared" si="74"/>
        <v>1.2012787748220313</v>
      </c>
      <c r="T223" s="157">
        <f t="shared" si="74"/>
        <v>1.2023583542877734</v>
      </c>
      <c r="U223" s="157">
        <f t="shared" si="74"/>
        <v>1.203437933753515</v>
      </c>
      <c r="V223" s="157">
        <f t="shared" si="74"/>
        <v>1.2045175132192569</v>
      </c>
      <c r="W223" s="157">
        <f t="shared" si="74"/>
        <v>1.205597092684999</v>
      </c>
      <c r="X223" s="157">
        <f t="shared" si="74"/>
        <v>1.2055083116768619</v>
      </c>
      <c r="Y223" s="157">
        <f t="shared" si="74"/>
        <v>1.205419530668725</v>
      </c>
      <c r="Z223" s="157">
        <f t="shared" si="74"/>
        <v>1.2053307496605878</v>
      </c>
      <c r="AA223" s="157">
        <f t="shared" si="74"/>
        <v>1.2052419686524509</v>
      </c>
      <c r="AB223" s="157">
        <f t="shared" si="74"/>
        <v>1.2051531876443138</v>
      </c>
      <c r="AC223" s="157">
        <f t="shared" si="74"/>
        <v>1.2048146284228993</v>
      </c>
      <c r="AD223" s="157">
        <f t="shared" si="74"/>
        <v>1.2044760692014849</v>
      </c>
      <c r="AE223" s="157">
        <f t="shared" si="74"/>
        <v>1.2041375099800702</v>
      </c>
      <c r="AF223" s="157">
        <f t="shared" si="74"/>
        <v>1.2037989507586557</v>
      </c>
      <c r="AG223" s="157">
        <f t="shared" si="74"/>
        <v>1.2034603915372413</v>
      </c>
      <c r="AH223" s="157">
        <f t="shared" si="74"/>
        <v>1.200415619258127</v>
      </c>
      <c r="AI223" s="157">
        <f t="shared" si="74"/>
        <v>1.1973708469790125</v>
      </c>
      <c r="AJ223" s="157">
        <f t="shared" si="74"/>
        <v>1.1943260746998983</v>
      </c>
      <c r="AK223" s="157">
        <f t="shared" si="74"/>
        <v>1.191281302420784</v>
      </c>
      <c r="AL223" s="157">
        <f t="shared" si="74"/>
        <v>1.1882365301416695</v>
      </c>
      <c r="AM223" s="157">
        <f t="shared" si="74"/>
        <v>1.185191757862555</v>
      </c>
      <c r="AN223" s="157">
        <f t="shared" si="74"/>
        <v>1.1821469855834406</v>
      </c>
      <c r="AO223" s="157">
        <f t="shared" si="74"/>
        <v>1.1791022133043265</v>
      </c>
    </row>
    <row r="224" spans="1:41" x14ac:dyDescent="0.45">
      <c r="A224" s="4" t="s">
        <v>677</v>
      </c>
      <c r="B224" s="4" t="s">
        <v>184</v>
      </c>
      <c r="C224" s="157">
        <f t="shared" si="66"/>
        <v>1</v>
      </c>
      <c r="D224" s="157">
        <f t="shared" si="74"/>
        <v>1.0350515463917527</v>
      </c>
      <c r="E224" s="157">
        <f t="shared" si="74"/>
        <v>1.0701030927835053</v>
      </c>
      <c r="F224" s="157">
        <f t="shared" si="74"/>
        <v>1.1051546391752578</v>
      </c>
      <c r="G224" s="157">
        <f t="shared" si="74"/>
        <v>1.1402061855670103</v>
      </c>
      <c r="H224" s="157">
        <f t="shared" si="74"/>
        <v>1.1752577319587629</v>
      </c>
      <c r="I224" s="157">
        <f t="shared" si="74"/>
        <v>1.202749140893471</v>
      </c>
      <c r="J224" s="157">
        <f t="shared" si="74"/>
        <v>1.2302405498281788</v>
      </c>
      <c r="K224" s="157">
        <f t="shared" si="74"/>
        <v>1.2577319587628866</v>
      </c>
      <c r="L224" s="157">
        <f t="shared" si="74"/>
        <v>1.2852233676975946</v>
      </c>
      <c r="M224" s="157">
        <f t="shared" si="74"/>
        <v>1.3127147766323024</v>
      </c>
      <c r="N224" s="157">
        <f t="shared" si="74"/>
        <v>1.3254295532646048</v>
      </c>
      <c r="O224" s="157">
        <f t="shared" si="74"/>
        <v>1.3381443298969071</v>
      </c>
      <c r="P224" s="157">
        <f t="shared" si="74"/>
        <v>1.3508591065292097</v>
      </c>
      <c r="Q224" s="157">
        <f t="shared" si="74"/>
        <v>1.3635738831615121</v>
      </c>
      <c r="R224" s="157">
        <f t="shared" si="74"/>
        <v>1.3762886597938144</v>
      </c>
      <c r="S224" s="157">
        <f t="shared" si="74"/>
        <v>1.3742268041237113</v>
      </c>
      <c r="T224" s="157">
        <f t="shared" si="74"/>
        <v>1.3721649484536083</v>
      </c>
      <c r="U224" s="157">
        <f t="shared" si="74"/>
        <v>1.3701030927835052</v>
      </c>
      <c r="V224" s="157">
        <f t="shared" si="74"/>
        <v>1.3680412371134021</v>
      </c>
      <c r="W224" s="157">
        <f t="shared" si="74"/>
        <v>1.365979381443299</v>
      </c>
      <c r="X224" s="157">
        <f t="shared" si="74"/>
        <v>1.3642611683848798</v>
      </c>
      <c r="Y224" s="157">
        <f t="shared" si="74"/>
        <v>1.3625429553264605</v>
      </c>
      <c r="Z224" s="157">
        <f t="shared" si="74"/>
        <v>1.3608247422680413</v>
      </c>
      <c r="AA224" s="157">
        <f t="shared" si="74"/>
        <v>1.359106529209622</v>
      </c>
      <c r="AB224" s="157">
        <f t="shared" si="74"/>
        <v>1.3573883161512028</v>
      </c>
      <c r="AC224" s="157">
        <f t="shared" si="74"/>
        <v>1.3103092783505157</v>
      </c>
      <c r="AD224" s="157">
        <f t="shared" si="74"/>
        <v>1.2632302405498281</v>
      </c>
      <c r="AE224" s="157">
        <f t="shared" si="74"/>
        <v>1.216151202749141</v>
      </c>
      <c r="AF224" s="157">
        <f t="shared" si="74"/>
        <v>1.1690721649484537</v>
      </c>
      <c r="AG224" s="157">
        <f t="shared" si="74"/>
        <v>1.1219931271477663</v>
      </c>
      <c r="AH224" s="157">
        <f t="shared" si="74"/>
        <v>1.0831615120274913</v>
      </c>
      <c r="AI224" s="157">
        <f t="shared" si="74"/>
        <v>1.0443298969072163</v>
      </c>
      <c r="AJ224" s="157">
        <f t="shared" si="74"/>
        <v>1.0054982817869416</v>
      </c>
      <c r="AK224" s="157">
        <f t="shared" si="74"/>
        <v>0.96666666666666667</v>
      </c>
      <c r="AL224" s="157">
        <f t="shared" si="74"/>
        <v>0.92783505154639168</v>
      </c>
      <c r="AM224" s="157">
        <f t="shared" si="74"/>
        <v>0.88900343642611668</v>
      </c>
      <c r="AN224" s="157">
        <f t="shared" si="74"/>
        <v>0.85017182130584179</v>
      </c>
      <c r="AO224" s="157">
        <f t="shared" si="74"/>
        <v>0.81134020618556679</v>
      </c>
    </row>
    <row r="225" spans="1:41" x14ac:dyDescent="0.45">
      <c r="A225" s="4" t="s">
        <v>678</v>
      </c>
      <c r="B225" s="4" t="s">
        <v>184</v>
      </c>
      <c r="C225" s="157">
        <f t="shared" si="66"/>
        <v>1</v>
      </c>
      <c r="D225" s="157">
        <f t="shared" si="74"/>
        <v>1.0122688417040666</v>
      </c>
      <c r="E225" s="157">
        <f t="shared" si="74"/>
        <v>1.0243799180788873</v>
      </c>
      <c r="F225" s="157">
        <f t="shared" si="74"/>
        <v>1.0364099210877882</v>
      </c>
      <c r="G225" s="157">
        <f t="shared" si="74"/>
        <v>1.0483787143031715</v>
      </c>
      <c r="H225" s="157">
        <f t="shared" si="74"/>
        <v>1.0602614249126261</v>
      </c>
      <c r="I225" s="157">
        <f t="shared" si="74"/>
        <v>1.0720359495555423</v>
      </c>
      <c r="J225" s="157">
        <f t="shared" si="74"/>
        <v>1.0836632134679862</v>
      </c>
      <c r="K225" s="157">
        <f t="shared" si="74"/>
        <v>1.095111547675663</v>
      </c>
      <c r="L225" s="157">
        <f t="shared" si="74"/>
        <v>1.1063738266593561</v>
      </c>
      <c r="M225" s="157">
        <f t="shared" si="74"/>
        <v>1.1174516338677802</v>
      </c>
      <c r="N225" s="157">
        <f t="shared" si="74"/>
        <v>1.1283323017112175</v>
      </c>
      <c r="O225" s="157">
        <f t="shared" si="74"/>
        <v>1.1390023708755923</v>
      </c>
      <c r="P225" s="157">
        <f t="shared" si="74"/>
        <v>1.1494483820468293</v>
      </c>
      <c r="Q225" s="157">
        <f t="shared" si="74"/>
        <v>1.1596592510839252</v>
      </c>
      <c r="R225" s="157">
        <f t="shared" si="74"/>
        <v>1.1696238938458769</v>
      </c>
      <c r="S225" s="157">
        <f t="shared" si="74"/>
        <v>1.1793248923968218</v>
      </c>
      <c r="T225" s="157">
        <f t="shared" si="74"/>
        <v>1.1887440370765403</v>
      </c>
      <c r="U225" s="157">
        <f t="shared" si="74"/>
        <v>1.1978670768465998</v>
      </c>
      <c r="V225" s="157">
        <f t="shared" si="74"/>
        <v>1.2066860944634263</v>
      </c>
      <c r="W225" s="157">
        <f t="shared" si="74"/>
        <v>1.2151931726834462</v>
      </c>
      <c r="X225" s="157">
        <f t="shared" si="74"/>
        <v>1.2233756439169412</v>
      </c>
      <c r="Y225" s="157">
        <f t="shared" si="74"/>
        <v>1.2312168819524067</v>
      </c>
      <c r="Z225" s="157">
        <f t="shared" si="74"/>
        <v>1.2387081778219113</v>
      </c>
      <c r="AA225" s="157">
        <f t="shared" si="74"/>
        <v>1.2458431977305962</v>
      </c>
      <c r="AB225" s="157">
        <f t="shared" si="74"/>
        <v>1.2526243168515334</v>
      </c>
      <c r="AC225" s="157">
        <f t="shared" si="74"/>
        <v>1.2590649944987984</v>
      </c>
      <c r="AD225" s="157">
        <f t="shared" si="74"/>
        <v>1.265184232056968</v>
      </c>
      <c r="AE225" s="157">
        <f t="shared" si="74"/>
        <v>1.2709994474619049</v>
      </c>
      <c r="AF225" s="157">
        <f t="shared" si="74"/>
        <v>1.2765130158866809</v>
      </c>
      <c r="AG225" s="157">
        <f t="shared" si="74"/>
        <v>1.2817273125043682</v>
      </c>
      <c r="AH225" s="157">
        <f t="shared" si="74"/>
        <v>1.2866494628341834</v>
      </c>
      <c r="AI225" s="157">
        <f t="shared" si="74"/>
        <v>1.2912897592927721</v>
      </c>
      <c r="AJ225" s="157">
        <f t="shared" si="74"/>
        <v>1.2956537439506361</v>
      </c>
      <c r="AK225" s="157">
        <f t="shared" si="74"/>
        <v>1.2997477506026345</v>
      </c>
      <c r="AL225" s="157">
        <f t="shared" si="74"/>
        <v>1.3035725709731245</v>
      </c>
      <c r="AM225" s="157">
        <f t="shared" si="74"/>
        <v>1.3071321636838933</v>
      </c>
      <c r="AN225" s="157">
        <f t="shared" si="74"/>
        <v>1.3104249452862258</v>
      </c>
      <c r="AO225" s="157">
        <f t="shared" si="74"/>
        <v>1.3134532909531942</v>
      </c>
    </row>
    <row r="226" spans="1:41" x14ac:dyDescent="0.45">
      <c r="A226" s="4" t="s">
        <v>11</v>
      </c>
      <c r="B226" s="4" t="s">
        <v>184</v>
      </c>
      <c r="C226" s="157">
        <f t="shared" si="66"/>
        <v>1</v>
      </c>
      <c r="D226" s="157">
        <f t="shared" si="74"/>
        <v>1.075267773813873</v>
      </c>
      <c r="E226" s="157">
        <f t="shared" si="74"/>
        <v>1.1505355476277459</v>
      </c>
      <c r="F226" s="157">
        <f t="shared" si="74"/>
        <v>1.2258033214416191</v>
      </c>
      <c r="G226" s="157">
        <f t="shared" si="74"/>
        <v>1.301071095255492</v>
      </c>
      <c r="H226" s="157">
        <f t="shared" si="74"/>
        <v>1.376338869069365</v>
      </c>
      <c r="I226" s="157">
        <f t="shared" si="74"/>
        <v>1.4783122480785229</v>
      </c>
      <c r="J226" s="157">
        <f t="shared" si="74"/>
        <v>1.5802856270876811</v>
      </c>
      <c r="K226" s="157">
        <f t="shared" si="74"/>
        <v>1.6822590060968388</v>
      </c>
      <c r="L226" s="157">
        <f t="shared" si="74"/>
        <v>1.7842323851059967</v>
      </c>
      <c r="M226" s="157">
        <f t="shared" si="74"/>
        <v>1.8862057641151548</v>
      </c>
      <c r="N226" s="157">
        <f t="shared" si="74"/>
        <v>2.013376655524151</v>
      </c>
      <c r="O226" s="157">
        <f t="shared" si="74"/>
        <v>2.1405475469331474</v>
      </c>
      <c r="P226" s="157">
        <f t="shared" si="74"/>
        <v>2.2677184383421438</v>
      </c>
      <c r="Q226" s="157">
        <f t="shared" si="74"/>
        <v>2.3948893297511398</v>
      </c>
      <c r="R226" s="157">
        <f t="shared" si="74"/>
        <v>2.5220602211601362</v>
      </c>
      <c r="S226" s="157">
        <f t="shared" si="74"/>
        <v>2.6516535620075166</v>
      </c>
      <c r="T226" s="157">
        <f t="shared" si="74"/>
        <v>2.7812469028548965</v>
      </c>
      <c r="U226" s="157">
        <f t="shared" si="74"/>
        <v>2.9108402437022769</v>
      </c>
      <c r="V226" s="157">
        <f t="shared" si="74"/>
        <v>3.0404335845496573</v>
      </c>
      <c r="W226" s="157">
        <f t="shared" si="74"/>
        <v>3.1700269253970377</v>
      </c>
      <c r="X226" s="157">
        <f t="shared" si="74"/>
        <v>3.2135406056149614</v>
      </c>
      <c r="Y226" s="157">
        <f t="shared" si="74"/>
        <v>3.2570542858328846</v>
      </c>
      <c r="Z226" s="157">
        <f t="shared" si="74"/>
        <v>3.3005679660508087</v>
      </c>
      <c r="AA226" s="157">
        <f t="shared" si="74"/>
        <v>3.3440816462687324</v>
      </c>
      <c r="AB226" s="157">
        <f t="shared" si="74"/>
        <v>3.3875953264866556</v>
      </c>
      <c r="AC226" s="157">
        <f t="shared" si="74"/>
        <v>3.4402044109415493</v>
      </c>
      <c r="AD226" s="157">
        <f t="shared" si="74"/>
        <v>3.4928134953964429</v>
      </c>
      <c r="AE226" s="157">
        <f t="shared" si="74"/>
        <v>3.5454225798513361</v>
      </c>
      <c r="AF226" s="157">
        <f t="shared" si="74"/>
        <v>3.5980316643062298</v>
      </c>
      <c r="AG226" s="157">
        <f t="shared" si="74"/>
        <v>3.6506407487611234</v>
      </c>
      <c r="AH226" s="157">
        <f t="shared" si="74"/>
        <v>3.688519306809749</v>
      </c>
      <c r="AI226" s="157">
        <f t="shared" si="74"/>
        <v>3.7263978648583747</v>
      </c>
      <c r="AJ226" s="157">
        <f t="shared" si="74"/>
        <v>3.7642764229069998</v>
      </c>
      <c r="AK226" s="157">
        <f t="shared" si="74"/>
        <v>3.8021549809556254</v>
      </c>
      <c r="AL226" s="157">
        <f t="shared" si="74"/>
        <v>3.840033539004251</v>
      </c>
      <c r="AM226" s="157">
        <f t="shared" si="74"/>
        <v>3.8779120970528766</v>
      </c>
      <c r="AN226" s="157">
        <f t="shared" si="74"/>
        <v>3.9157906551015023</v>
      </c>
      <c r="AO226" s="157">
        <f t="shared" si="74"/>
        <v>3.9536692131501274</v>
      </c>
    </row>
    <row r="227" spans="1:41" x14ac:dyDescent="0.45">
      <c r="A227" s="4" t="s">
        <v>679</v>
      </c>
      <c r="B227" s="4" t="s">
        <v>184</v>
      </c>
      <c r="C227" s="157">
        <f t="shared" si="66"/>
        <v>1</v>
      </c>
      <c r="D227" s="157">
        <f t="shared" si="74"/>
        <v>1.0218464097588023</v>
      </c>
      <c r="E227" s="157">
        <f t="shared" si="74"/>
        <v>1.0436928195176047</v>
      </c>
      <c r="F227" s="157">
        <f t="shared" si="74"/>
        <v>1.0655392292764072</v>
      </c>
      <c r="G227" s="157">
        <f t="shared" si="74"/>
        <v>1.0873856390352095</v>
      </c>
      <c r="H227" s="157">
        <f t="shared" si="74"/>
        <v>1.1092320487940117</v>
      </c>
      <c r="I227" s="157">
        <f t="shared" si="74"/>
        <v>1.1513723315774882</v>
      </c>
      <c r="J227" s="157">
        <f t="shared" si="74"/>
        <v>1.1935126143609649</v>
      </c>
      <c r="K227" s="157">
        <f t="shared" si="74"/>
        <v>1.2356528971444416</v>
      </c>
      <c r="L227" s="157">
        <f t="shared" si="74"/>
        <v>1.2777931799279181</v>
      </c>
      <c r="M227" s="157">
        <f t="shared" si="74"/>
        <v>1.3199334627113946</v>
      </c>
      <c r="N227" s="157">
        <f t="shared" si="74"/>
        <v>1.3733850845578044</v>
      </c>
      <c r="O227" s="157">
        <f t="shared" si="74"/>
        <v>1.426836706404214</v>
      </c>
      <c r="P227" s="157">
        <f t="shared" si="74"/>
        <v>1.4802883282506241</v>
      </c>
      <c r="Q227" s="157">
        <f t="shared" si="74"/>
        <v>1.5337399500970337</v>
      </c>
      <c r="R227" s="157">
        <f t="shared" si="74"/>
        <v>1.5871915719434433</v>
      </c>
      <c r="S227" s="157">
        <f t="shared" si="74"/>
        <v>1.6479622955364568</v>
      </c>
      <c r="T227" s="157">
        <f t="shared" si="74"/>
        <v>1.7087330191294705</v>
      </c>
      <c r="U227" s="157">
        <f t="shared" si="74"/>
        <v>1.769503742722484</v>
      </c>
      <c r="V227" s="157">
        <f t="shared" si="74"/>
        <v>1.8302744663154979</v>
      </c>
      <c r="W227" s="157">
        <f t="shared" si="74"/>
        <v>1.8910451899085114</v>
      </c>
      <c r="X227" s="157">
        <f t="shared" si="74"/>
        <v>1.9805378430828944</v>
      </c>
      <c r="Y227" s="157">
        <f t="shared" si="74"/>
        <v>2.0700304962572775</v>
      </c>
      <c r="Z227" s="157">
        <f t="shared" si="74"/>
        <v>2.1595231494316609</v>
      </c>
      <c r="AA227" s="157">
        <f t="shared" si="74"/>
        <v>2.2490158026060438</v>
      </c>
      <c r="AB227" s="157">
        <f t="shared" si="74"/>
        <v>2.3385084557804272</v>
      </c>
      <c r="AC227" s="157">
        <f t="shared" si="74"/>
        <v>2.4536734128084281</v>
      </c>
      <c r="AD227" s="157">
        <f t="shared" si="74"/>
        <v>2.5688383698364294</v>
      </c>
      <c r="AE227" s="157">
        <f t="shared" si="74"/>
        <v>2.6840033268644303</v>
      </c>
      <c r="AF227" s="157">
        <f t="shared" si="74"/>
        <v>2.7991682838924317</v>
      </c>
      <c r="AG227" s="157">
        <f t="shared" si="74"/>
        <v>2.9143332409204326</v>
      </c>
      <c r="AH227" s="157">
        <f t="shared" si="74"/>
        <v>3.009537011366787</v>
      </c>
      <c r="AI227" s="157">
        <f t="shared" si="74"/>
        <v>3.1047407818131414</v>
      </c>
      <c r="AJ227" s="157">
        <f t="shared" si="74"/>
        <v>3.1999445522594958</v>
      </c>
      <c r="AK227" s="157">
        <f t="shared" si="74"/>
        <v>3.2951483227058502</v>
      </c>
      <c r="AL227" s="157">
        <f t="shared" si="74"/>
        <v>3.3903520931522042</v>
      </c>
      <c r="AM227" s="157">
        <f t="shared" si="74"/>
        <v>3.4855558635985591</v>
      </c>
      <c r="AN227" s="157">
        <f t="shared" si="74"/>
        <v>3.580759634044913</v>
      </c>
      <c r="AO227" s="157">
        <f t="shared" si="74"/>
        <v>3.6759634044912675</v>
      </c>
    </row>
    <row r="228" spans="1:41" x14ac:dyDescent="0.45">
      <c r="A228" s="4" t="s">
        <v>675</v>
      </c>
      <c r="B228" s="4" t="s">
        <v>681</v>
      </c>
      <c r="C228" s="157">
        <f t="shared" si="66"/>
        <v>1</v>
      </c>
      <c r="D228" s="157">
        <f t="shared" si="66"/>
        <v>1.0155172413793103</v>
      </c>
      <c r="E228" s="157">
        <f t="shared" si="66"/>
        <v>1.0310344827586206</v>
      </c>
      <c r="F228" s="157">
        <f t="shared" si="66"/>
        <v>1.0465517241379312</v>
      </c>
      <c r="G228" s="157">
        <f t="shared" si="66"/>
        <v>1.0620689655172415</v>
      </c>
      <c r="H228" s="157">
        <f t="shared" si="66"/>
        <v>1.0775862068965518</v>
      </c>
      <c r="I228" s="157">
        <f t="shared" si="66"/>
        <v>1.1413793103448275</v>
      </c>
      <c r="J228" s="157">
        <f t="shared" si="66"/>
        <v>1.2051724137931035</v>
      </c>
      <c r="K228" s="157">
        <f t="shared" si="66"/>
        <v>1.2689655172413792</v>
      </c>
      <c r="L228" s="157">
        <f t="shared" si="66"/>
        <v>1.3327586206896551</v>
      </c>
      <c r="M228" s="157">
        <f t="shared" si="66"/>
        <v>1.396551724137931</v>
      </c>
      <c r="N228" s="157">
        <f t="shared" si="66"/>
        <v>1.4879310344827585</v>
      </c>
      <c r="O228" s="157">
        <f t="shared" si="66"/>
        <v>1.5793103448275863</v>
      </c>
      <c r="P228" s="157">
        <f t="shared" si="66"/>
        <v>1.6706896551724137</v>
      </c>
      <c r="Q228" s="157">
        <f t="shared" si="66"/>
        <v>1.7620689655172412</v>
      </c>
      <c r="R228" s="157">
        <f t="shared" si="66"/>
        <v>1.853448275862069</v>
      </c>
      <c r="S228" s="157">
        <f t="shared" si="74"/>
        <v>1.9758620689655175</v>
      </c>
      <c r="T228" s="157">
        <f t="shared" si="74"/>
        <v>2.0982758620689657</v>
      </c>
      <c r="U228" s="157">
        <f t="shared" si="74"/>
        <v>2.2206896551724138</v>
      </c>
      <c r="V228" s="157">
        <f t="shared" si="74"/>
        <v>2.3431034482758619</v>
      </c>
      <c r="W228" s="157">
        <f t="shared" si="74"/>
        <v>2.4655172413793105</v>
      </c>
      <c r="X228" s="157">
        <f t="shared" si="74"/>
        <v>2.5965517241379312</v>
      </c>
      <c r="Y228" s="157">
        <f t="shared" si="74"/>
        <v>2.727586206896552</v>
      </c>
      <c r="Z228" s="157">
        <f t="shared" si="74"/>
        <v>2.8586206896551727</v>
      </c>
      <c r="AA228" s="157">
        <f t="shared" si="74"/>
        <v>2.989655172413793</v>
      </c>
      <c r="AB228" s="157">
        <f t="shared" si="74"/>
        <v>3.1206896551724141</v>
      </c>
      <c r="AC228" s="157">
        <f t="shared" si="74"/>
        <v>3.2155172413793109</v>
      </c>
      <c r="AD228" s="157">
        <f t="shared" si="74"/>
        <v>3.3103448275862073</v>
      </c>
      <c r="AE228" s="157">
        <f t="shared" si="74"/>
        <v>3.4051724137931036</v>
      </c>
      <c r="AF228" s="157">
        <f t="shared" si="74"/>
        <v>3.5000000000000004</v>
      </c>
      <c r="AG228" s="157">
        <f t="shared" si="74"/>
        <v>3.5948275862068968</v>
      </c>
      <c r="AH228" s="157">
        <f t="shared" si="74"/>
        <v>3.6568965517241381</v>
      </c>
      <c r="AI228" s="157">
        <f t="shared" si="74"/>
        <v>3.7189655172413794</v>
      </c>
      <c r="AJ228" s="157">
        <f t="shared" si="74"/>
        <v>3.7810344827586206</v>
      </c>
      <c r="AK228" s="157">
        <f t="shared" si="74"/>
        <v>3.8431034482758619</v>
      </c>
      <c r="AL228" s="157">
        <f t="shared" si="74"/>
        <v>3.9051724137931032</v>
      </c>
      <c r="AM228" s="157">
        <f t="shared" si="74"/>
        <v>3.9672413793103445</v>
      </c>
      <c r="AN228" s="157">
        <f t="shared" si="74"/>
        <v>4.0293103448275858</v>
      </c>
      <c r="AO228" s="157">
        <f t="shared" si="74"/>
        <v>4.091379310344827</v>
      </c>
    </row>
    <row r="229" spans="1:41" x14ac:dyDescent="0.45">
      <c r="A229" s="4" t="s">
        <v>676</v>
      </c>
      <c r="B229" s="4" t="s">
        <v>681</v>
      </c>
      <c r="C229" s="157">
        <f t="shared" si="66"/>
        <v>1</v>
      </c>
      <c r="D229" s="157">
        <f t="shared" ref="D229:AO229" si="75">IFERROR(D154/$C154,0)</f>
        <v>0.99046284921668837</v>
      </c>
      <c r="E229" s="157">
        <f t="shared" si="75"/>
        <v>0.98092569843337685</v>
      </c>
      <c r="F229" s="157">
        <f t="shared" si="75"/>
        <v>0.97138854765006521</v>
      </c>
      <c r="G229" s="157">
        <f t="shared" si="75"/>
        <v>0.96185139686675358</v>
      </c>
      <c r="H229" s="157">
        <f t="shared" si="75"/>
        <v>0.95231424608344206</v>
      </c>
      <c r="I229" s="157">
        <f t="shared" si="75"/>
        <v>0.94284568107305244</v>
      </c>
      <c r="J229" s="157">
        <f t="shared" si="75"/>
        <v>0.93337711606266272</v>
      </c>
      <c r="K229" s="157">
        <f t="shared" si="75"/>
        <v>0.9239085510522731</v>
      </c>
      <c r="L229" s="157">
        <f t="shared" si="75"/>
        <v>0.91443998604188337</v>
      </c>
      <c r="M229" s="157">
        <f t="shared" si="75"/>
        <v>0.90497142103149375</v>
      </c>
      <c r="N229" s="157">
        <f t="shared" si="75"/>
        <v>0.91657297397451909</v>
      </c>
      <c r="O229" s="157">
        <f t="shared" si="75"/>
        <v>0.92817452691754443</v>
      </c>
      <c r="P229" s="157">
        <f t="shared" si="75"/>
        <v>0.93977607986056966</v>
      </c>
      <c r="Q229" s="157">
        <f t="shared" si="75"/>
        <v>0.951377632803595</v>
      </c>
      <c r="R229" s="157">
        <f t="shared" si="75"/>
        <v>0.96297918574662034</v>
      </c>
      <c r="S229" s="157">
        <f t="shared" si="75"/>
        <v>0.97649337830615546</v>
      </c>
      <c r="T229" s="157">
        <f t="shared" si="75"/>
        <v>0.99000757086569069</v>
      </c>
      <c r="U229" s="157">
        <f t="shared" si="75"/>
        <v>1.0035217634252258</v>
      </c>
      <c r="V229" s="157">
        <f t="shared" si="75"/>
        <v>1.017035955984761</v>
      </c>
      <c r="W229" s="157">
        <f t="shared" si="75"/>
        <v>1.0305501485442963</v>
      </c>
      <c r="X229" s="157">
        <f t="shared" si="75"/>
        <v>1.0463926631176919</v>
      </c>
      <c r="Y229" s="157">
        <f t="shared" si="75"/>
        <v>1.0622351776910872</v>
      </c>
      <c r="Z229" s="157">
        <f t="shared" si="75"/>
        <v>1.0780776922644828</v>
      </c>
      <c r="AA229" s="157">
        <f t="shared" si="75"/>
        <v>1.0939202068378782</v>
      </c>
      <c r="AB229" s="157">
        <f t="shared" si="75"/>
        <v>1.1097627214112737</v>
      </c>
      <c r="AC229" s="157">
        <f t="shared" si="75"/>
        <v>1.1283228845079749</v>
      </c>
      <c r="AD229" s="157">
        <f t="shared" si="75"/>
        <v>1.1468830476046763</v>
      </c>
      <c r="AE229" s="157">
        <f t="shared" si="75"/>
        <v>1.1654432107013775</v>
      </c>
      <c r="AF229" s="157">
        <f t="shared" si="75"/>
        <v>1.1840033737980786</v>
      </c>
      <c r="AG229" s="157">
        <f t="shared" si="75"/>
        <v>1.20256353689478</v>
      </c>
      <c r="AH229" s="157">
        <f t="shared" si="75"/>
        <v>1.2243579661577644</v>
      </c>
      <c r="AI229" s="157">
        <f t="shared" si="75"/>
        <v>1.2461523954207485</v>
      </c>
      <c r="AJ229" s="157">
        <f t="shared" si="75"/>
        <v>1.2679468246837331</v>
      </c>
      <c r="AK229" s="157">
        <f t="shared" si="75"/>
        <v>1.2897412539467172</v>
      </c>
      <c r="AL229" s="157">
        <f t="shared" si="75"/>
        <v>1.3115356832097016</v>
      </c>
      <c r="AM229" s="157">
        <f t="shared" si="75"/>
        <v>1.333330112472686</v>
      </c>
      <c r="AN229" s="157">
        <f t="shared" si="75"/>
        <v>1.3551245417356703</v>
      </c>
      <c r="AO229" s="157">
        <f t="shared" si="75"/>
        <v>1.3769189709986547</v>
      </c>
    </row>
    <row r="230" spans="1:41" x14ac:dyDescent="0.45">
      <c r="A230" s="4" t="s">
        <v>27</v>
      </c>
      <c r="B230" s="4" t="s">
        <v>681</v>
      </c>
      <c r="C230" s="157">
        <f t="shared" si="66"/>
        <v>1</v>
      </c>
      <c r="D230" s="157">
        <f t="shared" ref="D230:AO230" si="76">IFERROR(D155/$C155,0)</f>
        <v>1.1136261426191232</v>
      </c>
      <c r="E230" s="157">
        <f t="shared" si="76"/>
        <v>1.2272522852382466</v>
      </c>
      <c r="F230" s="157">
        <f t="shared" si="76"/>
        <v>1.3408784278573698</v>
      </c>
      <c r="G230" s="157">
        <f t="shared" si="76"/>
        <v>1.454504570476493</v>
      </c>
      <c r="H230" s="157">
        <f t="shared" si="76"/>
        <v>1.5681307130956161</v>
      </c>
      <c r="I230" s="157">
        <f t="shared" si="76"/>
        <v>1.7296537521770881</v>
      </c>
      <c r="J230" s="157">
        <f t="shared" si="76"/>
        <v>1.8911767912585602</v>
      </c>
      <c r="K230" s="157">
        <f t="shared" si="76"/>
        <v>2.0526998303400319</v>
      </c>
      <c r="L230" s="157">
        <f t="shared" si="76"/>
        <v>2.214222869421504</v>
      </c>
      <c r="M230" s="157">
        <f t="shared" si="76"/>
        <v>2.3757459085029762</v>
      </c>
      <c r="N230" s="157">
        <f t="shared" si="76"/>
        <v>2.5680994663391203</v>
      </c>
      <c r="O230" s="157">
        <f t="shared" si="76"/>
        <v>2.7604530241752641</v>
      </c>
      <c r="P230" s="157">
        <f t="shared" si="76"/>
        <v>2.9528065820114078</v>
      </c>
      <c r="Q230" s="157">
        <f t="shared" si="76"/>
        <v>3.1451601398475519</v>
      </c>
      <c r="R230" s="157">
        <f t="shared" si="76"/>
        <v>3.3375136976836957</v>
      </c>
      <c r="S230" s="157">
        <f t="shared" si="76"/>
        <v>3.5618434801179455</v>
      </c>
      <c r="T230" s="157">
        <f t="shared" si="76"/>
        <v>3.7861732625521953</v>
      </c>
      <c r="U230" s="157">
        <f t="shared" si="76"/>
        <v>4.0105030449864447</v>
      </c>
      <c r="V230" s="157">
        <f t="shared" si="76"/>
        <v>4.2348328274206954</v>
      </c>
      <c r="W230" s="157">
        <f t="shared" si="76"/>
        <v>4.4591626098549453</v>
      </c>
      <c r="X230" s="157">
        <f t="shared" si="76"/>
        <v>4.6741942700400276</v>
      </c>
      <c r="Y230" s="157">
        <f t="shared" si="76"/>
        <v>4.88922593022511</v>
      </c>
      <c r="Z230" s="157">
        <f t="shared" si="76"/>
        <v>5.1042575904101923</v>
      </c>
      <c r="AA230" s="157">
        <f t="shared" si="76"/>
        <v>5.3192892505952747</v>
      </c>
      <c r="AB230" s="157">
        <f t="shared" si="76"/>
        <v>5.534320910780357</v>
      </c>
      <c r="AC230" s="157">
        <f t="shared" si="76"/>
        <v>5.7126326805437424</v>
      </c>
      <c r="AD230" s="157">
        <f t="shared" si="76"/>
        <v>5.8909444503071278</v>
      </c>
      <c r="AE230" s="157">
        <f t="shared" si="76"/>
        <v>6.0692562200705131</v>
      </c>
      <c r="AF230" s="157">
        <f t="shared" si="76"/>
        <v>6.2475679898338985</v>
      </c>
      <c r="AG230" s="157">
        <f t="shared" si="76"/>
        <v>6.4258797595972839</v>
      </c>
      <c r="AH230" s="157">
        <f t="shared" si="76"/>
        <v>6.5599520785261651</v>
      </c>
      <c r="AI230" s="157">
        <f t="shared" si="76"/>
        <v>6.6940243974550455</v>
      </c>
      <c r="AJ230" s="157">
        <f t="shared" si="76"/>
        <v>6.8280967163839259</v>
      </c>
      <c r="AK230" s="157">
        <f t="shared" si="76"/>
        <v>6.9621690353128063</v>
      </c>
      <c r="AL230" s="157">
        <f t="shared" si="76"/>
        <v>7.0962413542416876</v>
      </c>
      <c r="AM230" s="157">
        <f t="shared" si="76"/>
        <v>7.2303136731705679</v>
      </c>
      <c r="AN230" s="157">
        <f t="shared" si="76"/>
        <v>7.3643859920994474</v>
      </c>
      <c r="AO230" s="157">
        <f t="shared" si="76"/>
        <v>7.4984583110283287</v>
      </c>
    </row>
    <row r="231" spans="1:41" x14ac:dyDescent="0.45">
      <c r="A231" s="4" t="s">
        <v>6</v>
      </c>
      <c r="B231" s="4" t="s">
        <v>681</v>
      </c>
      <c r="C231" s="157">
        <f t="shared" si="66"/>
        <v>1</v>
      </c>
      <c r="D231" s="157">
        <f t="shared" ref="D231:AO231" si="77">IFERROR(D156/$C156,0)</f>
        <v>1.0224830468288801</v>
      </c>
      <c r="E231" s="157">
        <f t="shared" si="77"/>
        <v>1.0449660936577605</v>
      </c>
      <c r="F231" s="157">
        <f t="shared" si="77"/>
        <v>1.0674491404866404</v>
      </c>
      <c r="G231" s="157">
        <f t="shared" si="77"/>
        <v>1.0899321873155208</v>
      </c>
      <c r="H231" s="157">
        <f t="shared" si="77"/>
        <v>1.1124152341444009</v>
      </c>
      <c r="I231" s="157">
        <f t="shared" si="77"/>
        <v>1.1244198137354766</v>
      </c>
      <c r="J231" s="157">
        <f t="shared" si="77"/>
        <v>1.1364243933265525</v>
      </c>
      <c r="K231" s="157">
        <f t="shared" si="77"/>
        <v>1.148428972917628</v>
      </c>
      <c r="L231" s="157">
        <f t="shared" si="77"/>
        <v>1.1604335525087039</v>
      </c>
      <c r="M231" s="157">
        <f t="shared" si="77"/>
        <v>1.1724381320997797</v>
      </c>
      <c r="N231" s="157">
        <f t="shared" si="77"/>
        <v>1.1779903447510816</v>
      </c>
      <c r="O231" s="157">
        <f t="shared" si="77"/>
        <v>1.1835425574023835</v>
      </c>
      <c r="P231" s="157">
        <f t="shared" si="77"/>
        <v>1.1890947700536856</v>
      </c>
      <c r="Q231" s="157">
        <f t="shared" si="77"/>
        <v>1.1946469827049875</v>
      </c>
      <c r="R231" s="157">
        <f t="shared" si="77"/>
        <v>1.2001991953562894</v>
      </c>
      <c r="S231" s="157">
        <f t="shared" si="77"/>
        <v>1.2012787748220313</v>
      </c>
      <c r="T231" s="157">
        <f t="shared" si="77"/>
        <v>1.2023583542877734</v>
      </c>
      <c r="U231" s="157">
        <f t="shared" si="77"/>
        <v>1.203437933753515</v>
      </c>
      <c r="V231" s="157">
        <f t="shared" si="77"/>
        <v>1.2045175132192569</v>
      </c>
      <c r="W231" s="157">
        <f t="shared" si="77"/>
        <v>1.205597092684999</v>
      </c>
      <c r="X231" s="157">
        <f t="shared" si="77"/>
        <v>1.2055083116768619</v>
      </c>
      <c r="Y231" s="157">
        <f t="shared" si="77"/>
        <v>1.205419530668725</v>
      </c>
      <c r="Z231" s="157">
        <f t="shared" si="77"/>
        <v>1.2053307496605878</v>
      </c>
      <c r="AA231" s="157">
        <f t="shared" si="77"/>
        <v>1.2052419686524509</v>
      </c>
      <c r="AB231" s="157">
        <f t="shared" si="77"/>
        <v>1.2051531876443138</v>
      </c>
      <c r="AC231" s="157">
        <f t="shared" si="77"/>
        <v>1.2048146284228993</v>
      </c>
      <c r="AD231" s="157">
        <f t="shared" si="77"/>
        <v>1.2044760692014849</v>
      </c>
      <c r="AE231" s="157">
        <f t="shared" si="77"/>
        <v>1.2041375099800702</v>
      </c>
      <c r="AF231" s="157">
        <f t="shared" si="77"/>
        <v>1.2037989507586557</v>
      </c>
      <c r="AG231" s="157">
        <f t="shared" si="77"/>
        <v>1.2034603915372413</v>
      </c>
      <c r="AH231" s="157">
        <f t="shared" si="77"/>
        <v>1.200415619258127</v>
      </c>
      <c r="AI231" s="157">
        <f t="shared" si="77"/>
        <v>1.1973708469790125</v>
      </c>
      <c r="AJ231" s="157">
        <f t="shared" si="77"/>
        <v>1.1943260746998983</v>
      </c>
      <c r="AK231" s="157">
        <f t="shared" si="77"/>
        <v>1.191281302420784</v>
      </c>
      <c r="AL231" s="157">
        <f t="shared" si="77"/>
        <v>1.1882365301416695</v>
      </c>
      <c r="AM231" s="157">
        <f t="shared" si="77"/>
        <v>1.185191757862555</v>
      </c>
      <c r="AN231" s="157">
        <f t="shared" si="77"/>
        <v>1.1821469855834406</v>
      </c>
      <c r="AO231" s="157">
        <f t="shared" si="77"/>
        <v>1.1791022133043265</v>
      </c>
    </row>
    <row r="232" spans="1:41" x14ac:dyDescent="0.45">
      <c r="A232" s="4" t="s">
        <v>677</v>
      </c>
      <c r="B232" s="4" t="s">
        <v>681</v>
      </c>
      <c r="C232" s="157">
        <f t="shared" si="66"/>
        <v>1</v>
      </c>
      <c r="D232" s="157">
        <f t="shared" ref="D232:AO232" si="78">IFERROR(D157/$C157,0)</f>
        <v>1.0350515463917527</v>
      </c>
      <c r="E232" s="157">
        <f t="shared" si="78"/>
        <v>1.0701030927835053</v>
      </c>
      <c r="F232" s="157">
        <f t="shared" si="78"/>
        <v>1.1051546391752578</v>
      </c>
      <c r="G232" s="157">
        <f t="shared" si="78"/>
        <v>1.1402061855670103</v>
      </c>
      <c r="H232" s="157">
        <f t="shared" si="78"/>
        <v>1.1752577319587629</v>
      </c>
      <c r="I232" s="157">
        <f t="shared" si="78"/>
        <v>1.202749140893471</v>
      </c>
      <c r="J232" s="157">
        <f t="shared" si="78"/>
        <v>1.2302405498281788</v>
      </c>
      <c r="K232" s="157">
        <f t="shared" si="78"/>
        <v>1.2577319587628866</v>
      </c>
      <c r="L232" s="157">
        <f t="shared" si="78"/>
        <v>1.2852233676975946</v>
      </c>
      <c r="M232" s="157">
        <f t="shared" si="78"/>
        <v>1.3127147766323024</v>
      </c>
      <c r="N232" s="157">
        <f t="shared" si="78"/>
        <v>1.3254295532646048</v>
      </c>
      <c r="O232" s="157">
        <f t="shared" si="78"/>
        <v>1.3381443298969071</v>
      </c>
      <c r="P232" s="157">
        <f t="shared" si="78"/>
        <v>1.3508591065292097</v>
      </c>
      <c r="Q232" s="157">
        <f t="shared" si="78"/>
        <v>1.3635738831615121</v>
      </c>
      <c r="R232" s="157">
        <f t="shared" si="78"/>
        <v>1.3762886597938144</v>
      </c>
      <c r="S232" s="157">
        <f t="shared" si="78"/>
        <v>1.3742268041237113</v>
      </c>
      <c r="T232" s="157">
        <f t="shared" si="78"/>
        <v>1.3721649484536083</v>
      </c>
      <c r="U232" s="157">
        <f t="shared" si="78"/>
        <v>1.3701030927835052</v>
      </c>
      <c r="V232" s="157">
        <f t="shared" si="78"/>
        <v>1.3680412371134021</v>
      </c>
      <c r="W232" s="157">
        <f t="shared" si="78"/>
        <v>1.365979381443299</v>
      </c>
      <c r="X232" s="157">
        <f t="shared" si="78"/>
        <v>1.3642611683848798</v>
      </c>
      <c r="Y232" s="157">
        <f t="shared" si="78"/>
        <v>1.3625429553264605</v>
      </c>
      <c r="Z232" s="157">
        <f t="shared" si="78"/>
        <v>1.3608247422680413</v>
      </c>
      <c r="AA232" s="157">
        <f t="shared" si="78"/>
        <v>1.359106529209622</v>
      </c>
      <c r="AB232" s="157">
        <f t="shared" si="78"/>
        <v>1.3573883161512028</v>
      </c>
      <c r="AC232" s="157">
        <f t="shared" si="78"/>
        <v>1.3103092783505157</v>
      </c>
      <c r="AD232" s="157">
        <f t="shared" si="78"/>
        <v>1.2632302405498281</v>
      </c>
      <c r="AE232" s="157">
        <f t="shared" si="78"/>
        <v>1.216151202749141</v>
      </c>
      <c r="AF232" s="157">
        <f t="shared" si="78"/>
        <v>1.1690721649484537</v>
      </c>
      <c r="AG232" s="157">
        <f t="shared" si="78"/>
        <v>1.1219931271477663</v>
      </c>
      <c r="AH232" s="157">
        <f t="shared" si="78"/>
        <v>1.0831615120274913</v>
      </c>
      <c r="AI232" s="157">
        <f t="shared" si="78"/>
        <v>1.0443298969072163</v>
      </c>
      <c r="AJ232" s="157">
        <f t="shared" si="78"/>
        <v>1.0054982817869416</v>
      </c>
      <c r="AK232" s="157">
        <f t="shared" si="78"/>
        <v>0.96666666666666667</v>
      </c>
      <c r="AL232" s="157">
        <f t="shared" si="78"/>
        <v>0.92783505154639168</v>
      </c>
      <c r="AM232" s="157">
        <f t="shared" si="78"/>
        <v>0.88900343642611668</v>
      </c>
      <c r="AN232" s="157">
        <f t="shared" si="78"/>
        <v>0.85017182130584179</v>
      </c>
      <c r="AO232" s="157">
        <f t="shared" si="78"/>
        <v>0.81134020618556679</v>
      </c>
    </row>
    <row r="233" spans="1:41" x14ac:dyDescent="0.45">
      <c r="A233" s="4" t="s">
        <v>678</v>
      </c>
      <c r="B233" s="4" t="s">
        <v>681</v>
      </c>
      <c r="C233" s="157">
        <f t="shared" si="66"/>
        <v>1</v>
      </c>
      <c r="D233" s="157">
        <f t="shared" ref="D233:AO233" si="79">IFERROR(D158/$C158,0)</f>
        <v>1.0122688417040666</v>
      </c>
      <c r="E233" s="157">
        <f t="shared" si="79"/>
        <v>1.0243799180788873</v>
      </c>
      <c r="F233" s="157">
        <f t="shared" si="79"/>
        <v>1.0364099210877882</v>
      </c>
      <c r="G233" s="157">
        <f t="shared" si="79"/>
        <v>1.0483787143031715</v>
      </c>
      <c r="H233" s="157">
        <f t="shared" si="79"/>
        <v>1.0602614249126261</v>
      </c>
      <c r="I233" s="157">
        <f t="shared" si="79"/>
        <v>1.0720359495555423</v>
      </c>
      <c r="J233" s="157">
        <f t="shared" si="79"/>
        <v>1.0836632134679862</v>
      </c>
      <c r="K233" s="157">
        <f t="shared" si="79"/>
        <v>1.095111547675663</v>
      </c>
      <c r="L233" s="157">
        <f t="shared" si="79"/>
        <v>1.1063738266593561</v>
      </c>
      <c r="M233" s="157">
        <f t="shared" si="79"/>
        <v>1.1174516338677802</v>
      </c>
      <c r="N233" s="157">
        <f t="shared" si="79"/>
        <v>1.1283323017112175</v>
      </c>
      <c r="O233" s="157">
        <f t="shared" si="79"/>
        <v>1.1390023708755923</v>
      </c>
      <c r="P233" s="157">
        <f t="shared" si="79"/>
        <v>1.1494483820468293</v>
      </c>
      <c r="Q233" s="157">
        <f t="shared" si="79"/>
        <v>1.1596592510839252</v>
      </c>
      <c r="R233" s="157">
        <f t="shared" si="79"/>
        <v>1.1696238938458769</v>
      </c>
      <c r="S233" s="157">
        <f t="shared" si="79"/>
        <v>1.1793248923968218</v>
      </c>
      <c r="T233" s="157">
        <f t="shared" si="79"/>
        <v>1.1887440370765403</v>
      </c>
      <c r="U233" s="157">
        <f t="shared" si="79"/>
        <v>1.1978670768465998</v>
      </c>
      <c r="V233" s="157">
        <f t="shared" si="79"/>
        <v>1.2066860944634263</v>
      </c>
      <c r="W233" s="157">
        <f t="shared" si="79"/>
        <v>1.2151931726834462</v>
      </c>
      <c r="X233" s="157">
        <f t="shared" si="79"/>
        <v>1.2233756439169412</v>
      </c>
      <c r="Y233" s="157">
        <f t="shared" si="79"/>
        <v>1.2312168819524067</v>
      </c>
      <c r="Z233" s="157">
        <f t="shared" si="79"/>
        <v>1.2387081778219113</v>
      </c>
      <c r="AA233" s="157">
        <f t="shared" si="79"/>
        <v>1.2458431977305962</v>
      </c>
      <c r="AB233" s="157">
        <f t="shared" si="79"/>
        <v>1.2526243168515334</v>
      </c>
      <c r="AC233" s="157">
        <f t="shared" si="79"/>
        <v>1.2590649944987984</v>
      </c>
      <c r="AD233" s="157">
        <f t="shared" si="79"/>
        <v>1.265184232056968</v>
      </c>
      <c r="AE233" s="157">
        <f t="shared" si="79"/>
        <v>1.2709994474619049</v>
      </c>
      <c r="AF233" s="157">
        <f t="shared" si="79"/>
        <v>1.2765130158866809</v>
      </c>
      <c r="AG233" s="157">
        <f t="shared" si="79"/>
        <v>1.2817273125043682</v>
      </c>
      <c r="AH233" s="157">
        <f t="shared" si="79"/>
        <v>1.2866494628341834</v>
      </c>
      <c r="AI233" s="157">
        <f t="shared" si="79"/>
        <v>1.2912897592927721</v>
      </c>
      <c r="AJ233" s="157">
        <f t="shared" si="79"/>
        <v>1.2956537439506361</v>
      </c>
      <c r="AK233" s="157">
        <f t="shared" si="79"/>
        <v>1.2997477506026345</v>
      </c>
      <c r="AL233" s="157">
        <f t="shared" si="79"/>
        <v>1.3035725709731245</v>
      </c>
      <c r="AM233" s="157">
        <f t="shared" si="79"/>
        <v>1.3071321636838933</v>
      </c>
      <c r="AN233" s="157">
        <f t="shared" si="79"/>
        <v>1.3104249452862258</v>
      </c>
      <c r="AO233" s="157">
        <f t="shared" si="79"/>
        <v>1.3134532909531942</v>
      </c>
    </row>
    <row r="234" spans="1:41" x14ac:dyDescent="0.45">
      <c r="A234" s="4" t="s">
        <v>11</v>
      </c>
      <c r="B234" s="4" t="s">
        <v>681</v>
      </c>
      <c r="C234" s="157">
        <f t="shared" si="66"/>
        <v>1</v>
      </c>
      <c r="D234" s="157">
        <f t="shared" ref="D234:AO234" si="80">IFERROR(D159/$C159,0)</f>
        <v>1.075267773813873</v>
      </c>
      <c r="E234" s="157">
        <f t="shared" si="80"/>
        <v>1.1505355476277459</v>
      </c>
      <c r="F234" s="157">
        <f t="shared" si="80"/>
        <v>1.2258033214416191</v>
      </c>
      <c r="G234" s="157">
        <f t="shared" si="80"/>
        <v>1.301071095255492</v>
      </c>
      <c r="H234" s="157">
        <f t="shared" si="80"/>
        <v>1.376338869069365</v>
      </c>
      <c r="I234" s="157">
        <f t="shared" si="80"/>
        <v>1.4783122480785229</v>
      </c>
      <c r="J234" s="157">
        <f t="shared" si="80"/>
        <v>1.5802856270876811</v>
      </c>
      <c r="K234" s="157">
        <f t="shared" si="80"/>
        <v>1.6822590060968388</v>
      </c>
      <c r="L234" s="157">
        <f t="shared" si="80"/>
        <v>1.7842323851059967</v>
      </c>
      <c r="M234" s="157">
        <f t="shared" si="80"/>
        <v>1.8862057641151548</v>
      </c>
      <c r="N234" s="157">
        <f t="shared" si="80"/>
        <v>2.013376655524151</v>
      </c>
      <c r="O234" s="157">
        <f t="shared" si="80"/>
        <v>2.1405475469331474</v>
      </c>
      <c r="P234" s="157">
        <f t="shared" si="80"/>
        <v>2.2677184383421438</v>
      </c>
      <c r="Q234" s="157">
        <f t="shared" si="80"/>
        <v>2.3948893297511398</v>
      </c>
      <c r="R234" s="157">
        <f t="shared" si="80"/>
        <v>2.5220602211601362</v>
      </c>
      <c r="S234" s="157">
        <f t="shared" si="80"/>
        <v>2.6516535620075166</v>
      </c>
      <c r="T234" s="157">
        <f t="shared" si="80"/>
        <v>2.7812469028548965</v>
      </c>
      <c r="U234" s="157">
        <f t="shared" si="80"/>
        <v>2.9108402437022769</v>
      </c>
      <c r="V234" s="157">
        <f t="shared" si="80"/>
        <v>3.0404335845496573</v>
      </c>
      <c r="W234" s="157">
        <f t="shared" si="80"/>
        <v>3.1700269253970377</v>
      </c>
      <c r="X234" s="157">
        <f t="shared" si="80"/>
        <v>3.2135406056149614</v>
      </c>
      <c r="Y234" s="157">
        <f t="shared" si="80"/>
        <v>3.2570542858328846</v>
      </c>
      <c r="Z234" s="157">
        <f t="shared" si="80"/>
        <v>3.3005679660508087</v>
      </c>
      <c r="AA234" s="157">
        <f t="shared" si="80"/>
        <v>3.3440816462687324</v>
      </c>
      <c r="AB234" s="157">
        <f t="shared" si="80"/>
        <v>3.3875953264866556</v>
      </c>
      <c r="AC234" s="157">
        <f t="shared" si="80"/>
        <v>3.4402044109415493</v>
      </c>
      <c r="AD234" s="157">
        <f t="shared" si="80"/>
        <v>3.4928134953964429</v>
      </c>
      <c r="AE234" s="157">
        <f t="shared" si="80"/>
        <v>3.5454225798513361</v>
      </c>
      <c r="AF234" s="157">
        <f t="shared" si="80"/>
        <v>3.5980316643062298</v>
      </c>
      <c r="AG234" s="157">
        <f t="shared" si="80"/>
        <v>3.6506407487611234</v>
      </c>
      <c r="AH234" s="157">
        <f t="shared" si="80"/>
        <v>3.688519306809749</v>
      </c>
      <c r="AI234" s="157">
        <f t="shared" si="80"/>
        <v>3.7263978648583747</v>
      </c>
      <c r="AJ234" s="157">
        <f t="shared" si="80"/>
        <v>3.7642764229069998</v>
      </c>
      <c r="AK234" s="157">
        <f t="shared" si="80"/>
        <v>3.8021549809556254</v>
      </c>
      <c r="AL234" s="157">
        <f t="shared" si="80"/>
        <v>3.840033539004251</v>
      </c>
      <c r="AM234" s="157">
        <f t="shared" si="80"/>
        <v>3.8779120970528766</v>
      </c>
      <c r="AN234" s="157">
        <f t="shared" si="80"/>
        <v>3.9157906551015023</v>
      </c>
      <c r="AO234" s="157">
        <f t="shared" si="80"/>
        <v>3.9536692131501274</v>
      </c>
    </row>
    <row r="235" spans="1:41" x14ac:dyDescent="0.45">
      <c r="A235" s="4" t="s">
        <v>679</v>
      </c>
      <c r="B235" s="4" t="s">
        <v>681</v>
      </c>
      <c r="C235" s="157">
        <f t="shared" si="66"/>
        <v>1</v>
      </c>
      <c r="D235" s="157">
        <f t="shared" ref="D235:AO235" si="81">IFERROR(D160/$C160,0)</f>
        <v>1.0218464097588023</v>
      </c>
      <c r="E235" s="157">
        <f t="shared" si="81"/>
        <v>1.0436928195176047</v>
      </c>
      <c r="F235" s="157">
        <f t="shared" si="81"/>
        <v>1.0655392292764072</v>
      </c>
      <c r="G235" s="157">
        <f t="shared" si="81"/>
        <v>1.0873856390352095</v>
      </c>
      <c r="H235" s="157">
        <f t="shared" si="81"/>
        <v>1.1092320487940117</v>
      </c>
      <c r="I235" s="157">
        <f t="shared" si="81"/>
        <v>1.1513723315774882</v>
      </c>
      <c r="J235" s="157">
        <f t="shared" si="81"/>
        <v>1.1935126143609649</v>
      </c>
      <c r="K235" s="157">
        <f t="shared" si="81"/>
        <v>1.2356528971444416</v>
      </c>
      <c r="L235" s="157">
        <f t="shared" si="81"/>
        <v>1.2777931799279181</v>
      </c>
      <c r="M235" s="157">
        <f t="shared" si="81"/>
        <v>1.3199334627113946</v>
      </c>
      <c r="N235" s="157">
        <f t="shared" si="81"/>
        <v>1.3733850845578044</v>
      </c>
      <c r="O235" s="157">
        <f t="shared" si="81"/>
        <v>1.426836706404214</v>
      </c>
      <c r="P235" s="157">
        <f t="shared" si="81"/>
        <v>1.4802883282506241</v>
      </c>
      <c r="Q235" s="157">
        <f t="shared" si="81"/>
        <v>1.5337399500970337</v>
      </c>
      <c r="R235" s="157">
        <f t="shared" si="81"/>
        <v>1.5871915719434433</v>
      </c>
      <c r="S235" s="157">
        <f t="shared" si="81"/>
        <v>1.6479622955364568</v>
      </c>
      <c r="T235" s="157">
        <f t="shared" si="81"/>
        <v>1.7087330191294705</v>
      </c>
      <c r="U235" s="157">
        <f t="shared" si="81"/>
        <v>1.769503742722484</v>
      </c>
      <c r="V235" s="157">
        <f t="shared" si="81"/>
        <v>1.8302744663154979</v>
      </c>
      <c r="W235" s="157">
        <f t="shared" si="81"/>
        <v>1.8910451899085114</v>
      </c>
      <c r="X235" s="157">
        <f t="shared" si="81"/>
        <v>1.9805378430828944</v>
      </c>
      <c r="Y235" s="157">
        <f t="shared" si="81"/>
        <v>2.0700304962572775</v>
      </c>
      <c r="Z235" s="157">
        <f t="shared" si="81"/>
        <v>2.1595231494316609</v>
      </c>
      <c r="AA235" s="157">
        <f t="shared" si="81"/>
        <v>2.2490158026060438</v>
      </c>
      <c r="AB235" s="157">
        <f t="shared" si="81"/>
        <v>2.3385084557804272</v>
      </c>
      <c r="AC235" s="157">
        <f t="shared" si="81"/>
        <v>2.4536734128084281</v>
      </c>
      <c r="AD235" s="157">
        <f t="shared" si="81"/>
        <v>2.5688383698364294</v>
      </c>
      <c r="AE235" s="157">
        <f t="shared" si="81"/>
        <v>2.6840033268644303</v>
      </c>
      <c r="AF235" s="157">
        <f t="shared" si="81"/>
        <v>2.7991682838924317</v>
      </c>
      <c r="AG235" s="157">
        <f t="shared" si="81"/>
        <v>2.9143332409204326</v>
      </c>
      <c r="AH235" s="157">
        <f t="shared" si="81"/>
        <v>3.009537011366787</v>
      </c>
      <c r="AI235" s="157">
        <f t="shared" si="81"/>
        <v>3.1047407818131414</v>
      </c>
      <c r="AJ235" s="157">
        <f t="shared" si="81"/>
        <v>3.1999445522594958</v>
      </c>
      <c r="AK235" s="157">
        <f t="shared" si="81"/>
        <v>3.2951483227058502</v>
      </c>
      <c r="AL235" s="157">
        <f t="shared" si="81"/>
        <v>3.3903520931522042</v>
      </c>
      <c r="AM235" s="157">
        <f t="shared" si="81"/>
        <v>3.4855558635985591</v>
      </c>
      <c r="AN235" s="157">
        <f t="shared" si="81"/>
        <v>3.580759634044913</v>
      </c>
      <c r="AO235" s="157">
        <f t="shared" si="81"/>
        <v>3.6759634044912675</v>
      </c>
    </row>
    <row r="236" spans="1:41" x14ac:dyDescent="0.45">
      <c r="A236" s="4" t="s">
        <v>675</v>
      </c>
      <c r="B236" s="4" t="s">
        <v>682</v>
      </c>
      <c r="C236" s="157">
        <f t="shared" si="66"/>
        <v>1</v>
      </c>
      <c r="D236" s="157">
        <f t="shared" ref="D236:AO236" si="82">IFERROR(D161/$C161,0)</f>
        <v>1.0155172413793103</v>
      </c>
      <c r="E236" s="157">
        <f t="shared" si="82"/>
        <v>1.0310344827586206</v>
      </c>
      <c r="F236" s="157">
        <f t="shared" si="82"/>
        <v>1.0465517241379312</v>
      </c>
      <c r="G236" s="157">
        <f t="shared" si="82"/>
        <v>1.0620689655172415</v>
      </c>
      <c r="H236" s="157">
        <f t="shared" si="82"/>
        <v>1.0775862068965518</v>
      </c>
      <c r="I236" s="157">
        <f t="shared" si="82"/>
        <v>1.1413793103448275</v>
      </c>
      <c r="J236" s="157">
        <f t="shared" si="82"/>
        <v>1.2051724137931035</v>
      </c>
      <c r="K236" s="157">
        <f t="shared" si="82"/>
        <v>1.2689655172413792</v>
      </c>
      <c r="L236" s="157">
        <f t="shared" si="82"/>
        <v>1.3327586206896551</v>
      </c>
      <c r="M236" s="157">
        <f t="shared" si="82"/>
        <v>1.396551724137931</v>
      </c>
      <c r="N236" s="157">
        <f t="shared" si="82"/>
        <v>1.4879310344827585</v>
      </c>
      <c r="O236" s="157">
        <f t="shared" si="82"/>
        <v>1.5793103448275863</v>
      </c>
      <c r="P236" s="157">
        <f t="shared" si="82"/>
        <v>1.6706896551724137</v>
      </c>
      <c r="Q236" s="157">
        <f t="shared" si="82"/>
        <v>1.7620689655172412</v>
      </c>
      <c r="R236" s="157">
        <f t="shared" si="82"/>
        <v>1.853448275862069</v>
      </c>
      <c r="S236" s="157">
        <f t="shared" si="82"/>
        <v>1.9758620689655175</v>
      </c>
      <c r="T236" s="157">
        <f t="shared" si="82"/>
        <v>2.0982758620689657</v>
      </c>
      <c r="U236" s="157">
        <f t="shared" si="82"/>
        <v>2.2206896551724138</v>
      </c>
      <c r="V236" s="157">
        <f t="shared" si="82"/>
        <v>2.3431034482758619</v>
      </c>
      <c r="W236" s="157">
        <f t="shared" si="82"/>
        <v>2.4655172413793105</v>
      </c>
      <c r="X236" s="157">
        <f t="shared" si="82"/>
        <v>2.5965517241379312</v>
      </c>
      <c r="Y236" s="157">
        <f t="shared" si="82"/>
        <v>2.727586206896552</v>
      </c>
      <c r="Z236" s="157">
        <f t="shared" si="82"/>
        <v>2.8586206896551727</v>
      </c>
      <c r="AA236" s="157">
        <f t="shared" si="82"/>
        <v>2.989655172413793</v>
      </c>
      <c r="AB236" s="157">
        <f t="shared" si="82"/>
        <v>3.1206896551724141</v>
      </c>
      <c r="AC236" s="157">
        <f t="shared" si="82"/>
        <v>3.2155172413793109</v>
      </c>
      <c r="AD236" s="157">
        <f t="shared" si="82"/>
        <v>3.3103448275862073</v>
      </c>
      <c r="AE236" s="157">
        <f t="shared" si="82"/>
        <v>3.4051724137931036</v>
      </c>
      <c r="AF236" s="157">
        <f t="shared" si="82"/>
        <v>3.5000000000000004</v>
      </c>
      <c r="AG236" s="157">
        <f t="shared" si="82"/>
        <v>3.5948275862068968</v>
      </c>
      <c r="AH236" s="157">
        <f t="shared" si="82"/>
        <v>3.6568965517241381</v>
      </c>
      <c r="AI236" s="157">
        <f t="shared" si="82"/>
        <v>3.7189655172413794</v>
      </c>
      <c r="AJ236" s="157">
        <f t="shared" si="82"/>
        <v>3.7810344827586206</v>
      </c>
      <c r="AK236" s="157">
        <f t="shared" si="82"/>
        <v>3.8431034482758619</v>
      </c>
      <c r="AL236" s="157">
        <f t="shared" si="82"/>
        <v>3.9051724137931032</v>
      </c>
      <c r="AM236" s="157">
        <f t="shared" si="82"/>
        <v>3.9672413793103445</v>
      </c>
      <c r="AN236" s="157">
        <f t="shared" si="82"/>
        <v>4.0293103448275858</v>
      </c>
      <c r="AO236" s="157">
        <f t="shared" si="82"/>
        <v>4.091379310344827</v>
      </c>
    </row>
    <row r="237" spans="1:41" x14ac:dyDescent="0.45">
      <c r="A237" s="4" t="s">
        <v>676</v>
      </c>
      <c r="B237" s="4" t="s">
        <v>682</v>
      </c>
      <c r="C237" s="157">
        <f t="shared" si="66"/>
        <v>1</v>
      </c>
      <c r="D237" s="157">
        <f t="shared" ref="D237:AO237" si="83">IFERROR(D162/$C162,0)</f>
        <v>0.99046284921668837</v>
      </c>
      <c r="E237" s="157">
        <f t="shared" si="83"/>
        <v>0.98092569843337685</v>
      </c>
      <c r="F237" s="157">
        <f t="shared" si="83"/>
        <v>0.97138854765006521</v>
      </c>
      <c r="G237" s="157">
        <f t="shared" si="83"/>
        <v>0.96185139686675358</v>
      </c>
      <c r="H237" s="157">
        <f t="shared" si="83"/>
        <v>0.95231424608344206</v>
      </c>
      <c r="I237" s="157">
        <f t="shared" si="83"/>
        <v>0.94284568107305244</v>
      </c>
      <c r="J237" s="157">
        <f t="shared" si="83"/>
        <v>0.93337711606266272</v>
      </c>
      <c r="K237" s="157">
        <f t="shared" si="83"/>
        <v>0.9239085510522731</v>
      </c>
      <c r="L237" s="157">
        <f t="shared" si="83"/>
        <v>0.91443998604188337</v>
      </c>
      <c r="M237" s="157">
        <f t="shared" si="83"/>
        <v>0.90497142103149375</v>
      </c>
      <c r="N237" s="157">
        <f t="shared" si="83"/>
        <v>0.91657297397451909</v>
      </c>
      <c r="O237" s="157">
        <f t="shared" si="83"/>
        <v>0.92817452691754443</v>
      </c>
      <c r="P237" s="157">
        <f t="shared" si="83"/>
        <v>0.93977607986056966</v>
      </c>
      <c r="Q237" s="157">
        <f t="shared" si="83"/>
        <v>0.951377632803595</v>
      </c>
      <c r="R237" s="157">
        <f t="shared" si="83"/>
        <v>0.96297918574662034</v>
      </c>
      <c r="S237" s="157">
        <f t="shared" si="83"/>
        <v>0.97649337830615546</v>
      </c>
      <c r="T237" s="157">
        <f t="shared" si="83"/>
        <v>0.99000757086569069</v>
      </c>
      <c r="U237" s="157">
        <f t="shared" si="83"/>
        <v>1.0035217634252258</v>
      </c>
      <c r="V237" s="157">
        <f t="shared" si="83"/>
        <v>1.017035955984761</v>
      </c>
      <c r="W237" s="157">
        <f t="shared" si="83"/>
        <v>1.0305501485442963</v>
      </c>
      <c r="X237" s="157">
        <f t="shared" si="83"/>
        <v>1.0463926631176919</v>
      </c>
      <c r="Y237" s="157">
        <f t="shared" si="83"/>
        <v>1.0622351776910872</v>
      </c>
      <c r="Z237" s="157">
        <f t="shared" si="83"/>
        <v>1.0780776922644828</v>
      </c>
      <c r="AA237" s="157">
        <f t="shared" si="83"/>
        <v>1.0939202068378782</v>
      </c>
      <c r="AB237" s="157">
        <f t="shared" si="83"/>
        <v>1.1097627214112737</v>
      </c>
      <c r="AC237" s="157">
        <f t="shared" si="83"/>
        <v>1.1283228845079749</v>
      </c>
      <c r="AD237" s="157">
        <f t="shared" si="83"/>
        <v>1.1468830476046763</v>
      </c>
      <c r="AE237" s="157">
        <f t="shared" si="83"/>
        <v>1.1654432107013775</v>
      </c>
      <c r="AF237" s="157">
        <f t="shared" si="83"/>
        <v>1.1840033737980786</v>
      </c>
      <c r="AG237" s="157">
        <f t="shared" si="83"/>
        <v>1.20256353689478</v>
      </c>
      <c r="AH237" s="157">
        <f t="shared" si="83"/>
        <v>1.2243579661577644</v>
      </c>
      <c r="AI237" s="157">
        <f t="shared" si="83"/>
        <v>1.2461523954207485</v>
      </c>
      <c r="AJ237" s="157">
        <f t="shared" si="83"/>
        <v>1.2679468246837331</v>
      </c>
      <c r="AK237" s="157">
        <f t="shared" si="83"/>
        <v>1.2897412539467172</v>
      </c>
      <c r="AL237" s="157">
        <f t="shared" si="83"/>
        <v>1.3115356832097016</v>
      </c>
      <c r="AM237" s="157">
        <f t="shared" si="83"/>
        <v>1.333330112472686</v>
      </c>
      <c r="AN237" s="157">
        <f t="shared" si="83"/>
        <v>1.3551245417356703</v>
      </c>
      <c r="AO237" s="157">
        <f t="shared" si="83"/>
        <v>1.3769189709986547</v>
      </c>
    </row>
    <row r="238" spans="1:41" x14ac:dyDescent="0.45">
      <c r="A238" s="4" t="s">
        <v>27</v>
      </c>
      <c r="B238" s="4" t="s">
        <v>682</v>
      </c>
      <c r="C238" s="157">
        <f t="shared" si="66"/>
        <v>1</v>
      </c>
      <c r="D238" s="157">
        <f t="shared" ref="D238:AO238" si="84">IFERROR(D163/$C163,0)</f>
        <v>1.1136261426191232</v>
      </c>
      <c r="E238" s="157">
        <f t="shared" si="84"/>
        <v>1.2272522852382466</v>
      </c>
      <c r="F238" s="157">
        <f t="shared" si="84"/>
        <v>1.3408784278573698</v>
      </c>
      <c r="G238" s="157">
        <f t="shared" si="84"/>
        <v>1.454504570476493</v>
      </c>
      <c r="H238" s="157">
        <f t="shared" si="84"/>
        <v>1.5681307130956161</v>
      </c>
      <c r="I238" s="157">
        <f t="shared" si="84"/>
        <v>1.7296537521770881</v>
      </c>
      <c r="J238" s="157">
        <f t="shared" si="84"/>
        <v>1.8911767912585602</v>
      </c>
      <c r="K238" s="157">
        <f t="shared" si="84"/>
        <v>2.0526998303400319</v>
      </c>
      <c r="L238" s="157">
        <f t="shared" si="84"/>
        <v>2.214222869421504</v>
      </c>
      <c r="M238" s="157">
        <f t="shared" si="84"/>
        <v>2.3757459085029762</v>
      </c>
      <c r="N238" s="157">
        <f t="shared" si="84"/>
        <v>2.5680994663391203</v>
      </c>
      <c r="O238" s="157">
        <f t="shared" si="84"/>
        <v>2.7604530241752641</v>
      </c>
      <c r="P238" s="157">
        <f t="shared" si="84"/>
        <v>2.9528065820114078</v>
      </c>
      <c r="Q238" s="157">
        <f t="shared" si="84"/>
        <v>3.1451601398475519</v>
      </c>
      <c r="R238" s="157">
        <f t="shared" si="84"/>
        <v>3.3375136976836957</v>
      </c>
      <c r="S238" s="157">
        <f t="shared" si="84"/>
        <v>3.5618434801179455</v>
      </c>
      <c r="T238" s="157">
        <f t="shared" si="84"/>
        <v>3.7861732625521953</v>
      </c>
      <c r="U238" s="157">
        <f t="shared" si="84"/>
        <v>4.0105030449864447</v>
      </c>
      <c r="V238" s="157">
        <f t="shared" si="84"/>
        <v>4.2348328274206954</v>
      </c>
      <c r="W238" s="157">
        <f t="shared" si="84"/>
        <v>4.4591626098549453</v>
      </c>
      <c r="X238" s="157">
        <f t="shared" si="84"/>
        <v>4.6741942700400276</v>
      </c>
      <c r="Y238" s="157">
        <f t="shared" si="84"/>
        <v>4.88922593022511</v>
      </c>
      <c r="Z238" s="157">
        <f t="shared" si="84"/>
        <v>5.1042575904101923</v>
      </c>
      <c r="AA238" s="157">
        <f t="shared" si="84"/>
        <v>5.3192892505952747</v>
      </c>
      <c r="AB238" s="157">
        <f t="shared" si="84"/>
        <v>5.534320910780357</v>
      </c>
      <c r="AC238" s="157">
        <f t="shared" si="84"/>
        <v>5.7126326805437424</v>
      </c>
      <c r="AD238" s="157">
        <f t="shared" si="84"/>
        <v>5.8909444503071278</v>
      </c>
      <c r="AE238" s="157">
        <f t="shared" si="84"/>
        <v>6.0692562200705131</v>
      </c>
      <c r="AF238" s="157">
        <f t="shared" si="84"/>
        <v>6.2475679898338985</v>
      </c>
      <c r="AG238" s="157">
        <f t="shared" si="84"/>
        <v>6.4258797595972839</v>
      </c>
      <c r="AH238" s="157">
        <f t="shared" si="84"/>
        <v>6.5599520785261651</v>
      </c>
      <c r="AI238" s="157">
        <f t="shared" si="84"/>
        <v>6.6940243974550455</v>
      </c>
      <c r="AJ238" s="157">
        <f t="shared" si="84"/>
        <v>6.8280967163839259</v>
      </c>
      <c r="AK238" s="157">
        <f t="shared" si="84"/>
        <v>6.9621690353128063</v>
      </c>
      <c r="AL238" s="157">
        <f t="shared" si="84"/>
        <v>7.0962413542416876</v>
      </c>
      <c r="AM238" s="157">
        <f t="shared" si="84"/>
        <v>7.2303136731705679</v>
      </c>
      <c r="AN238" s="157">
        <f t="shared" si="84"/>
        <v>7.3643859920994474</v>
      </c>
      <c r="AO238" s="157">
        <f t="shared" si="84"/>
        <v>7.4984583110283287</v>
      </c>
    </row>
    <row r="239" spans="1:41" x14ac:dyDescent="0.45">
      <c r="A239" s="4" t="s">
        <v>6</v>
      </c>
      <c r="B239" s="4" t="s">
        <v>682</v>
      </c>
      <c r="C239" s="157">
        <f t="shared" si="66"/>
        <v>1</v>
      </c>
      <c r="D239" s="157">
        <f t="shared" ref="D239:AO239" si="85">IFERROR(D164/$C164,0)</f>
        <v>1.0224830468288801</v>
      </c>
      <c r="E239" s="157">
        <f t="shared" si="85"/>
        <v>1.0449660936577605</v>
      </c>
      <c r="F239" s="157">
        <f t="shared" si="85"/>
        <v>1.0674491404866404</v>
      </c>
      <c r="G239" s="157">
        <f t="shared" si="85"/>
        <v>1.0899321873155208</v>
      </c>
      <c r="H239" s="157">
        <f t="shared" si="85"/>
        <v>1.1124152341444009</v>
      </c>
      <c r="I239" s="157">
        <f t="shared" si="85"/>
        <v>1.1244198137354766</v>
      </c>
      <c r="J239" s="157">
        <f t="shared" si="85"/>
        <v>1.1364243933265525</v>
      </c>
      <c r="K239" s="157">
        <f t="shared" si="85"/>
        <v>1.148428972917628</v>
      </c>
      <c r="L239" s="157">
        <f t="shared" si="85"/>
        <v>1.1604335525087039</v>
      </c>
      <c r="M239" s="157">
        <f t="shared" si="85"/>
        <v>1.1724381320997797</v>
      </c>
      <c r="N239" s="157">
        <f t="shared" si="85"/>
        <v>1.1779903447510816</v>
      </c>
      <c r="O239" s="157">
        <f t="shared" si="85"/>
        <v>1.1835425574023835</v>
      </c>
      <c r="P239" s="157">
        <f t="shared" si="85"/>
        <v>1.1890947700536856</v>
      </c>
      <c r="Q239" s="157">
        <f t="shared" si="85"/>
        <v>1.1946469827049875</v>
      </c>
      <c r="R239" s="157">
        <f t="shared" si="85"/>
        <v>1.2001991953562894</v>
      </c>
      <c r="S239" s="157">
        <f t="shared" si="85"/>
        <v>1.2012787748220313</v>
      </c>
      <c r="T239" s="157">
        <f t="shared" si="85"/>
        <v>1.2023583542877734</v>
      </c>
      <c r="U239" s="157">
        <f t="shared" si="85"/>
        <v>1.203437933753515</v>
      </c>
      <c r="V239" s="157">
        <f t="shared" si="85"/>
        <v>1.2045175132192569</v>
      </c>
      <c r="W239" s="157">
        <f t="shared" si="85"/>
        <v>1.205597092684999</v>
      </c>
      <c r="X239" s="157">
        <f t="shared" si="85"/>
        <v>1.2055083116768619</v>
      </c>
      <c r="Y239" s="157">
        <f t="shared" si="85"/>
        <v>1.205419530668725</v>
      </c>
      <c r="Z239" s="157">
        <f t="shared" si="85"/>
        <v>1.2053307496605878</v>
      </c>
      <c r="AA239" s="157">
        <f t="shared" si="85"/>
        <v>1.2052419686524509</v>
      </c>
      <c r="AB239" s="157">
        <f t="shared" si="85"/>
        <v>1.2051531876443138</v>
      </c>
      <c r="AC239" s="157">
        <f t="shared" si="85"/>
        <v>1.2048146284228993</v>
      </c>
      <c r="AD239" s="157">
        <f t="shared" si="85"/>
        <v>1.2044760692014849</v>
      </c>
      <c r="AE239" s="157">
        <f t="shared" si="85"/>
        <v>1.2041375099800702</v>
      </c>
      <c r="AF239" s="157">
        <f t="shared" si="85"/>
        <v>1.2037989507586557</v>
      </c>
      <c r="AG239" s="157">
        <f t="shared" si="85"/>
        <v>1.2034603915372413</v>
      </c>
      <c r="AH239" s="157">
        <f t="shared" si="85"/>
        <v>1.200415619258127</v>
      </c>
      <c r="AI239" s="157">
        <f t="shared" si="85"/>
        <v>1.1973708469790125</v>
      </c>
      <c r="AJ239" s="157">
        <f t="shared" si="85"/>
        <v>1.1943260746998983</v>
      </c>
      <c r="AK239" s="157">
        <f t="shared" si="85"/>
        <v>1.191281302420784</v>
      </c>
      <c r="AL239" s="157">
        <f t="shared" si="85"/>
        <v>1.1882365301416695</v>
      </c>
      <c r="AM239" s="157">
        <f t="shared" si="85"/>
        <v>1.185191757862555</v>
      </c>
      <c r="AN239" s="157">
        <f t="shared" si="85"/>
        <v>1.1821469855834406</v>
      </c>
      <c r="AO239" s="157">
        <f t="shared" si="85"/>
        <v>1.1791022133043265</v>
      </c>
    </row>
    <row r="240" spans="1:41" x14ac:dyDescent="0.45">
      <c r="A240" s="4" t="s">
        <v>677</v>
      </c>
      <c r="B240" s="4" t="s">
        <v>682</v>
      </c>
      <c r="C240" s="157">
        <f t="shared" si="66"/>
        <v>1</v>
      </c>
      <c r="D240" s="157">
        <f t="shared" ref="D240:AO240" si="86">IFERROR(D165/$C165,0)</f>
        <v>1.0350515463917527</v>
      </c>
      <c r="E240" s="157">
        <f t="shared" si="86"/>
        <v>1.0701030927835053</v>
      </c>
      <c r="F240" s="157">
        <f t="shared" si="86"/>
        <v>1.1051546391752578</v>
      </c>
      <c r="G240" s="157">
        <f t="shared" si="86"/>
        <v>1.1402061855670103</v>
      </c>
      <c r="H240" s="157">
        <f t="shared" si="86"/>
        <v>1.1752577319587629</v>
      </c>
      <c r="I240" s="157">
        <f t="shared" si="86"/>
        <v>1.202749140893471</v>
      </c>
      <c r="J240" s="157">
        <f t="shared" si="86"/>
        <v>1.2302405498281788</v>
      </c>
      <c r="K240" s="157">
        <f t="shared" si="86"/>
        <v>1.2577319587628866</v>
      </c>
      <c r="L240" s="157">
        <f t="shared" si="86"/>
        <v>1.2852233676975946</v>
      </c>
      <c r="M240" s="157">
        <f t="shared" si="86"/>
        <v>1.3127147766323024</v>
      </c>
      <c r="N240" s="157">
        <f t="shared" si="86"/>
        <v>1.3254295532646048</v>
      </c>
      <c r="O240" s="157">
        <f t="shared" si="86"/>
        <v>1.3381443298969071</v>
      </c>
      <c r="P240" s="157">
        <f t="shared" si="86"/>
        <v>1.3508591065292097</v>
      </c>
      <c r="Q240" s="157">
        <f t="shared" si="86"/>
        <v>1.3635738831615121</v>
      </c>
      <c r="R240" s="157">
        <f t="shared" si="86"/>
        <v>1.3762886597938144</v>
      </c>
      <c r="S240" s="157">
        <f t="shared" si="86"/>
        <v>1.3742268041237113</v>
      </c>
      <c r="T240" s="157">
        <f t="shared" si="86"/>
        <v>1.3721649484536083</v>
      </c>
      <c r="U240" s="157">
        <f t="shared" si="86"/>
        <v>1.3701030927835052</v>
      </c>
      <c r="V240" s="157">
        <f t="shared" si="86"/>
        <v>1.3680412371134021</v>
      </c>
      <c r="W240" s="157">
        <f t="shared" si="86"/>
        <v>1.365979381443299</v>
      </c>
      <c r="X240" s="157">
        <f t="shared" si="86"/>
        <v>1.3642611683848798</v>
      </c>
      <c r="Y240" s="157">
        <f t="shared" si="86"/>
        <v>1.3625429553264605</v>
      </c>
      <c r="Z240" s="157">
        <f t="shared" si="86"/>
        <v>1.3608247422680413</v>
      </c>
      <c r="AA240" s="157">
        <f t="shared" si="86"/>
        <v>1.359106529209622</v>
      </c>
      <c r="AB240" s="157">
        <f t="shared" si="86"/>
        <v>1.3573883161512028</v>
      </c>
      <c r="AC240" s="157">
        <f t="shared" si="86"/>
        <v>1.3103092783505157</v>
      </c>
      <c r="AD240" s="157">
        <f t="shared" si="86"/>
        <v>1.2632302405498281</v>
      </c>
      <c r="AE240" s="157">
        <f t="shared" si="86"/>
        <v>1.216151202749141</v>
      </c>
      <c r="AF240" s="157">
        <f t="shared" si="86"/>
        <v>1.1690721649484537</v>
      </c>
      <c r="AG240" s="157">
        <f t="shared" si="86"/>
        <v>1.1219931271477663</v>
      </c>
      <c r="AH240" s="157">
        <f t="shared" si="86"/>
        <v>1.0831615120274913</v>
      </c>
      <c r="AI240" s="157">
        <f t="shared" si="86"/>
        <v>1.0443298969072163</v>
      </c>
      <c r="AJ240" s="157">
        <f t="shared" si="86"/>
        <v>1.0054982817869416</v>
      </c>
      <c r="AK240" s="157">
        <f t="shared" si="86"/>
        <v>0.96666666666666667</v>
      </c>
      <c r="AL240" s="157">
        <f t="shared" si="86"/>
        <v>0.92783505154639168</v>
      </c>
      <c r="AM240" s="157">
        <f t="shared" si="86"/>
        <v>0.88900343642611668</v>
      </c>
      <c r="AN240" s="157">
        <f t="shared" si="86"/>
        <v>0.85017182130584179</v>
      </c>
      <c r="AO240" s="157">
        <f t="shared" si="86"/>
        <v>0.81134020618556679</v>
      </c>
    </row>
    <row r="241" spans="1:41" x14ac:dyDescent="0.45">
      <c r="A241" s="4" t="s">
        <v>678</v>
      </c>
      <c r="B241" s="4" t="s">
        <v>682</v>
      </c>
      <c r="C241" s="157">
        <f t="shared" si="66"/>
        <v>1</v>
      </c>
      <c r="D241" s="157">
        <f t="shared" ref="D241:AO241" si="87">IFERROR(D166/$C166,0)</f>
        <v>1.0122688417040666</v>
      </c>
      <c r="E241" s="157">
        <f t="shared" si="87"/>
        <v>1.0243799180788873</v>
      </c>
      <c r="F241" s="157">
        <f t="shared" si="87"/>
        <v>1.0364099210877882</v>
      </c>
      <c r="G241" s="157">
        <f t="shared" si="87"/>
        <v>1.0483787143031715</v>
      </c>
      <c r="H241" s="157">
        <f t="shared" si="87"/>
        <v>1.0602614249126261</v>
      </c>
      <c r="I241" s="157">
        <f t="shared" si="87"/>
        <v>1.0720359495555423</v>
      </c>
      <c r="J241" s="157">
        <f t="shared" si="87"/>
        <v>1.0836632134679862</v>
      </c>
      <c r="K241" s="157">
        <f t="shared" si="87"/>
        <v>1.095111547675663</v>
      </c>
      <c r="L241" s="157">
        <f t="shared" si="87"/>
        <v>1.1063738266593561</v>
      </c>
      <c r="M241" s="157">
        <f t="shared" si="87"/>
        <v>1.1174516338677802</v>
      </c>
      <c r="N241" s="157">
        <f t="shared" si="87"/>
        <v>1.1283323017112175</v>
      </c>
      <c r="O241" s="157">
        <f t="shared" si="87"/>
        <v>1.1390023708755923</v>
      </c>
      <c r="P241" s="157">
        <f t="shared" si="87"/>
        <v>1.1494483820468293</v>
      </c>
      <c r="Q241" s="157">
        <f t="shared" si="87"/>
        <v>1.1596592510839252</v>
      </c>
      <c r="R241" s="157">
        <f t="shared" si="87"/>
        <v>1.1696238938458769</v>
      </c>
      <c r="S241" s="157">
        <f t="shared" si="87"/>
        <v>1.1793248923968218</v>
      </c>
      <c r="T241" s="157">
        <f t="shared" si="87"/>
        <v>1.1887440370765403</v>
      </c>
      <c r="U241" s="157">
        <f t="shared" si="87"/>
        <v>1.1978670768465998</v>
      </c>
      <c r="V241" s="157">
        <f t="shared" si="87"/>
        <v>1.2066860944634263</v>
      </c>
      <c r="W241" s="157">
        <f t="shared" si="87"/>
        <v>1.2151931726834462</v>
      </c>
      <c r="X241" s="157">
        <f t="shared" si="87"/>
        <v>1.2233756439169412</v>
      </c>
      <c r="Y241" s="157">
        <f t="shared" si="87"/>
        <v>1.2312168819524067</v>
      </c>
      <c r="Z241" s="157">
        <f t="shared" si="87"/>
        <v>1.2387081778219113</v>
      </c>
      <c r="AA241" s="157">
        <f t="shared" si="87"/>
        <v>1.2458431977305962</v>
      </c>
      <c r="AB241" s="157">
        <f t="shared" si="87"/>
        <v>1.2526243168515334</v>
      </c>
      <c r="AC241" s="157">
        <f t="shared" si="87"/>
        <v>1.2590649944987984</v>
      </c>
      <c r="AD241" s="157">
        <f t="shared" si="87"/>
        <v>1.265184232056968</v>
      </c>
      <c r="AE241" s="157">
        <f t="shared" si="87"/>
        <v>1.2709994474619049</v>
      </c>
      <c r="AF241" s="157">
        <f t="shared" si="87"/>
        <v>1.2765130158866809</v>
      </c>
      <c r="AG241" s="157">
        <f t="shared" si="87"/>
        <v>1.2817273125043682</v>
      </c>
      <c r="AH241" s="157">
        <f t="shared" si="87"/>
        <v>1.2866494628341834</v>
      </c>
      <c r="AI241" s="157">
        <f t="shared" si="87"/>
        <v>1.2912897592927721</v>
      </c>
      <c r="AJ241" s="157">
        <f t="shared" si="87"/>
        <v>1.2956537439506361</v>
      </c>
      <c r="AK241" s="157">
        <f t="shared" si="87"/>
        <v>1.2997477506026345</v>
      </c>
      <c r="AL241" s="157">
        <f t="shared" si="87"/>
        <v>1.3035725709731245</v>
      </c>
      <c r="AM241" s="157">
        <f t="shared" si="87"/>
        <v>1.3071321636838933</v>
      </c>
      <c r="AN241" s="157">
        <f t="shared" si="87"/>
        <v>1.3104249452862258</v>
      </c>
      <c r="AO241" s="157">
        <f t="shared" si="87"/>
        <v>1.3134532909531942</v>
      </c>
    </row>
    <row r="242" spans="1:41" x14ac:dyDescent="0.45">
      <c r="A242" s="4" t="s">
        <v>11</v>
      </c>
      <c r="B242" s="4" t="s">
        <v>682</v>
      </c>
      <c r="C242" s="157">
        <f t="shared" si="66"/>
        <v>1</v>
      </c>
      <c r="D242" s="157">
        <f t="shared" ref="D242:AO242" si="88">IFERROR(D167/$C167,0)</f>
        <v>1.075267773813873</v>
      </c>
      <c r="E242" s="157">
        <f t="shared" si="88"/>
        <v>1.1505355476277459</v>
      </c>
      <c r="F242" s="157">
        <f t="shared" si="88"/>
        <v>1.2258033214416191</v>
      </c>
      <c r="G242" s="157">
        <f t="shared" si="88"/>
        <v>1.301071095255492</v>
      </c>
      <c r="H242" s="157">
        <f t="shared" si="88"/>
        <v>1.376338869069365</v>
      </c>
      <c r="I242" s="157">
        <f t="shared" si="88"/>
        <v>1.4783122480785229</v>
      </c>
      <c r="J242" s="157">
        <f t="shared" si="88"/>
        <v>1.5802856270876811</v>
      </c>
      <c r="K242" s="157">
        <f t="shared" si="88"/>
        <v>1.6822590060968388</v>
      </c>
      <c r="L242" s="157">
        <f t="shared" si="88"/>
        <v>1.7842323851059967</v>
      </c>
      <c r="M242" s="157">
        <f t="shared" si="88"/>
        <v>1.8862057641151548</v>
      </c>
      <c r="N242" s="157">
        <f t="shared" si="88"/>
        <v>2.013376655524151</v>
      </c>
      <c r="O242" s="157">
        <f t="shared" si="88"/>
        <v>2.1405475469331474</v>
      </c>
      <c r="P242" s="157">
        <f t="shared" si="88"/>
        <v>2.2677184383421438</v>
      </c>
      <c r="Q242" s="157">
        <f t="shared" si="88"/>
        <v>2.3948893297511398</v>
      </c>
      <c r="R242" s="157">
        <f t="shared" si="88"/>
        <v>2.5220602211601362</v>
      </c>
      <c r="S242" s="157">
        <f t="shared" si="88"/>
        <v>2.6516535620075166</v>
      </c>
      <c r="T242" s="157">
        <f t="shared" si="88"/>
        <v>2.7812469028548965</v>
      </c>
      <c r="U242" s="157">
        <f t="shared" si="88"/>
        <v>2.9108402437022769</v>
      </c>
      <c r="V242" s="157">
        <f t="shared" si="88"/>
        <v>3.0404335845496573</v>
      </c>
      <c r="W242" s="157">
        <f t="shared" si="88"/>
        <v>3.1700269253970377</v>
      </c>
      <c r="X242" s="157">
        <f t="shared" si="88"/>
        <v>3.2135406056149614</v>
      </c>
      <c r="Y242" s="157">
        <f t="shared" si="88"/>
        <v>3.2570542858328846</v>
      </c>
      <c r="Z242" s="157">
        <f t="shared" si="88"/>
        <v>3.3005679660508087</v>
      </c>
      <c r="AA242" s="157">
        <f t="shared" si="88"/>
        <v>3.3440816462687324</v>
      </c>
      <c r="AB242" s="157">
        <f t="shared" si="88"/>
        <v>3.3875953264866556</v>
      </c>
      <c r="AC242" s="157">
        <f t="shared" si="88"/>
        <v>3.4402044109415493</v>
      </c>
      <c r="AD242" s="157">
        <f t="shared" si="88"/>
        <v>3.4928134953964429</v>
      </c>
      <c r="AE242" s="157">
        <f t="shared" si="88"/>
        <v>3.5454225798513361</v>
      </c>
      <c r="AF242" s="157">
        <f t="shared" si="88"/>
        <v>3.5980316643062298</v>
      </c>
      <c r="AG242" s="157">
        <f t="shared" si="88"/>
        <v>3.6506407487611234</v>
      </c>
      <c r="AH242" s="157">
        <f t="shared" si="88"/>
        <v>3.688519306809749</v>
      </c>
      <c r="AI242" s="157">
        <f t="shared" si="88"/>
        <v>3.7263978648583747</v>
      </c>
      <c r="AJ242" s="157">
        <f t="shared" si="88"/>
        <v>3.7642764229069998</v>
      </c>
      <c r="AK242" s="157">
        <f t="shared" si="88"/>
        <v>3.8021549809556254</v>
      </c>
      <c r="AL242" s="157">
        <f t="shared" si="88"/>
        <v>3.840033539004251</v>
      </c>
      <c r="AM242" s="157">
        <f t="shared" si="88"/>
        <v>3.8779120970528766</v>
      </c>
      <c r="AN242" s="157">
        <f t="shared" si="88"/>
        <v>3.9157906551015023</v>
      </c>
      <c r="AO242" s="157">
        <f t="shared" si="88"/>
        <v>3.9536692131501274</v>
      </c>
    </row>
    <row r="243" spans="1:41" x14ac:dyDescent="0.45">
      <c r="A243" s="4" t="s">
        <v>679</v>
      </c>
      <c r="B243" s="4" t="s">
        <v>682</v>
      </c>
      <c r="C243" s="157">
        <f t="shared" si="66"/>
        <v>1</v>
      </c>
      <c r="D243" s="157">
        <f t="shared" ref="D243:AO243" si="89">IFERROR(D168/$C168,0)</f>
        <v>1.0218464097588023</v>
      </c>
      <c r="E243" s="157">
        <f t="shared" si="89"/>
        <v>1.0436928195176047</v>
      </c>
      <c r="F243" s="157">
        <f t="shared" si="89"/>
        <v>1.0655392292764072</v>
      </c>
      <c r="G243" s="157">
        <f t="shared" si="89"/>
        <v>1.0873856390352095</v>
      </c>
      <c r="H243" s="157">
        <f t="shared" si="89"/>
        <v>1.1092320487940117</v>
      </c>
      <c r="I243" s="157">
        <f t="shared" si="89"/>
        <v>1.1513723315774882</v>
      </c>
      <c r="J243" s="157">
        <f t="shared" si="89"/>
        <v>1.1935126143609649</v>
      </c>
      <c r="K243" s="157">
        <f t="shared" si="89"/>
        <v>1.2356528971444416</v>
      </c>
      <c r="L243" s="157">
        <f t="shared" si="89"/>
        <v>1.2777931799279181</v>
      </c>
      <c r="M243" s="157">
        <f t="shared" si="89"/>
        <v>1.3199334627113946</v>
      </c>
      <c r="N243" s="157">
        <f t="shared" si="89"/>
        <v>1.3733850845578044</v>
      </c>
      <c r="O243" s="157">
        <f t="shared" si="89"/>
        <v>1.426836706404214</v>
      </c>
      <c r="P243" s="157">
        <f t="shared" si="89"/>
        <v>1.4802883282506241</v>
      </c>
      <c r="Q243" s="157">
        <f t="shared" si="89"/>
        <v>1.5337399500970337</v>
      </c>
      <c r="R243" s="157">
        <f t="shared" si="89"/>
        <v>1.5871915719434433</v>
      </c>
      <c r="S243" s="157">
        <f t="shared" si="89"/>
        <v>1.6479622955364568</v>
      </c>
      <c r="T243" s="157">
        <f t="shared" si="89"/>
        <v>1.7087330191294705</v>
      </c>
      <c r="U243" s="157">
        <f t="shared" si="89"/>
        <v>1.769503742722484</v>
      </c>
      <c r="V243" s="157">
        <f t="shared" si="89"/>
        <v>1.8302744663154979</v>
      </c>
      <c r="W243" s="157">
        <f t="shared" si="89"/>
        <v>1.8910451899085114</v>
      </c>
      <c r="X243" s="157">
        <f t="shared" si="89"/>
        <v>1.9805378430828944</v>
      </c>
      <c r="Y243" s="157">
        <f t="shared" si="89"/>
        <v>2.0700304962572775</v>
      </c>
      <c r="Z243" s="157">
        <f t="shared" si="89"/>
        <v>2.1595231494316609</v>
      </c>
      <c r="AA243" s="157">
        <f t="shared" si="89"/>
        <v>2.2490158026060438</v>
      </c>
      <c r="AB243" s="157">
        <f t="shared" si="89"/>
        <v>2.3385084557804272</v>
      </c>
      <c r="AC243" s="157">
        <f t="shared" si="89"/>
        <v>2.4536734128084281</v>
      </c>
      <c r="AD243" s="157">
        <f t="shared" si="89"/>
        <v>2.5688383698364294</v>
      </c>
      <c r="AE243" s="157">
        <f t="shared" si="89"/>
        <v>2.6840033268644303</v>
      </c>
      <c r="AF243" s="157">
        <f t="shared" si="89"/>
        <v>2.7991682838924317</v>
      </c>
      <c r="AG243" s="157">
        <f t="shared" si="89"/>
        <v>2.9143332409204326</v>
      </c>
      <c r="AH243" s="157">
        <f t="shared" si="89"/>
        <v>3.009537011366787</v>
      </c>
      <c r="AI243" s="157">
        <f t="shared" si="89"/>
        <v>3.1047407818131414</v>
      </c>
      <c r="AJ243" s="157">
        <f t="shared" si="89"/>
        <v>3.1999445522594958</v>
      </c>
      <c r="AK243" s="157">
        <f t="shared" si="89"/>
        <v>3.2951483227058502</v>
      </c>
      <c r="AL243" s="157">
        <f t="shared" si="89"/>
        <v>3.3903520931522042</v>
      </c>
      <c r="AM243" s="157">
        <f t="shared" si="89"/>
        <v>3.4855558635985591</v>
      </c>
      <c r="AN243" s="157">
        <f t="shared" si="89"/>
        <v>3.580759634044913</v>
      </c>
      <c r="AO243" s="157">
        <f t="shared" si="89"/>
        <v>3.6759634044912675</v>
      </c>
    </row>
    <row r="244" spans="1:41" x14ac:dyDescent="0.45">
      <c r="A244" s="4" t="s">
        <v>675</v>
      </c>
      <c r="B244" s="4" t="s">
        <v>683</v>
      </c>
      <c r="C244" s="157">
        <f t="shared" si="66"/>
        <v>1</v>
      </c>
      <c r="D244" s="157">
        <f t="shared" ref="D244:AO244" si="90">IFERROR(D169/$C169,0)</f>
        <v>1.0155172413793103</v>
      </c>
      <c r="E244" s="157">
        <f t="shared" si="90"/>
        <v>1.0310344827586206</v>
      </c>
      <c r="F244" s="157">
        <f t="shared" si="90"/>
        <v>1.0465517241379312</v>
      </c>
      <c r="G244" s="157">
        <f t="shared" si="90"/>
        <v>1.0620689655172415</v>
      </c>
      <c r="H244" s="157">
        <f t="shared" si="90"/>
        <v>1.0775862068965518</v>
      </c>
      <c r="I244" s="157">
        <f t="shared" si="90"/>
        <v>1.1413793103448275</v>
      </c>
      <c r="J244" s="157">
        <f t="shared" si="90"/>
        <v>1.2051724137931035</v>
      </c>
      <c r="K244" s="157">
        <f t="shared" si="90"/>
        <v>1.2689655172413792</v>
      </c>
      <c r="L244" s="157">
        <f t="shared" si="90"/>
        <v>1.3327586206896551</v>
      </c>
      <c r="M244" s="157">
        <f t="shared" si="90"/>
        <v>1.396551724137931</v>
      </c>
      <c r="N244" s="157">
        <f t="shared" si="90"/>
        <v>1.4879310344827585</v>
      </c>
      <c r="O244" s="157">
        <f t="shared" si="90"/>
        <v>1.5793103448275863</v>
      </c>
      <c r="P244" s="157">
        <f t="shared" si="90"/>
        <v>1.6706896551724137</v>
      </c>
      <c r="Q244" s="157">
        <f t="shared" si="90"/>
        <v>1.7620689655172412</v>
      </c>
      <c r="R244" s="157">
        <f t="shared" si="90"/>
        <v>1.853448275862069</v>
      </c>
      <c r="S244" s="157">
        <f t="shared" si="90"/>
        <v>1.9758620689655175</v>
      </c>
      <c r="T244" s="157">
        <f t="shared" si="90"/>
        <v>2.0982758620689657</v>
      </c>
      <c r="U244" s="157">
        <f t="shared" si="90"/>
        <v>2.2206896551724138</v>
      </c>
      <c r="V244" s="157">
        <f t="shared" si="90"/>
        <v>2.3431034482758619</v>
      </c>
      <c r="W244" s="157">
        <f t="shared" si="90"/>
        <v>2.4655172413793105</v>
      </c>
      <c r="X244" s="157">
        <f t="shared" si="90"/>
        <v>2.5965517241379312</v>
      </c>
      <c r="Y244" s="157">
        <f t="shared" si="90"/>
        <v>2.727586206896552</v>
      </c>
      <c r="Z244" s="157">
        <f t="shared" si="90"/>
        <v>2.8586206896551727</v>
      </c>
      <c r="AA244" s="157">
        <f t="shared" si="90"/>
        <v>2.989655172413793</v>
      </c>
      <c r="AB244" s="157">
        <f t="shared" si="90"/>
        <v>3.1206896551724141</v>
      </c>
      <c r="AC244" s="157">
        <f t="shared" si="90"/>
        <v>3.2155172413793109</v>
      </c>
      <c r="AD244" s="157">
        <f t="shared" si="90"/>
        <v>3.3103448275862073</v>
      </c>
      <c r="AE244" s="157">
        <f t="shared" si="90"/>
        <v>3.4051724137931036</v>
      </c>
      <c r="AF244" s="157">
        <f t="shared" si="90"/>
        <v>3.5000000000000004</v>
      </c>
      <c r="AG244" s="157">
        <f t="shared" si="90"/>
        <v>3.5948275862068968</v>
      </c>
      <c r="AH244" s="157">
        <f t="shared" si="90"/>
        <v>3.6568965517241381</v>
      </c>
      <c r="AI244" s="157">
        <f t="shared" si="90"/>
        <v>3.7189655172413794</v>
      </c>
      <c r="AJ244" s="157">
        <f t="shared" si="90"/>
        <v>3.7810344827586206</v>
      </c>
      <c r="AK244" s="157">
        <f t="shared" si="90"/>
        <v>3.8431034482758619</v>
      </c>
      <c r="AL244" s="157">
        <f t="shared" si="90"/>
        <v>3.9051724137931032</v>
      </c>
      <c r="AM244" s="157">
        <f t="shared" si="90"/>
        <v>3.9672413793103445</v>
      </c>
      <c r="AN244" s="157">
        <f t="shared" si="90"/>
        <v>4.0293103448275858</v>
      </c>
      <c r="AO244" s="157">
        <f t="shared" si="90"/>
        <v>4.091379310344827</v>
      </c>
    </row>
    <row r="245" spans="1:41" x14ac:dyDescent="0.45">
      <c r="A245" s="4" t="s">
        <v>676</v>
      </c>
      <c r="B245" s="4" t="s">
        <v>683</v>
      </c>
      <c r="C245" s="157">
        <f t="shared" si="66"/>
        <v>1</v>
      </c>
      <c r="D245" s="157">
        <f t="shared" ref="D245:AO245" si="91">IFERROR(D170/$C170,0)</f>
        <v>0.99046284921668837</v>
      </c>
      <c r="E245" s="157">
        <f t="shared" si="91"/>
        <v>0.98092569843337685</v>
      </c>
      <c r="F245" s="157">
        <f t="shared" si="91"/>
        <v>0.97138854765006521</v>
      </c>
      <c r="G245" s="157">
        <f t="shared" si="91"/>
        <v>0.96185139686675358</v>
      </c>
      <c r="H245" s="157">
        <f t="shared" si="91"/>
        <v>0.95231424608344206</v>
      </c>
      <c r="I245" s="157">
        <f t="shared" si="91"/>
        <v>0.94284568107305244</v>
      </c>
      <c r="J245" s="157">
        <f t="shared" si="91"/>
        <v>0.93337711606266272</v>
      </c>
      <c r="K245" s="157">
        <f t="shared" si="91"/>
        <v>0.9239085510522731</v>
      </c>
      <c r="L245" s="157">
        <f t="shared" si="91"/>
        <v>0.91443998604188337</v>
      </c>
      <c r="M245" s="157">
        <f t="shared" si="91"/>
        <v>0.90497142103149375</v>
      </c>
      <c r="N245" s="157">
        <f t="shared" si="91"/>
        <v>0.91657297397451909</v>
      </c>
      <c r="O245" s="157">
        <f t="shared" si="91"/>
        <v>0.92817452691754443</v>
      </c>
      <c r="P245" s="157">
        <f t="shared" si="91"/>
        <v>0.93977607986056966</v>
      </c>
      <c r="Q245" s="157">
        <f t="shared" si="91"/>
        <v>0.951377632803595</v>
      </c>
      <c r="R245" s="157">
        <f t="shared" si="91"/>
        <v>0.96297918574662034</v>
      </c>
      <c r="S245" s="157">
        <f t="shared" si="91"/>
        <v>0.97649337830615546</v>
      </c>
      <c r="T245" s="157">
        <f t="shared" si="91"/>
        <v>0.99000757086569069</v>
      </c>
      <c r="U245" s="157">
        <f t="shared" si="91"/>
        <v>1.0035217634252258</v>
      </c>
      <c r="V245" s="157">
        <f t="shared" si="91"/>
        <v>1.017035955984761</v>
      </c>
      <c r="W245" s="157">
        <f t="shared" si="91"/>
        <v>1.0305501485442963</v>
      </c>
      <c r="X245" s="157">
        <f t="shared" si="91"/>
        <v>1.0463926631176919</v>
      </c>
      <c r="Y245" s="157">
        <f t="shared" si="91"/>
        <v>1.0622351776910872</v>
      </c>
      <c r="Z245" s="157">
        <f t="shared" si="91"/>
        <v>1.0780776922644828</v>
      </c>
      <c r="AA245" s="157">
        <f t="shared" si="91"/>
        <v>1.0939202068378782</v>
      </c>
      <c r="AB245" s="157">
        <f t="shared" si="91"/>
        <v>1.1097627214112737</v>
      </c>
      <c r="AC245" s="157">
        <f t="shared" si="91"/>
        <v>1.1283228845079749</v>
      </c>
      <c r="AD245" s="157">
        <f t="shared" si="91"/>
        <v>1.1468830476046763</v>
      </c>
      <c r="AE245" s="157">
        <f t="shared" si="91"/>
        <v>1.1654432107013775</v>
      </c>
      <c r="AF245" s="157">
        <f t="shared" si="91"/>
        <v>1.1840033737980786</v>
      </c>
      <c r="AG245" s="157">
        <f t="shared" si="91"/>
        <v>1.20256353689478</v>
      </c>
      <c r="AH245" s="157">
        <f t="shared" si="91"/>
        <v>1.2243579661577644</v>
      </c>
      <c r="AI245" s="157">
        <f t="shared" si="91"/>
        <v>1.2461523954207485</v>
      </c>
      <c r="AJ245" s="157">
        <f t="shared" si="91"/>
        <v>1.2679468246837331</v>
      </c>
      <c r="AK245" s="157">
        <f t="shared" si="91"/>
        <v>1.2897412539467172</v>
      </c>
      <c r="AL245" s="157">
        <f t="shared" si="91"/>
        <v>1.3115356832097016</v>
      </c>
      <c r="AM245" s="157">
        <f t="shared" si="91"/>
        <v>1.333330112472686</v>
      </c>
      <c r="AN245" s="157">
        <f t="shared" si="91"/>
        <v>1.3551245417356703</v>
      </c>
      <c r="AO245" s="157">
        <f t="shared" si="91"/>
        <v>1.3769189709986547</v>
      </c>
    </row>
    <row r="246" spans="1:41" x14ac:dyDescent="0.45">
      <c r="A246" s="4" t="s">
        <v>27</v>
      </c>
      <c r="B246" s="4" t="s">
        <v>683</v>
      </c>
      <c r="C246" s="157">
        <f t="shared" si="66"/>
        <v>1</v>
      </c>
      <c r="D246" s="157">
        <f t="shared" ref="D246:AO246" si="92">IFERROR(D171/$C171,0)</f>
        <v>1.1136261426191232</v>
      </c>
      <c r="E246" s="157">
        <f t="shared" si="92"/>
        <v>1.2272522852382466</v>
      </c>
      <c r="F246" s="157">
        <f t="shared" si="92"/>
        <v>1.3408784278573698</v>
      </c>
      <c r="G246" s="157">
        <f t="shared" si="92"/>
        <v>1.454504570476493</v>
      </c>
      <c r="H246" s="157">
        <f t="shared" si="92"/>
        <v>1.5681307130956161</v>
      </c>
      <c r="I246" s="157">
        <f t="shared" si="92"/>
        <v>1.7296537521770881</v>
      </c>
      <c r="J246" s="157">
        <f t="shared" si="92"/>
        <v>1.8911767912585602</v>
      </c>
      <c r="K246" s="157">
        <f t="shared" si="92"/>
        <v>2.0526998303400319</v>
      </c>
      <c r="L246" s="157">
        <f t="shared" si="92"/>
        <v>2.214222869421504</v>
      </c>
      <c r="M246" s="157">
        <f t="shared" si="92"/>
        <v>2.3757459085029762</v>
      </c>
      <c r="N246" s="157">
        <f t="shared" si="92"/>
        <v>2.5680994663391203</v>
      </c>
      <c r="O246" s="157">
        <f t="shared" si="92"/>
        <v>2.7604530241752641</v>
      </c>
      <c r="P246" s="157">
        <f t="shared" si="92"/>
        <v>2.9528065820114078</v>
      </c>
      <c r="Q246" s="157">
        <f t="shared" si="92"/>
        <v>3.1451601398475519</v>
      </c>
      <c r="R246" s="157">
        <f t="shared" si="92"/>
        <v>3.3375136976836957</v>
      </c>
      <c r="S246" s="157">
        <f t="shared" si="92"/>
        <v>3.5618434801179455</v>
      </c>
      <c r="T246" s="157">
        <f t="shared" si="92"/>
        <v>3.7861732625521953</v>
      </c>
      <c r="U246" s="157">
        <f t="shared" si="92"/>
        <v>4.0105030449864447</v>
      </c>
      <c r="V246" s="157">
        <f t="shared" si="92"/>
        <v>4.2348328274206954</v>
      </c>
      <c r="W246" s="157">
        <f t="shared" si="92"/>
        <v>4.4591626098549453</v>
      </c>
      <c r="X246" s="157">
        <f t="shared" si="92"/>
        <v>4.6741942700400276</v>
      </c>
      <c r="Y246" s="157">
        <f t="shared" si="92"/>
        <v>4.88922593022511</v>
      </c>
      <c r="Z246" s="157">
        <f t="shared" si="92"/>
        <v>5.1042575904101923</v>
      </c>
      <c r="AA246" s="157">
        <f t="shared" si="92"/>
        <v>5.3192892505952747</v>
      </c>
      <c r="AB246" s="157">
        <f t="shared" si="92"/>
        <v>5.534320910780357</v>
      </c>
      <c r="AC246" s="157">
        <f t="shared" si="92"/>
        <v>5.7126326805437424</v>
      </c>
      <c r="AD246" s="157">
        <f t="shared" si="92"/>
        <v>5.8909444503071278</v>
      </c>
      <c r="AE246" s="157">
        <f t="shared" si="92"/>
        <v>6.0692562200705131</v>
      </c>
      <c r="AF246" s="157">
        <f t="shared" si="92"/>
        <v>6.2475679898338985</v>
      </c>
      <c r="AG246" s="157">
        <f t="shared" si="92"/>
        <v>6.4258797595972839</v>
      </c>
      <c r="AH246" s="157">
        <f t="shared" si="92"/>
        <v>6.5599520785261651</v>
      </c>
      <c r="AI246" s="157">
        <f t="shared" si="92"/>
        <v>6.6940243974550455</v>
      </c>
      <c r="AJ246" s="157">
        <f t="shared" si="92"/>
        <v>6.8280967163839259</v>
      </c>
      <c r="AK246" s="157">
        <f t="shared" si="92"/>
        <v>6.9621690353128063</v>
      </c>
      <c r="AL246" s="157">
        <f t="shared" si="92"/>
        <v>7.0962413542416876</v>
      </c>
      <c r="AM246" s="157">
        <f t="shared" si="92"/>
        <v>7.2303136731705679</v>
      </c>
      <c r="AN246" s="157">
        <f t="shared" si="92"/>
        <v>7.3643859920994474</v>
      </c>
      <c r="AO246" s="157">
        <f t="shared" si="92"/>
        <v>7.4984583110283287</v>
      </c>
    </row>
    <row r="247" spans="1:41" x14ac:dyDescent="0.45">
      <c r="A247" s="4" t="s">
        <v>6</v>
      </c>
      <c r="B247" s="4" t="s">
        <v>683</v>
      </c>
      <c r="C247" s="157">
        <f t="shared" si="66"/>
        <v>1</v>
      </c>
      <c r="D247" s="157">
        <f t="shared" ref="D247:AO247" si="93">IFERROR(D172/$C172,0)</f>
        <v>1.0224830468288801</v>
      </c>
      <c r="E247" s="157">
        <f t="shared" si="93"/>
        <v>1.0449660936577605</v>
      </c>
      <c r="F247" s="157">
        <f t="shared" si="93"/>
        <v>1.0674491404866404</v>
      </c>
      <c r="G247" s="157">
        <f t="shared" si="93"/>
        <v>1.0899321873155208</v>
      </c>
      <c r="H247" s="157">
        <f t="shared" si="93"/>
        <v>1.1124152341444009</v>
      </c>
      <c r="I247" s="157">
        <f t="shared" si="93"/>
        <v>1.1244198137354766</v>
      </c>
      <c r="J247" s="157">
        <f t="shared" si="93"/>
        <v>1.1364243933265525</v>
      </c>
      <c r="K247" s="157">
        <f t="shared" si="93"/>
        <v>1.148428972917628</v>
      </c>
      <c r="L247" s="157">
        <f t="shared" si="93"/>
        <v>1.1604335525087039</v>
      </c>
      <c r="M247" s="157">
        <f t="shared" si="93"/>
        <v>1.1724381320997797</v>
      </c>
      <c r="N247" s="157">
        <f t="shared" si="93"/>
        <v>1.1779903447510816</v>
      </c>
      <c r="O247" s="157">
        <f t="shared" si="93"/>
        <v>1.1835425574023835</v>
      </c>
      <c r="P247" s="157">
        <f t="shared" si="93"/>
        <v>1.1890947700536856</v>
      </c>
      <c r="Q247" s="157">
        <f t="shared" si="93"/>
        <v>1.1946469827049875</v>
      </c>
      <c r="R247" s="157">
        <f t="shared" si="93"/>
        <v>1.2001991953562894</v>
      </c>
      <c r="S247" s="157">
        <f t="shared" si="93"/>
        <v>1.2012787748220313</v>
      </c>
      <c r="T247" s="157">
        <f t="shared" si="93"/>
        <v>1.2023583542877734</v>
      </c>
      <c r="U247" s="157">
        <f t="shared" si="93"/>
        <v>1.203437933753515</v>
      </c>
      <c r="V247" s="157">
        <f t="shared" si="93"/>
        <v>1.2045175132192569</v>
      </c>
      <c r="W247" s="157">
        <f t="shared" si="93"/>
        <v>1.205597092684999</v>
      </c>
      <c r="X247" s="157">
        <f t="shared" si="93"/>
        <v>1.2055083116768619</v>
      </c>
      <c r="Y247" s="157">
        <f t="shared" si="93"/>
        <v>1.205419530668725</v>
      </c>
      <c r="Z247" s="157">
        <f t="shared" si="93"/>
        <v>1.2053307496605878</v>
      </c>
      <c r="AA247" s="157">
        <f t="shared" si="93"/>
        <v>1.2052419686524509</v>
      </c>
      <c r="AB247" s="157">
        <f t="shared" si="93"/>
        <v>1.2051531876443138</v>
      </c>
      <c r="AC247" s="157">
        <f t="shared" si="93"/>
        <v>1.2048146284228993</v>
      </c>
      <c r="AD247" s="157">
        <f t="shared" si="93"/>
        <v>1.2044760692014849</v>
      </c>
      <c r="AE247" s="157">
        <f t="shared" si="93"/>
        <v>1.2041375099800702</v>
      </c>
      <c r="AF247" s="157">
        <f t="shared" si="93"/>
        <v>1.2037989507586557</v>
      </c>
      <c r="AG247" s="157">
        <f t="shared" si="93"/>
        <v>1.2034603915372413</v>
      </c>
      <c r="AH247" s="157">
        <f t="shared" si="93"/>
        <v>1.200415619258127</v>
      </c>
      <c r="AI247" s="157">
        <f t="shared" si="93"/>
        <v>1.1973708469790125</v>
      </c>
      <c r="AJ247" s="157">
        <f t="shared" si="93"/>
        <v>1.1943260746998983</v>
      </c>
      <c r="AK247" s="157">
        <f t="shared" si="93"/>
        <v>1.191281302420784</v>
      </c>
      <c r="AL247" s="157">
        <f t="shared" si="93"/>
        <v>1.1882365301416695</v>
      </c>
      <c r="AM247" s="157">
        <f t="shared" si="93"/>
        <v>1.185191757862555</v>
      </c>
      <c r="AN247" s="157">
        <f t="shared" si="93"/>
        <v>1.1821469855834406</v>
      </c>
      <c r="AO247" s="157">
        <f t="shared" si="93"/>
        <v>1.1791022133043265</v>
      </c>
    </row>
    <row r="248" spans="1:41" x14ac:dyDescent="0.45">
      <c r="A248" s="4" t="s">
        <v>677</v>
      </c>
      <c r="B248" s="4" t="s">
        <v>683</v>
      </c>
      <c r="C248" s="157">
        <f t="shared" si="66"/>
        <v>1</v>
      </c>
      <c r="D248" s="157">
        <f t="shared" ref="D248:AO248" si="94">IFERROR(D173/$C173,0)</f>
        <v>1.0350515463917527</v>
      </c>
      <c r="E248" s="157">
        <f t="shared" si="94"/>
        <v>1.0701030927835053</v>
      </c>
      <c r="F248" s="157">
        <f t="shared" si="94"/>
        <v>1.1051546391752578</v>
      </c>
      <c r="G248" s="157">
        <f t="shared" si="94"/>
        <v>1.1402061855670103</v>
      </c>
      <c r="H248" s="157">
        <f t="shared" si="94"/>
        <v>1.1752577319587629</v>
      </c>
      <c r="I248" s="157">
        <f t="shared" si="94"/>
        <v>1.202749140893471</v>
      </c>
      <c r="J248" s="157">
        <f t="shared" si="94"/>
        <v>1.2302405498281788</v>
      </c>
      <c r="K248" s="157">
        <f t="shared" si="94"/>
        <v>1.2577319587628866</v>
      </c>
      <c r="L248" s="157">
        <f t="shared" si="94"/>
        <v>1.2852233676975946</v>
      </c>
      <c r="M248" s="157">
        <f t="shared" si="94"/>
        <v>1.3127147766323024</v>
      </c>
      <c r="N248" s="157">
        <f t="shared" si="94"/>
        <v>1.3254295532646048</v>
      </c>
      <c r="O248" s="157">
        <f t="shared" si="94"/>
        <v>1.3381443298969071</v>
      </c>
      <c r="P248" s="157">
        <f t="shared" si="94"/>
        <v>1.3508591065292097</v>
      </c>
      <c r="Q248" s="157">
        <f t="shared" si="94"/>
        <v>1.3635738831615121</v>
      </c>
      <c r="R248" s="157">
        <f t="shared" si="94"/>
        <v>1.3762886597938144</v>
      </c>
      <c r="S248" s="157">
        <f t="shared" si="94"/>
        <v>1.3742268041237113</v>
      </c>
      <c r="T248" s="157">
        <f t="shared" si="94"/>
        <v>1.3721649484536083</v>
      </c>
      <c r="U248" s="157">
        <f t="shared" si="94"/>
        <v>1.3701030927835052</v>
      </c>
      <c r="V248" s="157">
        <f t="shared" si="94"/>
        <v>1.3680412371134021</v>
      </c>
      <c r="W248" s="157">
        <f t="shared" si="94"/>
        <v>1.365979381443299</v>
      </c>
      <c r="X248" s="157">
        <f t="shared" si="94"/>
        <v>1.3642611683848798</v>
      </c>
      <c r="Y248" s="157">
        <f t="shared" si="94"/>
        <v>1.3625429553264605</v>
      </c>
      <c r="Z248" s="157">
        <f t="shared" si="94"/>
        <v>1.3608247422680413</v>
      </c>
      <c r="AA248" s="157">
        <f t="shared" si="94"/>
        <v>1.359106529209622</v>
      </c>
      <c r="AB248" s="157">
        <f t="shared" si="94"/>
        <v>1.3573883161512028</v>
      </c>
      <c r="AC248" s="157">
        <f t="shared" si="94"/>
        <v>1.3103092783505157</v>
      </c>
      <c r="AD248" s="157">
        <f t="shared" si="94"/>
        <v>1.2632302405498281</v>
      </c>
      <c r="AE248" s="157">
        <f t="shared" si="94"/>
        <v>1.216151202749141</v>
      </c>
      <c r="AF248" s="157">
        <f t="shared" si="94"/>
        <v>1.1690721649484537</v>
      </c>
      <c r="AG248" s="157">
        <f t="shared" si="94"/>
        <v>1.1219931271477663</v>
      </c>
      <c r="AH248" s="157">
        <f t="shared" si="94"/>
        <v>1.0831615120274913</v>
      </c>
      <c r="AI248" s="157">
        <f t="shared" si="94"/>
        <v>1.0443298969072163</v>
      </c>
      <c r="AJ248" s="157">
        <f t="shared" si="94"/>
        <v>1.0054982817869416</v>
      </c>
      <c r="AK248" s="157">
        <f t="shared" si="94"/>
        <v>0.96666666666666667</v>
      </c>
      <c r="AL248" s="157">
        <f t="shared" si="94"/>
        <v>0.92783505154639168</v>
      </c>
      <c r="AM248" s="157">
        <f t="shared" si="94"/>
        <v>0.88900343642611668</v>
      </c>
      <c r="AN248" s="157">
        <f t="shared" si="94"/>
        <v>0.85017182130584179</v>
      </c>
      <c r="AO248" s="157">
        <f t="shared" si="94"/>
        <v>0.81134020618556679</v>
      </c>
    </row>
    <row r="249" spans="1:41" x14ac:dyDescent="0.45">
      <c r="A249" s="4" t="s">
        <v>678</v>
      </c>
      <c r="B249" s="4" t="s">
        <v>683</v>
      </c>
      <c r="C249" s="157">
        <f t="shared" si="66"/>
        <v>1</v>
      </c>
      <c r="D249" s="157">
        <f t="shared" ref="D249:AO249" si="95">IFERROR(D174/$C174,0)</f>
        <v>1.0122688417040666</v>
      </c>
      <c r="E249" s="157">
        <f t="shared" si="95"/>
        <v>1.0243799180788873</v>
      </c>
      <c r="F249" s="157">
        <f t="shared" si="95"/>
        <v>1.0364099210877882</v>
      </c>
      <c r="G249" s="157">
        <f t="shared" si="95"/>
        <v>1.0483787143031715</v>
      </c>
      <c r="H249" s="157">
        <f t="shared" si="95"/>
        <v>1.0602614249126261</v>
      </c>
      <c r="I249" s="157">
        <f t="shared" si="95"/>
        <v>1.0720359495555423</v>
      </c>
      <c r="J249" s="157">
        <f t="shared" si="95"/>
        <v>1.0836632134679862</v>
      </c>
      <c r="K249" s="157">
        <f t="shared" si="95"/>
        <v>1.095111547675663</v>
      </c>
      <c r="L249" s="157">
        <f t="shared" si="95"/>
        <v>1.1063738266593561</v>
      </c>
      <c r="M249" s="157">
        <f t="shared" si="95"/>
        <v>1.1174516338677802</v>
      </c>
      <c r="N249" s="157">
        <f t="shared" si="95"/>
        <v>1.1283323017112175</v>
      </c>
      <c r="O249" s="157">
        <f t="shared" si="95"/>
        <v>1.1390023708755923</v>
      </c>
      <c r="P249" s="157">
        <f t="shared" si="95"/>
        <v>1.1494483820468293</v>
      </c>
      <c r="Q249" s="157">
        <f t="shared" si="95"/>
        <v>1.1596592510839252</v>
      </c>
      <c r="R249" s="157">
        <f t="shared" si="95"/>
        <v>1.1696238938458769</v>
      </c>
      <c r="S249" s="157">
        <f t="shared" si="95"/>
        <v>1.1793248923968218</v>
      </c>
      <c r="T249" s="157">
        <f t="shared" si="95"/>
        <v>1.1887440370765403</v>
      </c>
      <c r="U249" s="157">
        <f t="shared" si="95"/>
        <v>1.1978670768465998</v>
      </c>
      <c r="V249" s="157">
        <f t="shared" si="95"/>
        <v>1.2066860944634263</v>
      </c>
      <c r="W249" s="157">
        <f t="shared" si="95"/>
        <v>1.2151931726834462</v>
      </c>
      <c r="X249" s="157">
        <f t="shared" si="95"/>
        <v>1.2233756439169412</v>
      </c>
      <c r="Y249" s="157">
        <f t="shared" si="95"/>
        <v>1.2312168819524067</v>
      </c>
      <c r="Z249" s="157">
        <f t="shared" si="95"/>
        <v>1.2387081778219113</v>
      </c>
      <c r="AA249" s="157">
        <f t="shared" si="95"/>
        <v>1.2458431977305962</v>
      </c>
      <c r="AB249" s="157">
        <f t="shared" si="95"/>
        <v>1.2526243168515334</v>
      </c>
      <c r="AC249" s="157">
        <f t="shared" si="95"/>
        <v>1.2590649944987984</v>
      </c>
      <c r="AD249" s="157">
        <f t="shared" si="95"/>
        <v>1.265184232056968</v>
      </c>
      <c r="AE249" s="157">
        <f t="shared" si="95"/>
        <v>1.2709994474619049</v>
      </c>
      <c r="AF249" s="157">
        <f t="shared" si="95"/>
        <v>1.2765130158866809</v>
      </c>
      <c r="AG249" s="157">
        <f t="shared" si="95"/>
        <v>1.2817273125043682</v>
      </c>
      <c r="AH249" s="157">
        <f t="shared" si="95"/>
        <v>1.2866494628341834</v>
      </c>
      <c r="AI249" s="157">
        <f t="shared" si="95"/>
        <v>1.2912897592927721</v>
      </c>
      <c r="AJ249" s="157">
        <f t="shared" si="95"/>
        <v>1.2956537439506361</v>
      </c>
      <c r="AK249" s="157">
        <f t="shared" si="95"/>
        <v>1.2997477506026345</v>
      </c>
      <c r="AL249" s="157">
        <f t="shared" si="95"/>
        <v>1.3035725709731245</v>
      </c>
      <c r="AM249" s="157">
        <f t="shared" si="95"/>
        <v>1.3071321636838933</v>
      </c>
      <c r="AN249" s="157">
        <f t="shared" si="95"/>
        <v>1.3104249452862258</v>
      </c>
      <c r="AO249" s="157">
        <f t="shared" si="95"/>
        <v>1.3134532909531942</v>
      </c>
    </row>
    <row r="250" spans="1:41" x14ac:dyDescent="0.45">
      <c r="A250" s="4" t="s">
        <v>11</v>
      </c>
      <c r="B250" s="4" t="s">
        <v>683</v>
      </c>
      <c r="C250" s="157">
        <f t="shared" si="66"/>
        <v>1</v>
      </c>
      <c r="D250" s="157">
        <f t="shared" ref="D250:AO250" si="96">IFERROR(D175/$C175,0)</f>
        <v>1.075267773813873</v>
      </c>
      <c r="E250" s="157">
        <f t="shared" si="96"/>
        <v>1.1505355476277459</v>
      </c>
      <c r="F250" s="157">
        <f t="shared" si="96"/>
        <v>1.2258033214416191</v>
      </c>
      <c r="G250" s="157">
        <f t="shared" si="96"/>
        <v>1.301071095255492</v>
      </c>
      <c r="H250" s="157">
        <f t="shared" si="96"/>
        <v>1.376338869069365</v>
      </c>
      <c r="I250" s="157">
        <f t="shared" si="96"/>
        <v>1.4783122480785229</v>
      </c>
      <c r="J250" s="157">
        <f t="shared" si="96"/>
        <v>1.5802856270876811</v>
      </c>
      <c r="K250" s="157">
        <f t="shared" si="96"/>
        <v>1.6822590060968388</v>
      </c>
      <c r="L250" s="157">
        <f t="shared" si="96"/>
        <v>1.7842323851059967</v>
      </c>
      <c r="M250" s="157">
        <f t="shared" si="96"/>
        <v>1.8862057641151548</v>
      </c>
      <c r="N250" s="157">
        <f t="shared" si="96"/>
        <v>2.013376655524151</v>
      </c>
      <c r="O250" s="157">
        <f t="shared" si="96"/>
        <v>2.1405475469331474</v>
      </c>
      <c r="P250" s="157">
        <f t="shared" si="96"/>
        <v>2.2677184383421438</v>
      </c>
      <c r="Q250" s="157">
        <f t="shared" si="96"/>
        <v>2.3948893297511398</v>
      </c>
      <c r="R250" s="157">
        <f t="shared" si="96"/>
        <v>2.5220602211601362</v>
      </c>
      <c r="S250" s="157">
        <f t="shared" si="96"/>
        <v>2.6516535620075166</v>
      </c>
      <c r="T250" s="157">
        <f t="shared" si="96"/>
        <v>2.7812469028548965</v>
      </c>
      <c r="U250" s="157">
        <f t="shared" si="96"/>
        <v>2.9108402437022769</v>
      </c>
      <c r="V250" s="157">
        <f t="shared" si="96"/>
        <v>3.0404335845496573</v>
      </c>
      <c r="W250" s="157">
        <f t="shared" si="96"/>
        <v>3.1700269253970377</v>
      </c>
      <c r="X250" s="157">
        <f t="shared" si="96"/>
        <v>3.2135406056149614</v>
      </c>
      <c r="Y250" s="157">
        <f t="shared" si="96"/>
        <v>3.2570542858328846</v>
      </c>
      <c r="Z250" s="157">
        <f t="shared" si="96"/>
        <v>3.3005679660508087</v>
      </c>
      <c r="AA250" s="157">
        <f t="shared" si="96"/>
        <v>3.3440816462687324</v>
      </c>
      <c r="AB250" s="157">
        <f t="shared" si="96"/>
        <v>3.3875953264866556</v>
      </c>
      <c r="AC250" s="157">
        <f t="shared" si="96"/>
        <v>3.4402044109415493</v>
      </c>
      <c r="AD250" s="157">
        <f t="shared" si="96"/>
        <v>3.4928134953964429</v>
      </c>
      <c r="AE250" s="157">
        <f t="shared" si="96"/>
        <v>3.5454225798513361</v>
      </c>
      <c r="AF250" s="157">
        <f t="shared" si="96"/>
        <v>3.5980316643062298</v>
      </c>
      <c r="AG250" s="157">
        <f t="shared" si="96"/>
        <v>3.6506407487611234</v>
      </c>
      <c r="AH250" s="157">
        <f t="shared" si="96"/>
        <v>3.688519306809749</v>
      </c>
      <c r="AI250" s="157">
        <f t="shared" si="96"/>
        <v>3.7263978648583747</v>
      </c>
      <c r="AJ250" s="157">
        <f t="shared" si="96"/>
        <v>3.7642764229069998</v>
      </c>
      <c r="AK250" s="157">
        <f t="shared" si="96"/>
        <v>3.8021549809556254</v>
      </c>
      <c r="AL250" s="157">
        <f t="shared" si="96"/>
        <v>3.840033539004251</v>
      </c>
      <c r="AM250" s="157">
        <f t="shared" si="96"/>
        <v>3.8779120970528766</v>
      </c>
      <c r="AN250" s="157">
        <f t="shared" si="96"/>
        <v>3.9157906551015023</v>
      </c>
      <c r="AO250" s="157">
        <f t="shared" si="96"/>
        <v>3.9536692131501274</v>
      </c>
    </row>
    <row r="251" spans="1:41" x14ac:dyDescent="0.45">
      <c r="A251" s="4" t="s">
        <v>679</v>
      </c>
      <c r="B251" s="4" t="s">
        <v>683</v>
      </c>
      <c r="C251" s="157">
        <f t="shared" si="66"/>
        <v>1</v>
      </c>
      <c r="D251" s="157">
        <f t="shared" ref="D251:AO251" si="97">IFERROR(D176/$C176,0)</f>
        <v>1.0218464097588023</v>
      </c>
      <c r="E251" s="157">
        <f t="shared" si="97"/>
        <v>1.0436928195176047</v>
      </c>
      <c r="F251" s="157">
        <f t="shared" si="97"/>
        <v>1.0655392292764072</v>
      </c>
      <c r="G251" s="157">
        <f t="shared" si="97"/>
        <v>1.0873856390352095</v>
      </c>
      <c r="H251" s="157">
        <f t="shared" si="97"/>
        <v>1.1092320487940117</v>
      </c>
      <c r="I251" s="157">
        <f t="shared" si="97"/>
        <v>1.1513723315774882</v>
      </c>
      <c r="J251" s="157">
        <f t="shared" si="97"/>
        <v>1.1935126143609649</v>
      </c>
      <c r="K251" s="157">
        <f t="shared" si="97"/>
        <v>1.2356528971444416</v>
      </c>
      <c r="L251" s="157">
        <f t="shared" si="97"/>
        <v>1.2777931799279181</v>
      </c>
      <c r="M251" s="157">
        <f t="shared" si="97"/>
        <v>1.3199334627113946</v>
      </c>
      <c r="N251" s="157">
        <f t="shared" si="97"/>
        <v>1.3733850845578044</v>
      </c>
      <c r="O251" s="157">
        <f t="shared" si="97"/>
        <v>1.426836706404214</v>
      </c>
      <c r="P251" s="157">
        <f t="shared" si="97"/>
        <v>1.4802883282506241</v>
      </c>
      <c r="Q251" s="157">
        <f t="shared" si="97"/>
        <v>1.5337399500970337</v>
      </c>
      <c r="R251" s="157">
        <f t="shared" si="97"/>
        <v>1.5871915719434433</v>
      </c>
      <c r="S251" s="157">
        <f t="shared" si="97"/>
        <v>1.6479622955364568</v>
      </c>
      <c r="T251" s="157">
        <f t="shared" si="97"/>
        <v>1.7087330191294705</v>
      </c>
      <c r="U251" s="157">
        <f t="shared" si="97"/>
        <v>1.769503742722484</v>
      </c>
      <c r="V251" s="157">
        <f t="shared" si="97"/>
        <v>1.8302744663154979</v>
      </c>
      <c r="W251" s="157">
        <f t="shared" si="97"/>
        <v>1.8910451899085114</v>
      </c>
      <c r="X251" s="157">
        <f t="shared" si="97"/>
        <v>1.9805378430828944</v>
      </c>
      <c r="Y251" s="157">
        <f t="shared" si="97"/>
        <v>2.0700304962572775</v>
      </c>
      <c r="Z251" s="157">
        <f t="shared" si="97"/>
        <v>2.1595231494316609</v>
      </c>
      <c r="AA251" s="157">
        <f t="shared" si="97"/>
        <v>2.2490158026060438</v>
      </c>
      <c r="AB251" s="157">
        <f t="shared" si="97"/>
        <v>2.3385084557804272</v>
      </c>
      <c r="AC251" s="157">
        <f t="shared" si="97"/>
        <v>2.4536734128084281</v>
      </c>
      <c r="AD251" s="157">
        <f t="shared" si="97"/>
        <v>2.5688383698364294</v>
      </c>
      <c r="AE251" s="157">
        <f t="shared" si="97"/>
        <v>2.6840033268644303</v>
      </c>
      <c r="AF251" s="157">
        <f t="shared" si="97"/>
        <v>2.7991682838924317</v>
      </c>
      <c r="AG251" s="157">
        <f t="shared" si="97"/>
        <v>2.9143332409204326</v>
      </c>
      <c r="AH251" s="157">
        <f t="shared" si="97"/>
        <v>3.009537011366787</v>
      </c>
      <c r="AI251" s="157">
        <f t="shared" si="97"/>
        <v>3.1047407818131414</v>
      </c>
      <c r="AJ251" s="157">
        <f t="shared" si="97"/>
        <v>3.1999445522594958</v>
      </c>
      <c r="AK251" s="157">
        <f t="shared" si="97"/>
        <v>3.2951483227058502</v>
      </c>
      <c r="AL251" s="157">
        <f t="shared" si="97"/>
        <v>3.3903520931522042</v>
      </c>
      <c r="AM251" s="157">
        <f t="shared" si="97"/>
        <v>3.4855558635985591</v>
      </c>
      <c r="AN251" s="157">
        <f t="shared" si="97"/>
        <v>3.580759634044913</v>
      </c>
      <c r="AO251" s="157">
        <f t="shared" si="97"/>
        <v>3.6759634044912675</v>
      </c>
    </row>
    <row r="252" spans="1:41" x14ac:dyDescent="0.45">
      <c r="A252" s="4" t="s">
        <v>675</v>
      </c>
      <c r="B252" s="4" t="s">
        <v>684</v>
      </c>
      <c r="C252" s="157">
        <f t="shared" ref="C252:R259" si="98">IFERROR(C177/$C177,0)</f>
        <v>0</v>
      </c>
      <c r="D252" s="157">
        <f t="shared" si="98"/>
        <v>0</v>
      </c>
      <c r="E252" s="157">
        <f t="shared" si="98"/>
        <v>0</v>
      </c>
      <c r="F252" s="157">
        <f t="shared" si="98"/>
        <v>0</v>
      </c>
      <c r="G252" s="157">
        <f t="shared" si="98"/>
        <v>0</v>
      </c>
      <c r="H252" s="157">
        <f t="shared" si="98"/>
        <v>0</v>
      </c>
      <c r="I252" s="157">
        <f t="shared" si="98"/>
        <v>0</v>
      </c>
      <c r="J252" s="157">
        <f t="shared" si="98"/>
        <v>0</v>
      </c>
      <c r="K252" s="157">
        <f t="shared" si="98"/>
        <v>0</v>
      </c>
      <c r="L252" s="157">
        <f t="shared" si="98"/>
        <v>0</v>
      </c>
      <c r="M252" s="157">
        <f t="shared" si="98"/>
        <v>0</v>
      </c>
      <c r="N252" s="157">
        <f t="shared" si="98"/>
        <v>0</v>
      </c>
      <c r="O252" s="157">
        <f t="shared" si="98"/>
        <v>0</v>
      </c>
      <c r="P252" s="157">
        <f t="shared" si="98"/>
        <v>0</v>
      </c>
      <c r="Q252" s="157">
        <f t="shared" si="98"/>
        <v>0</v>
      </c>
      <c r="R252" s="157">
        <f t="shared" si="98"/>
        <v>0</v>
      </c>
      <c r="S252" s="157">
        <f t="shared" ref="S252:AO252" si="99">IFERROR(S177/$C177,0)</f>
        <v>0</v>
      </c>
      <c r="T252" s="157">
        <f t="shared" si="99"/>
        <v>0</v>
      </c>
      <c r="U252" s="157">
        <f t="shared" si="99"/>
        <v>0</v>
      </c>
      <c r="V252" s="157">
        <f t="shared" si="99"/>
        <v>0</v>
      </c>
      <c r="W252" s="157">
        <f t="shared" si="99"/>
        <v>0</v>
      </c>
      <c r="X252" s="157">
        <f t="shared" si="99"/>
        <v>0</v>
      </c>
      <c r="Y252" s="157">
        <f t="shared" si="99"/>
        <v>0</v>
      </c>
      <c r="Z252" s="157">
        <f t="shared" si="99"/>
        <v>0</v>
      </c>
      <c r="AA252" s="157">
        <f t="shared" si="99"/>
        <v>0</v>
      </c>
      <c r="AB252" s="157">
        <f t="shared" si="99"/>
        <v>0</v>
      </c>
      <c r="AC252" s="157">
        <f t="shared" si="99"/>
        <v>0</v>
      </c>
      <c r="AD252" s="157">
        <f t="shared" si="99"/>
        <v>0</v>
      </c>
      <c r="AE252" s="157">
        <f t="shared" si="99"/>
        <v>0</v>
      </c>
      <c r="AF252" s="157">
        <f t="shared" si="99"/>
        <v>0</v>
      </c>
      <c r="AG252" s="157">
        <f t="shared" si="99"/>
        <v>0</v>
      </c>
      <c r="AH252" s="157">
        <f t="shared" si="99"/>
        <v>0</v>
      </c>
      <c r="AI252" s="157">
        <f t="shared" si="99"/>
        <v>0</v>
      </c>
      <c r="AJ252" s="157">
        <f t="shared" si="99"/>
        <v>0</v>
      </c>
      <c r="AK252" s="157">
        <f t="shared" si="99"/>
        <v>0</v>
      </c>
      <c r="AL252" s="157">
        <f t="shared" si="99"/>
        <v>0</v>
      </c>
      <c r="AM252" s="157">
        <f t="shared" si="99"/>
        <v>0</v>
      </c>
      <c r="AN252" s="157">
        <f t="shared" si="99"/>
        <v>0</v>
      </c>
      <c r="AO252" s="157">
        <f t="shared" si="99"/>
        <v>0</v>
      </c>
    </row>
    <row r="253" spans="1:41" x14ac:dyDescent="0.45">
      <c r="A253" s="4" t="s">
        <v>676</v>
      </c>
      <c r="B253" s="4" t="s">
        <v>684</v>
      </c>
      <c r="C253" s="157">
        <f t="shared" si="98"/>
        <v>0</v>
      </c>
      <c r="D253" s="157">
        <f t="shared" si="98"/>
        <v>0</v>
      </c>
      <c r="E253" s="157">
        <f t="shared" si="98"/>
        <v>0</v>
      </c>
      <c r="F253" s="157">
        <f t="shared" si="98"/>
        <v>0</v>
      </c>
      <c r="G253" s="157">
        <f t="shared" si="98"/>
        <v>0</v>
      </c>
      <c r="H253" s="157">
        <f t="shared" si="98"/>
        <v>0</v>
      </c>
      <c r="I253" s="157">
        <f t="shared" si="98"/>
        <v>0</v>
      </c>
      <c r="J253" s="157">
        <f t="shared" si="98"/>
        <v>0</v>
      </c>
      <c r="K253" s="157">
        <f t="shared" si="98"/>
        <v>0</v>
      </c>
      <c r="L253" s="157">
        <f t="shared" si="98"/>
        <v>0</v>
      </c>
      <c r="M253" s="157">
        <f t="shared" si="98"/>
        <v>0</v>
      </c>
      <c r="N253" s="157">
        <f t="shared" si="98"/>
        <v>0</v>
      </c>
      <c r="O253" s="157">
        <f t="shared" si="98"/>
        <v>0</v>
      </c>
      <c r="P253" s="157">
        <f t="shared" si="98"/>
        <v>0</v>
      </c>
      <c r="Q253" s="157">
        <f t="shared" si="98"/>
        <v>0</v>
      </c>
      <c r="R253" s="157">
        <f t="shared" si="98"/>
        <v>0</v>
      </c>
      <c r="S253" s="157">
        <f t="shared" ref="S253:AO253" si="100">IFERROR(S178/$C178,0)</f>
        <v>0</v>
      </c>
      <c r="T253" s="157">
        <f t="shared" si="100"/>
        <v>0</v>
      </c>
      <c r="U253" s="157">
        <f t="shared" si="100"/>
        <v>0</v>
      </c>
      <c r="V253" s="157">
        <f t="shared" si="100"/>
        <v>0</v>
      </c>
      <c r="W253" s="157">
        <f t="shared" si="100"/>
        <v>0</v>
      </c>
      <c r="X253" s="157">
        <f t="shared" si="100"/>
        <v>0</v>
      </c>
      <c r="Y253" s="157">
        <f t="shared" si="100"/>
        <v>0</v>
      </c>
      <c r="Z253" s="157">
        <f t="shared" si="100"/>
        <v>0</v>
      </c>
      <c r="AA253" s="157">
        <f t="shared" si="100"/>
        <v>0</v>
      </c>
      <c r="AB253" s="157">
        <f t="shared" si="100"/>
        <v>0</v>
      </c>
      <c r="AC253" s="157">
        <f t="shared" si="100"/>
        <v>0</v>
      </c>
      <c r="AD253" s="157">
        <f t="shared" si="100"/>
        <v>0</v>
      </c>
      <c r="AE253" s="157">
        <f t="shared" si="100"/>
        <v>0</v>
      </c>
      <c r="AF253" s="157">
        <f t="shared" si="100"/>
        <v>0</v>
      </c>
      <c r="AG253" s="157">
        <f t="shared" si="100"/>
        <v>0</v>
      </c>
      <c r="AH253" s="157">
        <f t="shared" si="100"/>
        <v>0</v>
      </c>
      <c r="AI253" s="157">
        <f t="shared" si="100"/>
        <v>0</v>
      </c>
      <c r="AJ253" s="157">
        <f t="shared" si="100"/>
        <v>0</v>
      </c>
      <c r="AK253" s="157">
        <f t="shared" si="100"/>
        <v>0</v>
      </c>
      <c r="AL253" s="157">
        <f t="shared" si="100"/>
        <v>0</v>
      </c>
      <c r="AM253" s="157">
        <f t="shared" si="100"/>
        <v>0</v>
      </c>
      <c r="AN253" s="157">
        <f t="shared" si="100"/>
        <v>0</v>
      </c>
      <c r="AO253" s="157">
        <f t="shared" si="100"/>
        <v>0</v>
      </c>
    </row>
    <row r="254" spans="1:41" x14ac:dyDescent="0.45">
      <c r="A254" s="4" t="s">
        <v>27</v>
      </c>
      <c r="B254" s="4" t="s">
        <v>684</v>
      </c>
      <c r="C254" s="157">
        <f t="shared" si="98"/>
        <v>0</v>
      </c>
      <c r="D254" s="157">
        <f t="shared" si="98"/>
        <v>0</v>
      </c>
      <c r="E254" s="157">
        <f t="shared" si="98"/>
        <v>0</v>
      </c>
      <c r="F254" s="157">
        <f t="shared" si="98"/>
        <v>0</v>
      </c>
      <c r="G254" s="157">
        <f t="shared" si="98"/>
        <v>0</v>
      </c>
      <c r="H254" s="157">
        <f t="shared" si="98"/>
        <v>0</v>
      </c>
      <c r="I254" s="157">
        <f t="shared" si="98"/>
        <v>0</v>
      </c>
      <c r="J254" s="157">
        <f t="shared" si="98"/>
        <v>0</v>
      </c>
      <c r="K254" s="157">
        <f t="shared" si="98"/>
        <v>0</v>
      </c>
      <c r="L254" s="157">
        <f t="shared" si="98"/>
        <v>0</v>
      </c>
      <c r="M254" s="157">
        <f t="shared" si="98"/>
        <v>0</v>
      </c>
      <c r="N254" s="157">
        <f t="shared" si="98"/>
        <v>0</v>
      </c>
      <c r="O254" s="157">
        <f t="shared" si="98"/>
        <v>0</v>
      </c>
      <c r="P254" s="157">
        <f t="shared" si="98"/>
        <v>0</v>
      </c>
      <c r="Q254" s="157">
        <f t="shared" si="98"/>
        <v>0</v>
      </c>
      <c r="R254" s="157">
        <f t="shared" si="98"/>
        <v>0</v>
      </c>
      <c r="S254" s="157">
        <f t="shared" ref="S254:AO254" si="101">IFERROR(S179/$C179,0)</f>
        <v>0</v>
      </c>
      <c r="T254" s="157">
        <f t="shared" si="101"/>
        <v>0</v>
      </c>
      <c r="U254" s="157">
        <f t="shared" si="101"/>
        <v>0</v>
      </c>
      <c r="V254" s="157">
        <f t="shared" si="101"/>
        <v>0</v>
      </c>
      <c r="W254" s="157">
        <f t="shared" si="101"/>
        <v>0</v>
      </c>
      <c r="X254" s="157">
        <f t="shared" si="101"/>
        <v>0</v>
      </c>
      <c r="Y254" s="157">
        <f t="shared" si="101"/>
        <v>0</v>
      </c>
      <c r="Z254" s="157">
        <f t="shared" si="101"/>
        <v>0</v>
      </c>
      <c r="AA254" s="157">
        <f t="shared" si="101"/>
        <v>0</v>
      </c>
      <c r="AB254" s="157">
        <f t="shared" si="101"/>
        <v>0</v>
      </c>
      <c r="AC254" s="157">
        <f t="shared" si="101"/>
        <v>0</v>
      </c>
      <c r="AD254" s="157">
        <f t="shared" si="101"/>
        <v>0</v>
      </c>
      <c r="AE254" s="157">
        <f t="shared" si="101"/>
        <v>0</v>
      </c>
      <c r="AF254" s="157">
        <f t="shared" si="101"/>
        <v>0</v>
      </c>
      <c r="AG254" s="157">
        <f t="shared" si="101"/>
        <v>0</v>
      </c>
      <c r="AH254" s="157">
        <f t="shared" si="101"/>
        <v>0</v>
      </c>
      <c r="AI254" s="157">
        <f t="shared" si="101"/>
        <v>0</v>
      </c>
      <c r="AJ254" s="157">
        <f t="shared" si="101"/>
        <v>0</v>
      </c>
      <c r="AK254" s="157">
        <f t="shared" si="101"/>
        <v>0</v>
      </c>
      <c r="AL254" s="157">
        <f t="shared" si="101"/>
        <v>0</v>
      </c>
      <c r="AM254" s="157">
        <f t="shared" si="101"/>
        <v>0</v>
      </c>
      <c r="AN254" s="157">
        <f t="shared" si="101"/>
        <v>0</v>
      </c>
      <c r="AO254" s="157">
        <f t="shared" si="101"/>
        <v>0</v>
      </c>
    </row>
    <row r="255" spans="1:41" x14ac:dyDescent="0.45">
      <c r="A255" s="4" t="s">
        <v>6</v>
      </c>
      <c r="B255" s="4" t="s">
        <v>684</v>
      </c>
      <c r="C255" s="157">
        <f t="shared" si="98"/>
        <v>0</v>
      </c>
      <c r="D255" s="157">
        <f t="shared" si="98"/>
        <v>0</v>
      </c>
      <c r="E255" s="157">
        <f t="shared" si="98"/>
        <v>0</v>
      </c>
      <c r="F255" s="157">
        <f t="shared" si="98"/>
        <v>0</v>
      </c>
      <c r="G255" s="157">
        <f t="shared" si="98"/>
        <v>0</v>
      </c>
      <c r="H255" s="157">
        <f t="shared" si="98"/>
        <v>0</v>
      </c>
      <c r="I255" s="157">
        <f t="shared" si="98"/>
        <v>0</v>
      </c>
      <c r="J255" s="157">
        <f t="shared" si="98"/>
        <v>0</v>
      </c>
      <c r="K255" s="157">
        <f t="shared" si="98"/>
        <v>0</v>
      </c>
      <c r="L255" s="157">
        <f t="shared" si="98"/>
        <v>0</v>
      </c>
      <c r="M255" s="157">
        <f t="shared" si="98"/>
        <v>0</v>
      </c>
      <c r="N255" s="157">
        <f t="shared" si="98"/>
        <v>0</v>
      </c>
      <c r="O255" s="157">
        <f t="shared" si="98"/>
        <v>0</v>
      </c>
      <c r="P255" s="157">
        <f t="shared" si="98"/>
        <v>0</v>
      </c>
      <c r="Q255" s="157">
        <f t="shared" si="98"/>
        <v>0</v>
      </c>
      <c r="R255" s="157">
        <f t="shared" si="98"/>
        <v>0</v>
      </c>
      <c r="S255" s="157">
        <f t="shared" ref="S255:AO255" si="102">IFERROR(S180/$C180,0)</f>
        <v>0</v>
      </c>
      <c r="T255" s="157">
        <f t="shared" si="102"/>
        <v>0</v>
      </c>
      <c r="U255" s="157">
        <f t="shared" si="102"/>
        <v>0</v>
      </c>
      <c r="V255" s="157">
        <f t="shared" si="102"/>
        <v>0</v>
      </c>
      <c r="W255" s="157">
        <f t="shared" si="102"/>
        <v>0</v>
      </c>
      <c r="X255" s="157">
        <f t="shared" si="102"/>
        <v>0</v>
      </c>
      <c r="Y255" s="157">
        <f t="shared" si="102"/>
        <v>0</v>
      </c>
      <c r="Z255" s="157">
        <f t="shared" si="102"/>
        <v>0</v>
      </c>
      <c r="AA255" s="157">
        <f t="shared" si="102"/>
        <v>0</v>
      </c>
      <c r="AB255" s="157">
        <f t="shared" si="102"/>
        <v>0</v>
      </c>
      <c r="AC255" s="157">
        <f t="shared" si="102"/>
        <v>0</v>
      </c>
      <c r="AD255" s="157">
        <f t="shared" si="102"/>
        <v>0</v>
      </c>
      <c r="AE255" s="157">
        <f t="shared" si="102"/>
        <v>0</v>
      </c>
      <c r="AF255" s="157">
        <f t="shared" si="102"/>
        <v>0</v>
      </c>
      <c r="AG255" s="157">
        <f t="shared" si="102"/>
        <v>0</v>
      </c>
      <c r="AH255" s="157">
        <f t="shared" si="102"/>
        <v>0</v>
      </c>
      <c r="AI255" s="157">
        <f t="shared" si="102"/>
        <v>0</v>
      </c>
      <c r="AJ255" s="157">
        <f t="shared" si="102"/>
        <v>0</v>
      </c>
      <c r="AK255" s="157">
        <f t="shared" si="102"/>
        <v>0</v>
      </c>
      <c r="AL255" s="157">
        <f t="shared" si="102"/>
        <v>0</v>
      </c>
      <c r="AM255" s="157">
        <f t="shared" si="102"/>
        <v>0</v>
      </c>
      <c r="AN255" s="157">
        <f t="shared" si="102"/>
        <v>0</v>
      </c>
      <c r="AO255" s="157">
        <f t="shared" si="102"/>
        <v>0</v>
      </c>
    </row>
    <row r="256" spans="1:41" x14ac:dyDescent="0.45">
      <c r="A256" s="4" t="s">
        <v>677</v>
      </c>
      <c r="B256" s="4" t="s">
        <v>684</v>
      </c>
      <c r="C256" s="157">
        <f t="shared" si="98"/>
        <v>0</v>
      </c>
      <c r="D256" s="157">
        <f t="shared" si="98"/>
        <v>0</v>
      </c>
      <c r="E256" s="157">
        <f t="shared" si="98"/>
        <v>0</v>
      </c>
      <c r="F256" s="157">
        <f t="shared" si="98"/>
        <v>0</v>
      </c>
      <c r="G256" s="157">
        <f t="shared" si="98"/>
        <v>0</v>
      </c>
      <c r="H256" s="157">
        <f t="shared" si="98"/>
        <v>0</v>
      </c>
      <c r="I256" s="157">
        <f t="shared" si="98"/>
        <v>0</v>
      </c>
      <c r="J256" s="157">
        <f t="shared" si="98"/>
        <v>0</v>
      </c>
      <c r="K256" s="157">
        <f t="shared" si="98"/>
        <v>0</v>
      </c>
      <c r="L256" s="157">
        <f t="shared" si="98"/>
        <v>0</v>
      </c>
      <c r="M256" s="157">
        <f t="shared" si="98"/>
        <v>0</v>
      </c>
      <c r="N256" s="157">
        <f t="shared" si="98"/>
        <v>0</v>
      </c>
      <c r="O256" s="157">
        <f t="shared" si="98"/>
        <v>0</v>
      </c>
      <c r="P256" s="157">
        <f t="shared" si="98"/>
        <v>0</v>
      </c>
      <c r="Q256" s="157">
        <f t="shared" si="98"/>
        <v>0</v>
      </c>
      <c r="R256" s="157">
        <f t="shared" si="98"/>
        <v>0</v>
      </c>
      <c r="S256" s="157">
        <f t="shared" ref="S256:AO256" si="103">IFERROR(S181/$C181,0)</f>
        <v>0</v>
      </c>
      <c r="T256" s="157">
        <f t="shared" si="103"/>
        <v>0</v>
      </c>
      <c r="U256" s="157">
        <f t="shared" si="103"/>
        <v>0</v>
      </c>
      <c r="V256" s="157">
        <f t="shared" si="103"/>
        <v>0</v>
      </c>
      <c r="W256" s="157">
        <f t="shared" si="103"/>
        <v>0</v>
      </c>
      <c r="X256" s="157">
        <f t="shared" si="103"/>
        <v>0</v>
      </c>
      <c r="Y256" s="157">
        <f t="shared" si="103"/>
        <v>0</v>
      </c>
      <c r="Z256" s="157">
        <f t="shared" si="103"/>
        <v>0</v>
      </c>
      <c r="AA256" s="157">
        <f t="shared" si="103"/>
        <v>0</v>
      </c>
      <c r="AB256" s="157">
        <f t="shared" si="103"/>
        <v>0</v>
      </c>
      <c r="AC256" s="157">
        <f t="shared" si="103"/>
        <v>0</v>
      </c>
      <c r="AD256" s="157">
        <f t="shared" si="103"/>
        <v>0</v>
      </c>
      <c r="AE256" s="157">
        <f t="shared" si="103"/>
        <v>0</v>
      </c>
      <c r="AF256" s="157">
        <f t="shared" si="103"/>
        <v>0</v>
      </c>
      <c r="AG256" s="157">
        <f t="shared" si="103"/>
        <v>0</v>
      </c>
      <c r="AH256" s="157">
        <f t="shared" si="103"/>
        <v>0</v>
      </c>
      <c r="AI256" s="157">
        <f t="shared" si="103"/>
        <v>0</v>
      </c>
      <c r="AJ256" s="157">
        <f t="shared" si="103"/>
        <v>0</v>
      </c>
      <c r="AK256" s="157">
        <f t="shared" si="103"/>
        <v>0</v>
      </c>
      <c r="AL256" s="157">
        <f t="shared" si="103"/>
        <v>0</v>
      </c>
      <c r="AM256" s="157">
        <f t="shared" si="103"/>
        <v>0</v>
      </c>
      <c r="AN256" s="157">
        <f t="shared" si="103"/>
        <v>0</v>
      </c>
      <c r="AO256" s="157">
        <f t="shared" si="103"/>
        <v>0</v>
      </c>
    </row>
    <row r="257" spans="1:41" x14ac:dyDescent="0.45">
      <c r="A257" s="4" t="s">
        <v>678</v>
      </c>
      <c r="B257" s="4" t="s">
        <v>684</v>
      </c>
      <c r="C257" s="157">
        <f t="shared" si="98"/>
        <v>0</v>
      </c>
      <c r="D257" s="157">
        <f t="shared" si="98"/>
        <v>0</v>
      </c>
      <c r="E257" s="157">
        <f t="shared" si="98"/>
        <v>0</v>
      </c>
      <c r="F257" s="157">
        <f t="shared" si="98"/>
        <v>0</v>
      </c>
      <c r="G257" s="157">
        <f t="shared" si="98"/>
        <v>0</v>
      </c>
      <c r="H257" s="157">
        <f t="shared" si="98"/>
        <v>0</v>
      </c>
      <c r="I257" s="157">
        <f t="shared" si="98"/>
        <v>0</v>
      </c>
      <c r="J257" s="157">
        <f t="shared" si="98"/>
        <v>0</v>
      </c>
      <c r="K257" s="157">
        <f t="shared" si="98"/>
        <v>0</v>
      </c>
      <c r="L257" s="157">
        <f t="shared" si="98"/>
        <v>0</v>
      </c>
      <c r="M257" s="157">
        <f t="shared" si="98"/>
        <v>0</v>
      </c>
      <c r="N257" s="157">
        <f t="shared" si="98"/>
        <v>0</v>
      </c>
      <c r="O257" s="157">
        <f t="shared" si="98"/>
        <v>0</v>
      </c>
      <c r="P257" s="157">
        <f t="shared" si="98"/>
        <v>0</v>
      </c>
      <c r="Q257" s="157">
        <f t="shared" si="98"/>
        <v>0</v>
      </c>
      <c r="R257" s="157">
        <f t="shared" si="98"/>
        <v>0</v>
      </c>
      <c r="S257" s="157">
        <f t="shared" ref="S257:AO257" si="104">IFERROR(S182/$C182,0)</f>
        <v>0</v>
      </c>
      <c r="T257" s="157">
        <f t="shared" si="104"/>
        <v>0</v>
      </c>
      <c r="U257" s="157">
        <f t="shared" si="104"/>
        <v>0</v>
      </c>
      <c r="V257" s="157">
        <f t="shared" si="104"/>
        <v>0</v>
      </c>
      <c r="W257" s="157">
        <f t="shared" si="104"/>
        <v>0</v>
      </c>
      <c r="X257" s="157">
        <f t="shared" si="104"/>
        <v>0</v>
      </c>
      <c r="Y257" s="157">
        <f t="shared" si="104"/>
        <v>0</v>
      </c>
      <c r="Z257" s="157">
        <f t="shared" si="104"/>
        <v>0</v>
      </c>
      <c r="AA257" s="157">
        <f t="shared" si="104"/>
        <v>0</v>
      </c>
      <c r="AB257" s="157">
        <f t="shared" si="104"/>
        <v>0</v>
      </c>
      <c r="AC257" s="157">
        <f t="shared" si="104"/>
        <v>0</v>
      </c>
      <c r="AD257" s="157">
        <f t="shared" si="104"/>
        <v>0</v>
      </c>
      <c r="AE257" s="157">
        <f t="shared" si="104"/>
        <v>0</v>
      </c>
      <c r="AF257" s="157">
        <f t="shared" si="104"/>
        <v>0</v>
      </c>
      <c r="AG257" s="157">
        <f t="shared" si="104"/>
        <v>0</v>
      </c>
      <c r="AH257" s="157">
        <f t="shared" si="104"/>
        <v>0</v>
      </c>
      <c r="AI257" s="157">
        <f t="shared" si="104"/>
        <v>0</v>
      </c>
      <c r="AJ257" s="157">
        <f t="shared" si="104"/>
        <v>0</v>
      </c>
      <c r="AK257" s="157">
        <f t="shared" si="104"/>
        <v>0</v>
      </c>
      <c r="AL257" s="157">
        <f t="shared" si="104"/>
        <v>0</v>
      </c>
      <c r="AM257" s="157">
        <f t="shared" si="104"/>
        <v>0</v>
      </c>
      <c r="AN257" s="157">
        <f t="shared" si="104"/>
        <v>0</v>
      </c>
      <c r="AO257" s="157">
        <f t="shared" si="104"/>
        <v>0</v>
      </c>
    </row>
    <row r="258" spans="1:41" x14ac:dyDescent="0.45">
      <c r="A258" s="4" t="s">
        <v>11</v>
      </c>
      <c r="B258" s="4" t="s">
        <v>684</v>
      </c>
      <c r="C258" s="157">
        <f t="shared" si="98"/>
        <v>0</v>
      </c>
      <c r="D258" s="157">
        <f t="shared" si="98"/>
        <v>0</v>
      </c>
      <c r="E258" s="157">
        <f t="shared" si="98"/>
        <v>0</v>
      </c>
      <c r="F258" s="157">
        <f t="shared" si="98"/>
        <v>0</v>
      </c>
      <c r="G258" s="157">
        <f t="shared" si="98"/>
        <v>0</v>
      </c>
      <c r="H258" s="157">
        <f t="shared" si="98"/>
        <v>0</v>
      </c>
      <c r="I258" s="157">
        <f t="shared" si="98"/>
        <v>0</v>
      </c>
      <c r="J258" s="157">
        <f t="shared" si="98"/>
        <v>0</v>
      </c>
      <c r="K258" s="157">
        <f t="shared" si="98"/>
        <v>0</v>
      </c>
      <c r="L258" s="157">
        <f t="shared" si="98"/>
        <v>0</v>
      </c>
      <c r="M258" s="157">
        <f t="shared" si="98"/>
        <v>0</v>
      </c>
      <c r="N258" s="157">
        <f t="shared" si="98"/>
        <v>0</v>
      </c>
      <c r="O258" s="157">
        <f t="shared" si="98"/>
        <v>0</v>
      </c>
      <c r="P258" s="157">
        <f t="shared" si="98"/>
        <v>0</v>
      </c>
      <c r="Q258" s="157">
        <f t="shared" si="98"/>
        <v>0</v>
      </c>
      <c r="R258" s="157">
        <f t="shared" si="98"/>
        <v>0</v>
      </c>
      <c r="S258" s="157">
        <f t="shared" ref="S258:AO258" si="105">IFERROR(S183/$C183,0)</f>
        <v>0</v>
      </c>
      <c r="T258" s="157">
        <f t="shared" si="105"/>
        <v>0</v>
      </c>
      <c r="U258" s="157">
        <f t="shared" si="105"/>
        <v>0</v>
      </c>
      <c r="V258" s="157">
        <f t="shared" si="105"/>
        <v>0</v>
      </c>
      <c r="W258" s="157">
        <f t="shared" si="105"/>
        <v>0</v>
      </c>
      <c r="X258" s="157">
        <f t="shared" si="105"/>
        <v>0</v>
      </c>
      <c r="Y258" s="157">
        <f t="shared" si="105"/>
        <v>0</v>
      </c>
      <c r="Z258" s="157">
        <f t="shared" si="105"/>
        <v>0</v>
      </c>
      <c r="AA258" s="157">
        <f t="shared" si="105"/>
        <v>0</v>
      </c>
      <c r="AB258" s="157">
        <f t="shared" si="105"/>
        <v>0</v>
      </c>
      <c r="AC258" s="157">
        <f t="shared" si="105"/>
        <v>0</v>
      </c>
      <c r="AD258" s="157">
        <f t="shared" si="105"/>
        <v>0</v>
      </c>
      <c r="AE258" s="157">
        <f t="shared" si="105"/>
        <v>0</v>
      </c>
      <c r="AF258" s="157">
        <f t="shared" si="105"/>
        <v>0</v>
      </c>
      <c r="AG258" s="157">
        <f t="shared" si="105"/>
        <v>0</v>
      </c>
      <c r="AH258" s="157">
        <f t="shared" si="105"/>
        <v>0</v>
      </c>
      <c r="AI258" s="157">
        <f t="shared" si="105"/>
        <v>0</v>
      </c>
      <c r="AJ258" s="157">
        <f t="shared" si="105"/>
        <v>0</v>
      </c>
      <c r="AK258" s="157">
        <f t="shared" si="105"/>
        <v>0</v>
      </c>
      <c r="AL258" s="157">
        <f t="shared" si="105"/>
        <v>0</v>
      </c>
      <c r="AM258" s="157">
        <f t="shared" si="105"/>
        <v>0</v>
      </c>
      <c r="AN258" s="157">
        <f t="shared" si="105"/>
        <v>0</v>
      </c>
      <c r="AO258" s="157">
        <f t="shared" si="105"/>
        <v>0</v>
      </c>
    </row>
    <row r="259" spans="1:41" x14ac:dyDescent="0.45">
      <c r="A259" s="4" t="s">
        <v>679</v>
      </c>
      <c r="B259" s="4" t="s">
        <v>684</v>
      </c>
      <c r="C259" s="157">
        <f t="shared" si="98"/>
        <v>0</v>
      </c>
      <c r="D259" s="157">
        <f t="shared" si="98"/>
        <v>0</v>
      </c>
      <c r="E259" s="157">
        <f t="shared" si="98"/>
        <v>0</v>
      </c>
      <c r="F259" s="157">
        <f t="shared" si="98"/>
        <v>0</v>
      </c>
      <c r="G259" s="157">
        <f t="shared" si="98"/>
        <v>0</v>
      </c>
      <c r="H259" s="157">
        <f t="shared" si="98"/>
        <v>0</v>
      </c>
      <c r="I259" s="157">
        <f t="shared" si="98"/>
        <v>0</v>
      </c>
      <c r="J259" s="157">
        <f t="shared" si="98"/>
        <v>0</v>
      </c>
      <c r="K259" s="157">
        <f t="shared" si="98"/>
        <v>0</v>
      </c>
      <c r="L259" s="157">
        <f t="shared" si="98"/>
        <v>0</v>
      </c>
      <c r="M259" s="157">
        <f t="shared" si="98"/>
        <v>0</v>
      </c>
      <c r="N259" s="157">
        <f t="shared" si="98"/>
        <v>0</v>
      </c>
      <c r="O259" s="157">
        <f t="shared" si="98"/>
        <v>0</v>
      </c>
      <c r="P259" s="157">
        <f t="shared" si="98"/>
        <v>0</v>
      </c>
      <c r="Q259" s="157">
        <f t="shared" si="98"/>
        <v>0</v>
      </c>
      <c r="R259" s="157">
        <f t="shared" si="98"/>
        <v>0</v>
      </c>
      <c r="S259" s="157">
        <f t="shared" ref="S259:AO259" si="106">IFERROR(S184/$C184,0)</f>
        <v>0</v>
      </c>
      <c r="T259" s="157">
        <f t="shared" si="106"/>
        <v>0</v>
      </c>
      <c r="U259" s="157">
        <f t="shared" si="106"/>
        <v>0</v>
      </c>
      <c r="V259" s="157">
        <f t="shared" si="106"/>
        <v>0</v>
      </c>
      <c r="W259" s="157">
        <f t="shared" si="106"/>
        <v>0</v>
      </c>
      <c r="X259" s="157">
        <f t="shared" si="106"/>
        <v>0</v>
      </c>
      <c r="Y259" s="157">
        <f t="shared" si="106"/>
        <v>0</v>
      </c>
      <c r="Z259" s="157">
        <f t="shared" si="106"/>
        <v>0</v>
      </c>
      <c r="AA259" s="157">
        <f t="shared" si="106"/>
        <v>0</v>
      </c>
      <c r="AB259" s="157">
        <f t="shared" si="106"/>
        <v>0</v>
      </c>
      <c r="AC259" s="157">
        <f t="shared" si="106"/>
        <v>0</v>
      </c>
      <c r="AD259" s="157">
        <f t="shared" si="106"/>
        <v>0</v>
      </c>
      <c r="AE259" s="157">
        <f t="shared" si="106"/>
        <v>0</v>
      </c>
      <c r="AF259" s="157">
        <f t="shared" si="106"/>
        <v>0</v>
      </c>
      <c r="AG259" s="157">
        <f t="shared" si="106"/>
        <v>0</v>
      </c>
      <c r="AH259" s="157">
        <f t="shared" si="106"/>
        <v>0</v>
      </c>
      <c r="AI259" s="157">
        <f t="shared" si="106"/>
        <v>0</v>
      </c>
      <c r="AJ259" s="157">
        <f t="shared" si="106"/>
        <v>0</v>
      </c>
      <c r="AK259" s="157">
        <f t="shared" si="106"/>
        <v>0</v>
      </c>
      <c r="AL259" s="157">
        <f t="shared" si="106"/>
        <v>0</v>
      </c>
      <c r="AM259" s="157">
        <f t="shared" si="106"/>
        <v>0</v>
      </c>
      <c r="AN259" s="157">
        <f t="shared" si="106"/>
        <v>0</v>
      </c>
      <c r="AO259" s="157">
        <f t="shared" si="106"/>
        <v>0</v>
      </c>
    </row>
  </sheetData>
  <pageMargins left="0.7" right="0.7" top="0.75" bottom="0.75" header="0.3" footer="0.3"/>
  <ignoredErrors>
    <ignoredError sqref="D218:AO218"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2</vt:i4>
      </vt:variant>
    </vt:vector>
  </HeadingPairs>
  <TitlesOfParts>
    <vt:vector size="23" baseType="lpstr">
      <vt:lpstr>About</vt:lpstr>
      <vt:lpstr>Unit Conversions</vt:lpstr>
      <vt:lpstr>Min. of Petr. &amp; NG</vt:lpstr>
      <vt:lpstr>Crude Oil</vt:lpstr>
      <vt:lpstr>Annual Survey of Industries</vt:lpstr>
      <vt:lpstr>IEA 2017 Actual</vt:lpstr>
      <vt:lpstr>India Crop Residue Burning</vt:lpstr>
      <vt:lpstr>GREET1 Fuel_Specs</vt:lpstr>
      <vt:lpstr>Future Year Scaling</vt:lpstr>
      <vt:lpstr>Start Year Fuel Use Adjustments</vt:lpstr>
      <vt:lpstr>Aggregate Calcs</vt:lpstr>
      <vt:lpstr>BIFUbC-electricity</vt:lpstr>
      <vt:lpstr>BIFUbC-coal</vt:lpstr>
      <vt:lpstr>BIFUbC-natural-gas</vt:lpstr>
      <vt:lpstr>BIFUbC-biomass</vt:lpstr>
      <vt:lpstr>BIFUbC-petroleum-diesel</vt:lpstr>
      <vt:lpstr>BIFUbC-heat</vt:lpstr>
      <vt:lpstr>BIFUbC-crude-oil</vt:lpstr>
      <vt:lpstr>BIFUbC-heavy-or-residual-oil</vt:lpstr>
      <vt:lpstr>BIFUbC-LPG-propane-or-butane</vt:lpstr>
      <vt:lpstr>BIFUbC-hydrogen</vt:lpstr>
      <vt:lpstr>BTU_per_TOE</vt:lpstr>
      <vt:lpstr>Coal_Multiplier</vt:lpstr>
    </vt:vector>
  </TitlesOfParts>
  <Manager/>
  <Company>EnergyInnovation.org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Megan Mahajan</cp:lastModifiedBy>
  <cp:revision/>
  <dcterms:created xsi:type="dcterms:W3CDTF">2014-03-20T21:01:41Z</dcterms:created>
  <dcterms:modified xsi:type="dcterms:W3CDTF">2020-03-10T22:40:20Z</dcterms:modified>
  <cp:category/>
  <cp:contentStatus/>
</cp:coreProperties>
</file>