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elec\BCpUC\"/>
    </mc:Choice>
  </mc:AlternateContent>
  <xr:revisionPtr revIDLastSave="0" documentId="13_ncr:1_{C5B0A74C-997C-45AC-9EF3-E33C93D03C14}" xr6:coauthVersionLast="45" xr6:coauthVersionMax="45" xr10:uidLastSave="{00000000-0000-0000-0000-000000000000}"/>
  <bookViews>
    <workbookView xWindow="8" yWindow="45" windowWidth="15502" windowHeight="9878" activeTab="1" xr2:uid="{00000000-000D-0000-FFFF-FFFF00000000}"/>
  </bookViews>
  <sheets>
    <sheet name="About" sheetId="2" r:id="rId1"/>
    <sheet name="Balance of System Calculations" sheetId="5" r:id="rId2"/>
    <sheet name="Calculations" sheetId="1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5" l="1"/>
  <c r="B2" i="4" s="1"/>
  <c r="AH2" i="4" s="1"/>
  <c r="D23" i="5"/>
  <c r="D22" i="5"/>
  <c r="D24" i="5" s="1"/>
  <c r="D25" i="5" s="1"/>
  <c r="D2" i="4" l="1"/>
  <c r="AB2" i="4"/>
  <c r="V2" i="4"/>
  <c r="AD2" i="4"/>
  <c r="S2" i="4"/>
  <c r="L2" i="4"/>
  <c r="U2" i="4"/>
  <c r="N2" i="4"/>
  <c r="G2" i="4"/>
  <c r="O2" i="4"/>
  <c r="W2" i="4"/>
  <c r="AE2" i="4"/>
  <c r="K2" i="4"/>
  <c r="T2" i="4"/>
  <c r="M2" i="4"/>
  <c r="F2" i="4"/>
  <c r="H2" i="4"/>
  <c r="P2" i="4"/>
  <c r="X2" i="4"/>
  <c r="AF2" i="4"/>
  <c r="C2" i="4"/>
  <c r="AA2" i="4"/>
  <c r="E2" i="4"/>
  <c r="AC2" i="4"/>
  <c r="I2" i="4"/>
  <c r="Q2" i="4"/>
  <c r="Y2" i="4"/>
  <c r="AG2" i="4"/>
  <c r="J2" i="4"/>
  <c r="R2" i="4"/>
  <c r="Z2" i="4"/>
  <c r="B116" i="1"/>
  <c r="B114" i="1"/>
  <c r="B113" i="1"/>
  <c r="B112" i="1"/>
  <c r="B111" i="1"/>
  <c r="B110" i="1"/>
  <c r="B108" i="1"/>
  <c r="B106" i="1"/>
  <c r="B104" i="1"/>
  <c r="B102" i="1"/>
  <c r="B100" i="1"/>
  <c r="B98" i="1"/>
  <c r="B97" i="1"/>
  <c r="B96" i="1"/>
  <c r="B94" i="1"/>
  <c r="B92" i="1"/>
  <c r="B90" i="1"/>
  <c r="B88" i="1"/>
  <c r="B86" i="1"/>
  <c r="B84" i="1"/>
  <c r="A33" i="3"/>
  <c r="A34" i="3"/>
  <c r="A35" i="3"/>
  <c r="A36" i="3"/>
  <c r="A37" i="3"/>
  <c r="A3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51" i="1"/>
  <c r="B115" i="1" s="1"/>
  <c r="B49" i="1"/>
  <c r="B47" i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4" i="3" s="1"/>
  <c r="C114" i="1"/>
  <c r="B36" i="3" s="1"/>
  <c r="C116" i="1"/>
  <c r="B38" i="3" s="1"/>
  <c r="C108" i="1"/>
  <c r="B30" i="3" s="1"/>
  <c r="C100" i="1"/>
  <c r="B22" i="3" s="1"/>
  <c r="C110" i="1"/>
  <c r="B32" i="3" s="1"/>
  <c r="C104" i="1"/>
  <c r="B26" i="3" s="1"/>
  <c r="C106" i="1"/>
  <c r="B28" i="3" s="1"/>
  <c r="C97" i="1"/>
  <c r="B19" i="3" s="1"/>
  <c r="C102" i="1"/>
  <c r="B24" i="3" s="1"/>
  <c r="C115" i="1"/>
  <c r="B37" i="3" s="1"/>
  <c r="C98" i="1"/>
  <c r="B20" i="3" s="1"/>
  <c r="C111" i="1"/>
  <c r="B33" i="3" s="1"/>
  <c r="C113" i="1"/>
  <c r="B35" i="3" s="1"/>
  <c r="C107" i="1"/>
  <c r="B29" i="3" s="1"/>
  <c r="C109" i="1"/>
  <c r="B31" i="3" s="1"/>
  <c r="C103" i="1"/>
  <c r="B25" i="3" s="1"/>
  <c r="C105" i="1"/>
  <c r="B27" i="3" s="1"/>
  <c r="C101" i="1"/>
  <c r="B23" i="3" s="1"/>
  <c r="C99" i="1"/>
  <c r="B21" i="3" s="1"/>
  <c r="C78" i="1"/>
  <c r="C94" i="1"/>
  <c r="B16" i="3" s="1"/>
  <c r="C86" i="1"/>
  <c r="B8" i="3" s="1"/>
  <c r="C84" i="1"/>
  <c r="B6" i="3" s="1"/>
  <c r="C88" i="1"/>
  <c r="B10" i="3" s="1"/>
  <c r="C92" i="1"/>
  <c r="B14" i="3" s="1"/>
  <c r="C96" i="1"/>
  <c r="B18" i="3" s="1"/>
  <c r="C81" i="1"/>
  <c r="B3" i="3" s="1"/>
  <c r="C89" i="1"/>
  <c r="B11" i="3" s="1"/>
  <c r="C77" i="1"/>
  <c r="C82" i="1"/>
  <c r="B4" i="3" s="1"/>
  <c r="C90" i="1"/>
  <c r="B12" i="3" s="1"/>
  <c r="C87" i="1"/>
  <c r="B9" i="3" s="1"/>
  <c r="C80" i="1"/>
  <c r="B2" i="3" s="1"/>
  <c r="C95" i="1"/>
  <c r="B17" i="3" s="1"/>
  <c r="C85" i="1"/>
  <c r="B7" i="3" s="1"/>
  <c r="C83" i="1"/>
  <c r="B5" i="3" s="1"/>
  <c r="C79" i="1"/>
  <c r="C93" i="1"/>
  <c r="B15" i="3" s="1"/>
  <c r="C91" i="1"/>
  <c r="B13" i="3" s="1"/>
</calcChain>
</file>

<file path=xl/sharedStrings.xml><?xml version="1.0" encoding="utf-8"?>
<sst xmlns="http://schemas.openxmlformats.org/spreadsheetml/2006/main" count="104" uniqueCount="87">
  <si>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</si>
  <si>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</si>
  <si>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</si>
  <si>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</si>
  <si>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</si>
  <si>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</si>
  <si>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</si>
  <si>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</si>
  <si>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</si>
  <si>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</si>
  <si>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</si>
  <si>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</si>
  <si>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</si>
  <si>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</si>
  <si>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</si>
  <si>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</si>
  <si>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</si>
  <si>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</si>
  <si>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</si>
  <si>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</si>
  <si>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</si>
  <si>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</si>
  <si>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</si>
  <si>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</si>
  <si>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</si>
  <si>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</si>
  <si>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</si>
  <si>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</si>
  <si>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</si>
  <si>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</si>
  <si>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</si>
  <si>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</si>
  <si>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</si>
  <si>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</si>
  <si>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We adjust 2010 dollars to 2012 dollars using the following conversion factor: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</si>
  <si>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</si>
  <si>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</si>
  <si>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</si>
  <si>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</si>
  <si>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</si>
  <si>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</si>
  <si>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</si>
  <si>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</si>
  <si>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</si>
  <si>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</si>
  <si>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</si>
  <si>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</si>
  <si>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</si>
  <si>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</si>
  <si>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Balance of System Costs</t>
  </si>
  <si>
    <t>National Renewable Energy Laboratory</t>
  </si>
  <si>
    <t>2018 U.S. Utility-Scale Photovoltaics Plus-Energy Storage System Costs Benchmark</t>
  </si>
  <si>
    <t>https://www.nrel.gov/docs/fy19osti/71714.pdf</t>
  </si>
  <si>
    <t>Page 12, Table 3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</si>
  <si>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</si>
  <si>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</si>
  <si>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</si>
  <si>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</si>
  <si>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</si>
  <si>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Model Component</t>
  </si>
  <si>
    <t>Total Cost ($)</t>
  </si>
  <si>
    <t>$/W</t>
  </si>
  <si>
    <t>Total Cost</t>
  </si>
  <si>
    <t>Li-ion battery</t>
  </si>
  <si>
    <t>Battery central inverter</t>
  </si>
  <si>
    <t>Structural BOS</t>
  </si>
  <si>
    <t>Electrical BOS</t>
  </si>
  <si>
    <t>Installation labor &amp; equipment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</si>
  <si>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</si>
  <si>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</si>
  <si>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</si>
  <si>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</si>
  <si>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</si>
  <si>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</si>
  <si>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</si>
  <si>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</si>
  <si>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</si>
  <si>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</si>
  <si>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We use the largest (4-hour duration) for our estimate.</t>
  </si>
  <si>
    <t>Balance of System (excl. sales tax)</t>
  </si>
  <si>
    <t>2018 $/W</t>
  </si>
  <si>
    <t>Sales tax on balance of system elements</t>
  </si>
  <si>
    <t>2018 $/MW</t>
  </si>
  <si>
    <t>2012 $/MW</t>
  </si>
  <si>
    <t>For the U.S. model, we assume the balance of system costs remain constant throughout the model run.</t>
  </si>
  <si>
    <t>2018 to 2012 USD</t>
  </si>
  <si>
    <t>2010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</si>
</sst>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1" fillId="4" borderId="0" xfId="0" applyFont="1" applyFill="1"/>
    <xf numFmtId="0" fontId="0" fillId="4" borderId="0" xfId="0" applyFill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0" fillId="0" borderId="10" xfId="0" applyFont="1" applyBorder="1" applyAlignment="1">
      <alignment horizontal="left" vertical="top"/>
    </xf>
    <xf numFmtId="0" fontId="1" fillId="0" borderId="10" xfId="0" applyFont="1" applyBorder="1"/>
    <xf numFmtId="0" fontId="1" fillId="0" borderId="11" xfId="0" applyFont="1" applyBorder="1"/>
    <xf numFmtId="0" fontId="11" fillId="0" borderId="5" xfId="0" applyFont="1" applyBorder="1" applyAlignment="1">
      <alignment horizontal="left" vertical="top" wrapText="1"/>
    </xf>
    <xf numFmtId="165" fontId="11" fillId="0" borderId="0" xfId="0" applyNumberFormat="1" applyFont="1" applyAlignment="1">
      <alignment horizontal="left" vertical="top" wrapText="1"/>
    </xf>
    <xf numFmtId="166" fontId="11" fillId="0" borderId="0" xfId="0" applyNumberFormat="1" applyFont="1" applyAlignment="1">
      <alignment horizontal="left" vertical="top" wrapText="1"/>
    </xf>
    <xf numFmtId="167" fontId="11" fillId="0" borderId="5" xfId="0" applyNumberFormat="1" applyFont="1" applyBorder="1" applyAlignment="1">
      <alignment horizontal="left" vertical="top" wrapText="1"/>
    </xf>
    <xf numFmtId="165" fontId="11" fillId="0" borderId="12" xfId="0" applyNumberFormat="1" applyFont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165" fontId="10" fillId="5" borderId="14" xfId="0" applyNumberFormat="1" applyFont="1" applyFill="1" applyBorder="1" applyAlignment="1">
      <alignment horizontal="left" vertical="top" wrapText="1"/>
    </xf>
    <xf numFmtId="166" fontId="10" fillId="5" borderId="14" xfId="0" applyNumberFormat="1" applyFont="1" applyFill="1" applyBorder="1" applyAlignment="1">
      <alignment horizontal="left" vertical="top" wrapText="1"/>
    </xf>
    <xf numFmtId="167" fontId="10" fillId="5" borderId="13" xfId="0" applyNumberFormat="1" applyFont="1" applyFill="1" applyBorder="1" applyAlignment="1">
      <alignment horizontal="left" vertical="top" wrapText="1"/>
    </xf>
    <xf numFmtId="165" fontId="10" fillId="5" borderId="15" xfId="0" applyNumberFormat="1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 wrapText="1"/>
    </xf>
    <xf numFmtId="165" fontId="11" fillId="0" borderId="17" xfId="0" applyNumberFormat="1" applyFont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left" vertical="center" wrapText="1"/>
    </xf>
    <xf numFmtId="167" fontId="11" fillId="0" borderId="16" xfId="0" applyNumberFormat="1" applyFont="1" applyBorder="1" applyAlignment="1">
      <alignment horizontal="left" vertical="center" wrapText="1"/>
    </xf>
    <xf numFmtId="165" fontId="11" fillId="0" borderId="18" xfId="0" applyNumberFormat="1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top" wrapText="1"/>
    </xf>
    <xf numFmtId="165" fontId="11" fillId="5" borderId="10" xfId="0" applyNumberFormat="1" applyFont="1" applyFill="1" applyBorder="1" applyAlignment="1">
      <alignment horizontal="left" vertical="top" wrapText="1"/>
    </xf>
    <xf numFmtId="166" fontId="11" fillId="5" borderId="10" xfId="0" applyNumberFormat="1" applyFont="1" applyFill="1" applyBorder="1" applyAlignment="1">
      <alignment horizontal="left" vertical="top" wrapText="1"/>
    </xf>
    <xf numFmtId="167" fontId="11" fillId="5" borderId="9" xfId="0" applyNumberFormat="1" applyFont="1" applyFill="1" applyBorder="1" applyAlignment="1">
      <alignment horizontal="left" vertical="top" wrapText="1"/>
    </xf>
    <xf numFmtId="165" fontId="11" fillId="5" borderId="11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alculations!$A$16,Calculations!$A$18,Calculations!$A$20,Calculations!$A$22,Calculations!$A$24,Calculations!$A$26,Calculations!$A$28,Calculations!$A$30,Calculations!$A$32,Calculations!$A$34,Calculations!$A$36,Calculations!$A$38,Calculations!$A$40,Calculations!$A$42,Calculations!$A$44,Calculations!$A$46,Calculations!$A$48,Calculations!$A$50,Calculations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Calculations!$B$16,Calculations!$B$18,Calculations!$B$20,Calculations!$B$22,Calculations!$B$24,Calculations!$B$26,Calculations!$B$28,Calculations!$B$30,Calculations!$B$32,Calculations!$B$34,Calculations!$B$36,Calculations!$B$38,Calculations!$B$40,Calculations!$B$42,Calculations!$B$44,Calculations!$B$46,Calculations!$B$48,Calculations!$B$50,Calculations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opLeftCell="A22" workbookViewId="0">
      <selection activeCell="B33" sqref="B33"/>
    </sheetView>
  </sheetViews>
  <sheetFormatPr defaultRowHeight="14.25" x14ac:dyDescent="0.45"/>
  <cols>
    <col min="2" max="2" width="67.1328125" customWidth="1"/>
  </cols>
  <sheetData>
    <row r="1" spans="1:2" x14ac:dyDescent="0.45">
      <c r="A1" s="1" t="s">
        <v>35</v>
      </c>
    </row>
    <row r="2" spans="1:2" x14ac:dyDescent="0.45">
      <c r="A2" s="16" t="s">
        <v>46</v>
      </c>
    </row>
    <row r="3" spans="1:2" s="15" customFormat="1" x14ac:dyDescent="0.45">
      <c r="A3" s="16"/>
    </row>
    <row r="4" spans="1:2" x14ac:dyDescent="0.45">
      <c r="A4" s="1" t="s">
        <v>7</v>
      </c>
      <c r="B4" s="5" t="s">
        <v>8</v>
      </c>
    </row>
    <row r="5" spans="1:2" x14ac:dyDescent="0.45">
      <c r="B5" t="s">
        <v>9</v>
      </c>
    </row>
    <row r="6" spans="1:2" x14ac:dyDescent="0.45">
      <c r="B6" s="7">
        <v>2014</v>
      </c>
    </row>
    <row r="7" spans="1:2" x14ac:dyDescent="0.45">
      <c r="B7" t="s">
        <v>10</v>
      </c>
    </row>
    <row r="8" spans="1:2" x14ac:dyDescent="0.45">
      <c r="B8" s="6" t="s">
        <v>12</v>
      </c>
    </row>
    <row r="9" spans="1:2" x14ac:dyDescent="0.45">
      <c r="B9" t="s">
        <v>11</v>
      </c>
    </row>
    <row r="11" spans="1:2" x14ac:dyDescent="0.45">
      <c r="B11" s="5" t="s">
        <v>13</v>
      </c>
    </row>
    <row r="12" spans="1:2" x14ac:dyDescent="0.45">
      <c r="B12" t="s">
        <v>14</v>
      </c>
    </row>
    <row r="13" spans="1:2" x14ac:dyDescent="0.45">
      <c r="B13" s="7">
        <v>2013</v>
      </c>
    </row>
    <row r="14" spans="1:2" x14ac:dyDescent="0.45">
      <c r="B14" t="s">
        <v>15</v>
      </c>
    </row>
    <row r="15" spans="1:2" x14ac:dyDescent="0.45">
      <c r="B15" s="6" t="s">
        <v>16</v>
      </c>
    </row>
    <row r="16" spans="1:2" x14ac:dyDescent="0.45">
      <c r="B16" t="s">
        <v>17</v>
      </c>
    </row>
    <row r="17" spans="1:2" s="15" customFormat="1" x14ac:dyDescent="0.45"/>
    <row r="18" spans="1:2" s="15" customFormat="1" x14ac:dyDescent="0.45">
      <c r="B18" s="5" t="s">
        <v>49</v>
      </c>
    </row>
    <row r="19" spans="1:2" s="15" customFormat="1" x14ac:dyDescent="0.45">
      <c r="B19" s="15" t="s">
        <v>50</v>
      </c>
    </row>
    <row r="20" spans="1:2" s="15" customFormat="1" x14ac:dyDescent="0.45">
      <c r="B20" s="7">
        <v>2018</v>
      </c>
    </row>
    <row r="21" spans="1:2" s="15" customFormat="1" x14ac:dyDescent="0.45">
      <c r="B21" s="15" t="s">
        <v>51</v>
      </c>
    </row>
    <row r="22" spans="1:2" s="15" customFormat="1" x14ac:dyDescent="0.45">
      <c r="B22" s="6" t="s">
        <v>52</v>
      </c>
    </row>
    <row r="23" spans="1:2" s="15" customFormat="1" x14ac:dyDescent="0.45">
      <c r="B23" s="15" t="s">
        <v>53</v>
      </c>
    </row>
    <row r="24" spans="1:2" s="15" customFormat="1" x14ac:dyDescent="0.45"/>
    <row r="26" spans="1:2" x14ac:dyDescent="0.45">
      <c r="A26" s="16" t="s">
        <v>32</v>
      </c>
    </row>
    <row r="27" spans="1:2" s="15" customFormat="1" x14ac:dyDescent="0.45">
      <c r="A27" s="8" t="s">
        <v>43</v>
      </c>
    </row>
    <row r="28" spans="1:2" s="15" customFormat="1" x14ac:dyDescent="0.45">
      <c r="A28" s="8" t="s">
        <v>44</v>
      </c>
    </row>
    <row r="29" spans="1:2" s="15" customFormat="1" x14ac:dyDescent="0.45">
      <c r="A29" s="8" t="s">
        <v>45</v>
      </c>
    </row>
    <row r="30" spans="1:2" s="15" customFormat="1" x14ac:dyDescent="0.45">
      <c r="A30" s="16"/>
    </row>
    <row r="31" spans="1:2" x14ac:dyDescent="0.45">
      <c r="A31" s="15" t="s">
        <v>34</v>
      </c>
    </row>
    <row r="32" spans="1:2" x14ac:dyDescent="0.45">
      <c r="A32" s="15">
        <v>1.0549999999999999</v>
      </c>
      <c r="B32" t="s">
        <v>86</v>
      </c>
    </row>
    <row r="33" spans="1:2" x14ac:dyDescent="0.45">
      <c r="A33" s="53">
        <v>0.9143273584567535</v>
      </c>
      <c r="B33" s="15" t="s">
        <v>85</v>
      </c>
    </row>
    <row r="34" spans="1:2" x14ac:dyDescent="0.45">
      <c r="A34" s="15" t="s">
        <v>33</v>
      </c>
      <c r="B34" s="15"/>
    </row>
  </sheetData>
  <hyperlinks>
    <hyperlink ref="B8" r:id="rId1" xr:uid="{00000000-0004-0000-0000-000000000000}"/>
    <hyperlink ref="B15" r:id="rId2" xr:uid="{00000000-0004-0000-0000-000001000000}"/>
    <hyperlink ref="B22" r:id="rId3" xr:uid="{056F19C5-E00F-4A6C-BAD9-6C5A07DDAC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1DA6-3EF0-487D-914E-530D4C0FFFF7}">
  <dimension ref="A1:M28"/>
  <sheetViews>
    <sheetView tabSelected="1" workbookViewId="0">
      <selection activeCell="F22" sqref="F22"/>
    </sheetView>
  </sheetViews>
  <sheetFormatPr defaultColWidth="9.1328125" defaultRowHeight="14.25" x14ac:dyDescent="0.45"/>
  <cols>
    <col min="1" max="1" width="32.59765625" style="15" customWidth="1"/>
    <col min="2" max="13" width="11.265625" style="15" customWidth="1"/>
    <col min="14" max="16384" width="9.1328125" style="15"/>
  </cols>
  <sheetData>
    <row r="1" spans="1:13" x14ac:dyDescent="0.45">
      <c r="A1" s="20" t="s">
        <v>54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45">
      <c r="A2" s="22"/>
      <c r="B2" s="23" t="s">
        <v>55</v>
      </c>
      <c r="C2" s="24"/>
      <c r="D2" s="25"/>
      <c r="E2" s="23" t="s">
        <v>56</v>
      </c>
      <c r="F2" s="24"/>
      <c r="G2" s="25"/>
      <c r="H2" s="23" t="s">
        <v>57</v>
      </c>
      <c r="I2" s="24"/>
      <c r="J2" s="25"/>
      <c r="K2" s="23" t="s">
        <v>58</v>
      </c>
      <c r="L2" s="24"/>
      <c r="M2" s="25"/>
    </row>
    <row r="3" spans="1:13" x14ac:dyDescent="0.45">
      <c r="A3" s="26" t="s">
        <v>59</v>
      </c>
      <c r="B3" s="27" t="s">
        <v>60</v>
      </c>
      <c r="C3" s="28" t="s">
        <v>3</v>
      </c>
      <c r="D3" s="26" t="s">
        <v>61</v>
      </c>
      <c r="E3" s="29" t="s">
        <v>62</v>
      </c>
      <c r="F3" s="28" t="s">
        <v>3</v>
      </c>
      <c r="G3" s="26" t="s">
        <v>61</v>
      </c>
      <c r="H3" s="29" t="s">
        <v>62</v>
      </c>
      <c r="I3" s="28" t="s">
        <v>3</v>
      </c>
      <c r="J3" s="26" t="s">
        <v>61</v>
      </c>
      <c r="K3" s="29" t="s">
        <v>62</v>
      </c>
      <c r="L3" s="28" t="s">
        <v>3</v>
      </c>
      <c r="M3" s="26" t="s">
        <v>61</v>
      </c>
    </row>
    <row r="4" spans="1:13" x14ac:dyDescent="0.45">
      <c r="A4" s="30" t="s">
        <v>63</v>
      </c>
      <c r="B4" s="31">
        <v>50160000</v>
      </c>
      <c r="C4" s="32">
        <v>209</v>
      </c>
      <c r="D4" s="33">
        <v>0.84</v>
      </c>
      <c r="E4" s="34">
        <v>25080000</v>
      </c>
      <c r="F4" s="32">
        <v>209</v>
      </c>
      <c r="G4" s="33">
        <v>0.42</v>
      </c>
      <c r="H4" s="34">
        <v>12540000</v>
      </c>
      <c r="I4" s="32">
        <v>209</v>
      </c>
      <c r="J4" s="33">
        <v>0.21</v>
      </c>
      <c r="K4" s="34">
        <v>6270000</v>
      </c>
      <c r="L4" s="32">
        <v>209</v>
      </c>
      <c r="M4" s="33">
        <v>0.1</v>
      </c>
    </row>
    <row r="5" spans="1:13" x14ac:dyDescent="0.45">
      <c r="A5" s="30" t="s">
        <v>64</v>
      </c>
      <c r="B5" s="31">
        <v>4200000</v>
      </c>
      <c r="C5" s="32">
        <v>18</v>
      </c>
      <c r="D5" s="33">
        <v>7.0000000000000007E-2</v>
      </c>
      <c r="E5" s="34">
        <v>4200000</v>
      </c>
      <c r="F5" s="32">
        <v>35</v>
      </c>
      <c r="G5" s="33">
        <v>7.0000000000000007E-2</v>
      </c>
      <c r="H5" s="34">
        <v>4200000</v>
      </c>
      <c r="I5" s="32">
        <v>70</v>
      </c>
      <c r="J5" s="33">
        <v>7.0000000000000007E-2</v>
      </c>
      <c r="K5" s="34">
        <v>4200000</v>
      </c>
      <c r="L5" s="32">
        <v>140</v>
      </c>
      <c r="M5" s="33">
        <v>7.0000000000000007E-2</v>
      </c>
    </row>
    <row r="6" spans="1:13" x14ac:dyDescent="0.45">
      <c r="A6" s="30" t="s">
        <v>65</v>
      </c>
      <c r="B6" s="31">
        <v>3121131</v>
      </c>
      <c r="C6" s="32">
        <v>13</v>
      </c>
      <c r="D6" s="33">
        <v>0.05</v>
      </c>
      <c r="E6" s="34">
        <v>1813452</v>
      </c>
      <c r="F6" s="32">
        <v>15</v>
      </c>
      <c r="G6" s="33">
        <v>0.03</v>
      </c>
      <c r="H6" s="34">
        <v>1159612</v>
      </c>
      <c r="I6" s="32">
        <v>19</v>
      </c>
      <c r="J6" s="33">
        <v>0.02</v>
      </c>
      <c r="K6" s="34">
        <v>832692</v>
      </c>
      <c r="L6" s="32">
        <v>28</v>
      </c>
      <c r="M6" s="33">
        <v>0.01</v>
      </c>
    </row>
    <row r="7" spans="1:13" x14ac:dyDescent="0.45">
      <c r="A7" s="30" t="s">
        <v>66</v>
      </c>
      <c r="B7" s="31">
        <v>8602825</v>
      </c>
      <c r="C7" s="32">
        <v>36</v>
      </c>
      <c r="D7" s="33">
        <v>0.14000000000000001</v>
      </c>
      <c r="E7" s="34">
        <v>6119167</v>
      </c>
      <c r="F7" s="32">
        <v>51</v>
      </c>
      <c r="G7" s="33">
        <v>0.1</v>
      </c>
      <c r="H7" s="34">
        <v>4877337</v>
      </c>
      <c r="I7" s="32">
        <v>81</v>
      </c>
      <c r="J7" s="33">
        <v>0.08</v>
      </c>
      <c r="K7" s="34">
        <v>4256423</v>
      </c>
      <c r="L7" s="32">
        <v>142</v>
      </c>
      <c r="M7" s="33">
        <v>7.0000000000000007E-2</v>
      </c>
    </row>
    <row r="8" spans="1:13" x14ac:dyDescent="0.45">
      <c r="A8" s="30" t="s">
        <v>67</v>
      </c>
      <c r="B8" s="31">
        <v>5479149</v>
      </c>
      <c r="C8" s="32">
        <v>23</v>
      </c>
      <c r="D8" s="33">
        <v>0.09</v>
      </c>
      <c r="E8" s="34">
        <v>4322275</v>
      </c>
      <c r="F8" s="32">
        <v>36</v>
      </c>
      <c r="G8" s="33">
        <v>7.0000000000000007E-2</v>
      </c>
      <c r="H8" s="34">
        <v>3743838</v>
      </c>
      <c r="I8" s="32">
        <v>62</v>
      </c>
      <c r="J8" s="33">
        <v>0.06</v>
      </c>
      <c r="K8" s="34">
        <v>3454619</v>
      </c>
      <c r="L8" s="32">
        <v>115</v>
      </c>
      <c r="M8" s="33">
        <v>0.06</v>
      </c>
    </row>
    <row r="9" spans="1:13" x14ac:dyDescent="0.45">
      <c r="A9" s="30" t="s">
        <v>68</v>
      </c>
      <c r="B9" s="31">
        <v>2775545</v>
      </c>
      <c r="C9" s="32">
        <v>12</v>
      </c>
      <c r="D9" s="33">
        <v>0.05</v>
      </c>
      <c r="E9" s="34">
        <v>1948565</v>
      </c>
      <c r="F9" s="32">
        <v>16</v>
      </c>
      <c r="G9" s="33">
        <v>0.03</v>
      </c>
      <c r="H9" s="34">
        <v>1535075</v>
      </c>
      <c r="I9" s="32">
        <v>26</v>
      </c>
      <c r="J9" s="33">
        <v>0.03</v>
      </c>
      <c r="K9" s="34">
        <v>1328330</v>
      </c>
      <c r="L9" s="32">
        <v>44</v>
      </c>
      <c r="M9" s="33">
        <v>0.02</v>
      </c>
    </row>
    <row r="10" spans="1:13" x14ac:dyDescent="0.45">
      <c r="A10" s="30" t="s">
        <v>69</v>
      </c>
      <c r="B10" s="31">
        <v>5293460</v>
      </c>
      <c r="C10" s="32">
        <v>22</v>
      </c>
      <c r="D10" s="33">
        <v>0.09</v>
      </c>
      <c r="E10" s="34">
        <v>3083292</v>
      </c>
      <c r="F10" s="32">
        <v>26</v>
      </c>
      <c r="G10" s="33">
        <v>0.05</v>
      </c>
      <c r="H10" s="34">
        <v>1978209</v>
      </c>
      <c r="I10" s="32">
        <v>33</v>
      </c>
      <c r="J10" s="33">
        <v>0.03</v>
      </c>
      <c r="K10" s="34">
        <v>1425667</v>
      </c>
      <c r="L10" s="32">
        <v>48</v>
      </c>
      <c r="M10" s="33">
        <v>0.02</v>
      </c>
    </row>
    <row r="11" spans="1:13" x14ac:dyDescent="0.45">
      <c r="A11" s="35" t="s">
        <v>70</v>
      </c>
      <c r="B11" s="36">
        <v>79632110</v>
      </c>
      <c r="C11" s="37">
        <v>332</v>
      </c>
      <c r="D11" s="38">
        <v>1.33</v>
      </c>
      <c r="E11" s="39">
        <v>46566751</v>
      </c>
      <c r="F11" s="37">
        <v>388</v>
      </c>
      <c r="G11" s="38">
        <v>0.78</v>
      </c>
      <c r="H11" s="39">
        <v>30034071</v>
      </c>
      <c r="I11" s="37">
        <v>501</v>
      </c>
      <c r="J11" s="38">
        <v>0.5</v>
      </c>
      <c r="K11" s="39">
        <v>21767732</v>
      </c>
      <c r="L11" s="37">
        <v>726</v>
      </c>
      <c r="M11" s="38">
        <v>0.36</v>
      </c>
    </row>
    <row r="12" spans="1:13" x14ac:dyDescent="0.45">
      <c r="A12" s="40" t="s">
        <v>71</v>
      </c>
      <c r="B12" s="41">
        <v>250000</v>
      </c>
      <c r="C12" s="42">
        <v>1</v>
      </c>
      <c r="D12" s="43">
        <v>0</v>
      </c>
      <c r="E12" s="44">
        <v>250000</v>
      </c>
      <c r="F12" s="42">
        <v>2</v>
      </c>
      <c r="G12" s="43">
        <v>0</v>
      </c>
      <c r="H12" s="44">
        <v>250000</v>
      </c>
      <c r="I12" s="42">
        <v>4</v>
      </c>
      <c r="J12" s="43">
        <v>0</v>
      </c>
      <c r="K12" s="44">
        <v>250000</v>
      </c>
      <c r="L12" s="42">
        <v>8</v>
      </c>
      <c r="M12" s="43">
        <v>0</v>
      </c>
    </row>
    <row r="13" spans="1:13" x14ac:dyDescent="0.45">
      <c r="A13" s="30" t="s">
        <v>72</v>
      </c>
      <c r="B13" s="31">
        <v>295289</v>
      </c>
      <c r="C13" s="32">
        <v>1</v>
      </c>
      <c r="D13" s="33">
        <v>0</v>
      </c>
      <c r="E13" s="34">
        <v>295289</v>
      </c>
      <c r="F13" s="32">
        <v>2</v>
      </c>
      <c r="G13" s="33">
        <v>0</v>
      </c>
      <c r="H13" s="34">
        <v>295289</v>
      </c>
      <c r="I13" s="32">
        <v>5</v>
      </c>
      <c r="J13" s="33">
        <v>0</v>
      </c>
      <c r="K13" s="34">
        <v>295289</v>
      </c>
      <c r="L13" s="32">
        <v>10</v>
      </c>
      <c r="M13" s="33">
        <v>0</v>
      </c>
    </row>
    <row r="14" spans="1:13" x14ac:dyDescent="0.45">
      <c r="A14" s="30" t="s">
        <v>73</v>
      </c>
      <c r="B14" s="31">
        <v>1802363</v>
      </c>
      <c r="C14" s="32">
        <v>8</v>
      </c>
      <c r="D14" s="33">
        <v>0.03</v>
      </c>
      <c r="E14" s="34">
        <v>1802363</v>
      </c>
      <c r="F14" s="32">
        <v>15</v>
      </c>
      <c r="G14" s="33">
        <v>0.03</v>
      </c>
      <c r="H14" s="34">
        <v>1802363</v>
      </c>
      <c r="I14" s="32">
        <v>30</v>
      </c>
      <c r="J14" s="33">
        <v>0.03</v>
      </c>
      <c r="K14" s="34">
        <v>1802363</v>
      </c>
      <c r="L14" s="32">
        <v>60</v>
      </c>
      <c r="M14" s="33">
        <v>0.03</v>
      </c>
    </row>
    <row r="15" spans="1:13" x14ac:dyDescent="0.45">
      <c r="A15" s="30" t="s">
        <v>74</v>
      </c>
      <c r="B15" s="31">
        <v>2477135</v>
      </c>
      <c r="C15" s="32">
        <v>10</v>
      </c>
      <c r="D15" s="33">
        <v>0.04</v>
      </c>
      <c r="E15" s="34">
        <v>1476303</v>
      </c>
      <c r="F15" s="32">
        <v>12</v>
      </c>
      <c r="G15" s="33">
        <v>0.02</v>
      </c>
      <c r="H15" s="34">
        <v>975887</v>
      </c>
      <c r="I15" s="32">
        <v>16</v>
      </c>
      <c r="J15" s="33">
        <v>0.02</v>
      </c>
      <c r="K15" s="34">
        <v>725679</v>
      </c>
      <c r="L15" s="32">
        <v>24</v>
      </c>
      <c r="M15" s="33">
        <v>0.01</v>
      </c>
    </row>
    <row r="16" spans="1:13" x14ac:dyDescent="0.45">
      <c r="A16" s="30" t="s">
        <v>75</v>
      </c>
      <c r="B16" s="31">
        <v>2477135</v>
      </c>
      <c r="C16" s="32">
        <v>10</v>
      </c>
      <c r="D16" s="33">
        <v>0.04</v>
      </c>
      <c r="E16" s="34">
        <v>1476303</v>
      </c>
      <c r="F16" s="32">
        <v>12</v>
      </c>
      <c r="G16" s="33">
        <v>0.02</v>
      </c>
      <c r="H16" s="34">
        <v>975887</v>
      </c>
      <c r="I16" s="32">
        <v>16</v>
      </c>
      <c r="J16" s="33">
        <v>0.02</v>
      </c>
      <c r="K16" s="34">
        <v>725679</v>
      </c>
      <c r="L16" s="32">
        <v>24</v>
      </c>
      <c r="M16" s="33">
        <v>0.01</v>
      </c>
    </row>
    <row r="17" spans="1:13" x14ac:dyDescent="0.45">
      <c r="A17" s="30" t="s">
        <v>76</v>
      </c>
      <c r="B17" s="31">
        <v>4346702</v>
      </c>
      <c r="C17" s="32">
        <v>18</v>
      </c>
      <c r="D17" s="33">
        <v>7.0000000000000007E-2</v>
      </c>
      <c r="E17" s="34">
        <v>2593350</v>
      </c>
      <c r="F17" s="32">
        <v>22</v>
      </c>
      <c r="G17" s="33">
        <v>0.04</v>
      </c>
      <c r="H17" s="34">
        <v>1716675</v>
      </c>
      <c r="I17" s="32">
        <v>29</v>
      </c>
      <c r="J17" s="33">
        <v>0.03</v>
      </c>
      <c r="K17" s="34">
        <v>1278337</v>
      </c>
      <c r="L17" s="32">
        <v>43</v>
      </c>
      <c r="M17" s="33">
        <v>0.02</v>
      </c>
    </row>
    <row r="18" spans="1:13" x14ac:dyDescent="0.45">
      <c r="A18" s="45" t="s">
        <v>77</v>
      </c>
      <c r="B18" s="46">
        <v>11648623</v>
      </c>
      <c r="C18" s="47">
        <v>49</v>
      </c>
      <c r="D18" s="48">
        <v>0.19</v>
      </c>
      <c r="E18" s="49">
        <v>7893608</v>
      </c>
      <c r="F18" s="47">
        <v>66</v>
      </c>
      <c r="G18" s="48">
        <v>0.13</v>
      </c>
      <c r="H18" s="49">
        <v>6016101</v>
      </c>
      <c r="I18" s="47">
        <v>100</v>
      </c>
      <c r="J18" s="48">
        <v>0.1</v>
      </c>
      <c r="K18" s="49">
        <v>5077347</v>
      </c>
      <c r="L18" s="47">
        <v>169</v>
      </c>
      <c r="M18" s="48">
        <v>0.08</v>
      </c>
    </row>
    <row r="20" spans="1:13" x14ac:dyDescent="0.45">
      <c r="A20" s="50" t="s">
        <v>78</v>
      </c>
    </row>
    <row r="22" spans="1:13" x14ac:dyDescent="0.45">
      <c r="A22" s="15" t="s">
        <v>79</v>
      </c>
      <c r="D22" s="51">
        <f>SUM(D5:D9,D12:D17)</f>
        <v>0.57999999999999985</v>
      </c>
      <c r="E22" s="52" t="s">
        <v>80</v>
      </c>
    </row>
    <row r="23" spans="1:13" x14ac:dyDescent="0.45">
      <c r="A23" s="15" t="s">
        <v>81</v>
      </c>
      <c r="D23" s="14">
        <f>D10*SUM(D5:D7)/SUM(D4:D7)</f>
        <v>2.1272727272727273E-2</v>
      </c>
      <c r="E23" s="52" t="s">
        <v>80</v>
      </c>
    </row>
    <row r="24" spans="1:13" x14ac:dyDescent="0.45">
      <c r="A24" s="15" t="s">
        <v>48</v>
      </c>
      <c r="D24" s="51">
        <f>SUM(D22:D23)</f>
        <v>0.60127272727272707</v>
      </c>
      <c r="E24" s="52" t="s">
        <v>80</v>
      </c>
    </row>
    <row r="25" spans="1:13" x14ac:dyDescent="0.45">
      <c r="A25" s="15" t="s">
        <v>48</v>
      </c>
      <c r="D25" s="9">
        <f>D24*10^6</f>
        <v>601272.72727272706</v>
      </c>
      <c r="E25" s="52" t="s">
        <v>82</v>
      </c>
    </row>
    <row r="26" spans="1:13" x14ac:dyDescent="0.45">
      <c r="A26" s="15" t="s">
        <v>48</v>
      </c>
      <c r="D26" s="9">
        <f>D25*About!$A$33</f>
        <v>549760.10443936056</v>
      </c>
      <c r="E26" s="52" t="s">
        <v>83</v>
      </c>
    </row>
    <row r="28" spans="1:13" x14ac:dyDescent="0.45">
      <c r="A28" s="15" t="s">
        <v>84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>
      <selection activeCell="A6" sqref="A6"/>
    </sheetView>
  </sheetViews>
  <sheetFormatPr defaultRowHeight="14.25" x14ac:dyDescent="0.45"/>
  <cols>
    <col min="1" max="1" width="13.86328125" customWidth="1"/>
    <col min="3" max="3" width="9.73046875" bestFit="1" customWidth="1"/>
  </cols>
  <sheetData>
    <row r="1" spans="1:4" x14ac:dyDescent="0.45">
      <c r="A1" t="s">
        <v>18</v>
      </c>
    </row>
    <row r="2" spans="1:4" x14ac:dyDescent="0.45">
      <c r="A2" t="s">
        <v>19</v>
      </c>
    </row>
    <row r="3" spans="1:4" x14ac:dyDescent="0.45">
      <c r="A3" t="s">
        <v>20</v>
      </c>
    </row>
    <row r="4" spans="1:4" x14ac:dyDescent="0.45">
      <c r="A4" t="s">
        <v>21</v>
      </c>
    </row>
    <row r="5" spans="1:4" x14ac:dyDescent="0.45">
      <c r="A5" s="8" t="s">
        <v>42</v>
      </c>
    </row>
    <row r="6" spans="1:4" s="15" customFormat="1" x14ac:dyDescent="0.45">
      <c r="A6" s="8" t="s">
        <v>38</v>
      </c>
    </row>
    <row r="7" spans="1:4" s="15" customFormat="1" x14ac:dyDescent="0.45">
      <c r="A7" s="8" t="s">
        <v>39</v>
      </c>
    </row>
    <row r="8" spans="1:4" s="15" customFormat="1" x14ac:dyDescent="0.45">
      <c r="A8" s="8" t="s">
        <v>40</v>
      </c>
    </row>
    <row r="9" spans="1:4" x14ac:dyDescent="0.45">
      <c r="A9" s="8"/>
    </row>
    <row r="10" spans="1:4" x14ac:dyDescent="0.45">
      <c r="A10" s="5" t="s">
        <v>5</v>
      </c>
      <c r="B10" s="4"/>
      <c r="C10" s="4"/>
      <c r="D10" s="4"/>
    </row>
    <row r="11" spans="1:4" x14ac:dyDescent="0.45">
      <c r="B11" t="s">
        <v>30</v>
      </c>
    </row>
    <row r="12" spans="1:4" x14ac:dyDescent="0.45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45">
      <c r="A13" s="3">
        <v>2011</v>
      </c>
      <c r="B13" s="12">
        <f t="shared" si="0"/>
        <v>409.22947853151709</v>
      </c>
    </row>
    <row r="14" spans="1:4" x14ac:dyDescent="0.45">
      <c r="A14" s="3">
        <v>2012</v>
      </c>
      <c r="B14" s="12">
        <f t="shared" si="0"/>
        <v>386.3720977709163</v>
      </c>
    </row>
    <row r="15" spans="1:4" x14ac:dyDescent="0.45">
      <c r="A15" s="3">
        <v>2013</v>
      </c>
      <c r="B15" s="12">
        <f>0.475952381*A15^2-1937.6138095236*A15+1972141.58142839</f>
        <v>364.4666217721533</v>
      </c>
    </row>
    <row r="16" spans="1:4" x14ac:dyDescent="0.45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45">
      <c r="A17" s="3">
        <v>2015</v>
      </c>
      <c r="B17" s="12">
        <f t="shared" si="1"/>
        <v>323.51138406107202</v>
      </c>
    </row>
    <row r="18" spans="1:2" x14ac:dyDescent="0.45">
      <c r="A18" s="3">
        <v>2016</v>
      </c>
      <c r="B18" s="12">
        <f t="shared" si="1"/>
        <v>304.46162234828807</v>
      </c>
    </row>
    <row r="19" spans="1:2" x14ac:dyDescent="0.45">
      <c r="A19" s="3">
        <v>2017</v>
      </c>
      <c r="B19" s="12">
        <f t="shared" si="1"/>
        <v>286.36376539757475</v>
      </c>
    </row>
    <row r="20" spans="1:2" x14ac:dyDescent="0.45">
      <c r="A20">
        <v>2018</v>
      </c>
      <c r="B20" s="10">
        <v>269.83</v>
      </c>
    </row>
    <row r="21" spans="1:2" x14ac:dyDescent="0.45">
      <c r="A21" s="3">
        <v>2019</v>
      </c>
      <c r="B21" s="12">
        <f t="shared" si="1"/>
        <v>253.02376578282565</v>
      </c>
    </row>
    <row r="22" spans="1:2" x14ac:dyDescent="0.45">
      <c r="A22">
        <v>2020</v>
      </c>
      <c r="B22" s="10">
        <v>236.56</v>
      </c>
    </row>
    <row r="23" spans="1:2" x14ac:dyDescent="0.45">
      <c r="A23" s="3">
        <v>2021</v>
      </c>
      <c r="B23" s="12">
        <f t="shared" si="1"/>
        <v>223.49138521566056</v>
      </c>
    </row>
    <row r="24" spans="1:2" x14ac:dyDescent="0.45">
      <c r="A24">
        <v>2022</v>
      </c>
      <c r="B24" s="10">
        <v>210.4</v>
      </c>
    </row>
    <row r="25" spans="1:2" x14ac:dyDescent="0.45">
      <c r="A25" s="3">
        <v>2023</v>
      </c>
      <c r="B25" s="12">
        <f t="shared" si="1"/>
        <v>197.76662369631231</v>
      </c>
    </row>
    <row r="26" spans="1:2" x14ac:dyDescent="0.45">
      <c r="A26">
        <v>2024</v>
      </c>
      <c r="B26" s="10">
        <v>186.83</v>
      </c>
    </row>
    <row r="27" spans="1:2" x14ac:dyDescent="0.45">
      <c r="A27" s="3">
        <v>2025</v>
      </c>
      <c r="B27" s="12">
        <f t="shared" si="1"/>
        <v>175.84948122501373</v>
      </c>
    </row>
    <row r="28" spans="1:2" x14ac:dyDescent="0.45">
      <c r="A28">
        <v>2026</v>
      </c>
      <c r="B28" s="10">
        <v>166.37</v>
      </c>
    </row>
    <row r="29" spans="1:2" x14ac:dyDescent="0.45">
      <c r="A29" s="3">
        <v>2027</v>
      </c>
      <c r="B29" s="12">
        <f t="shared" si="1"/>
        <v>157.73995780176483</v>
      </c>
    </row>
    <row r="30" spans="1:2" x14ac:dyDescent="0.45">
      <c r="A30">
        <v>2028</v>
      </c>
      <c r="B30" s="10">
        <v>149.96</v>
      </c>
    </row>
    <row r="31" spans="1:2" x14ac:dyDescent="0.45">
      <c r="A31" s="3">
        <v>2029</v>
      </c>
      <c r="B31" s="12">
        <f t="shared" si="1"/>
        <v>143.4380534265656</v>
      </c>
    </row>
    <row r="32" spans="1:2" x14ac:dyDescent="0.45">
      <c r="A32">
        <v>2030</v>
      </c>
      <c r="B32" s="10">
        <v>137.68</v>
      </c>
    </row>
    <row r="33" spans="1:6" s="15" customFormat="1" x14ac:dyDescent="0.45">
      <c r="A33" s="15">
        <v>2031</v>
      </c>
      <c r="B33" s="12">
        <f>AVERAGE(B32,B34)</f>
        <v>135.565</v>
      </c>
      <c r="F33" s="16" t="s">
        <v>36</v>
      </c>
    </row>
    <row r="34" spans="1:6" s="15" customFormat="1" x14ac:dyDescent="0.45">
      <c r="A34" s="3">
        <v>2032</v>
      </c>
      <c r="B34" s="10">
        <v>133.44999999999999</v>
      </c>
      <c r="F34" s="18" t="s">
        <v>37</v>
      </c>
    </row>
    <row r="35" spans="1:6" s="15" customFormat="1" x14ac:dyDescent="0.45">
      <c r="A35" s="15">
        <v>2033</v>
      </c>
      <c r="B35" s="12">
        <f>AVERAGE(B34,B36)</f>
        <v>131.91999999999999</v>
      </c>
    </row>
    <row r="36" spans="1:6" s="15" customFormat="1" x14ac:dyDescent="0.45">
      <c r="A36" s="3">
        <v>2034</v>
      </c>
      <c r="B36" s="10">
        <v>130.38999999999999</v>
      </c>
    </row>
    <row r="37" spans="1:6" s="15" customFormat="1" x14ac:dyDescent="0.45">
      <c r="A37" s="15">
        <v>2035</v>
      </c>
      <c r="B37" s="12">
        <f>AVERAGE(B36,B38)</f>
        <v>129.16</v>
      </c>
    </row>
    <row r="38" spans="1:6" s="15" customFormat="1" x14ac:dyDescent="0.45">
      <c r="A38" s="3">
        <v>2036</v>
      </c>
      <c r="B38" s="10">
        <v>127.93</v>
      </c>
    </row>
    <row r="39" spans="1:6" s="15" customFormat="1" x14ac:dyDescent="0.45">
      <c r="A39" s="15">
        <v>2037</v>
      </c>
      <c r="B39" s="12">
        <f>AVERAGE(B38,B40)</f>
        <v>126.855</v>
      </c>
    </row>
    <row r="40" spans="1:6" s="15" customFormat="1" x14ac:dyDescent="0.45">
      <c r="A40" s="15">
        <v>2038</v>
      </c>
      <c r="B40" s="10">
        <v>125.78</v>
      </c>
    </row>
    <row r="41" spans="1:6" s="15" customFormat="1" x14ac:dyDescent="0.45">
      <c r="A41" s="3">
        <v>2039</v>
      </c>
      <c r="B41" s="12">
        <f>AVERAGE(B40,B42)</f>
        <v>124.77000000000001</v>
      </c>
    </row>
    <row r="42" spans="1:6" s="15" customFormat="1" x14ac:dyDescent="0.45">
      <c r="A42" s="15">
        <v>2040</v>
      </c>
      <c r="B42" s="10">
        <v>123.76</v>
      </c>
    </row>
    <row r="43" spans="1:6" s="15" customFormat="1" x14ac:dyDescent="0.45">
      <c r="A43" s="3">
        <v>2041</v>
      </c>
      <c r="B43" s="12">
        <f>AVERAGE(B42,B44)</f>
        <v>122.68</v>
      </c>
    </row>
    <row r="44" spans="1:6" s="15" customFormat="1" x14ac:dyDescent="0.45">
      <c r="A44" s="15">
        <v>2042</v>
      </c>
      <c r="B44" s="10">
        <v>121.6</v>
      </c>
    </row>
    <row r="45" spans="1:6" s="15" customFormat="1" x14ac:dyDescent="0.45">
      <c r="A45" s="3">
        <v>2043</v>
      </c>
      <c r="B45" s="12">
        <f>AVERAGE(B44,B46)</f>
        <v>120.55</v>
      </c>
    </row>
    <row r="46" spans="1:6" s="15" customFormat="1" x14ac:dyDescent="0.45">
      <c r="A46" s="15">
        <v>2044</v>
      </c>
      <c r="B46" s="10">
        <v>119.5</v>
      </c>
    </row>
    <row r="47" spans="1:6" s="15" customFormat="1" x14ac:dyDescent="0.45">
      <c r="A47" s="15">
        <v>2045</v>
      </c>
      <c r="B47" s="12">
        <f>AVERAGE(B46,B48)</f>
        <v>118.49000000000001</v>
      </c>
    </row>
    <row r="48" spans="1:6" s="15" customFormat="1" x14ac:dyDescent="0.45">
      <c r="A48" s="3">
        <v>2046</v>
      </c>
      <c r="B48" s="10">
        <v>117.48</v>
      </c>
    </row>
    <row r="49" spans="1:10" s="15" customFormat="1" x14ac:dyDescent="0.45">
      <c r="A49" s="15">
        <v>2047</v>
      </c>
      <c r="B49" s="12">
        <f>AVERAGE(B48,B50)</f>
        <v>116.495</v>
      </c>
    </row>
    <row r="50" spans="1:10" s="15" customFormat="1" x14ac:dyDescent="0.45">
      <c r="A50" s="3">
        <v>2048</v>
      </c>
      <c r="B50" s="10">
        <v>115.51</v>
      </c>
    </row>
    <row r="51" spans="1:10" s="15" customFormat="1" x14ac:dyDescent="0.45">
      <c r="A51" s="15">
        <v>2049</v>
      </c>
      <c r="B51" s="12">
        <f>AVERAGE(B50,B52)</f>
        <v>114.56</v>
      </c>
    </row>
    <row r="52" spans="1:10" x14ac:dyDescent="0.45">
      <c r="A52" s="3">
        <v>2050</v>
      </c>
      <c r="B52" s="10">
        <v>113.61</v>
      </c>
    </row>
    <row r="53" spans="1:10" x14ac:dyDescent="0.45">
      <c r="B53" s="2"/>
    </row>
    <row r="54" spans="1:10" x14ac:dyDescent="0.45">
      <c r="A54" t="s">
        <v>22</v>
      </c>
      <c r="B54" s="2"/>
    </row>
    <row r="55" spans="1:10" x14ac:dyDescent="0.45">
      <c r="A55" t="s">
        <v>23</v>
      </c>
      <c r="B55" s="2"/>
    </row>
    <row r="56" spans="1:10" x14ac:dyDescent="0.45">
      <c r="A56" t="s">
        <v>24</v>
      </c>
      <c r="B56" s="2"/>
    </row>
    <row r="58" spans="1:10" x14ac:dyDescent="0.45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45">
      <c r="A59" t="s">
        <v>0</v>
      </c>
      <c r="B59" t="s">
        <v>1</v>
      </c>
      <c r="C59" t="s">
        <v>2</v>
      </c>
    </row>
    <row r="60" spans="1:10" x14ac:dyDescent="0.45">
      <c r="A60">
        <v>603</v>
      </c>
      <c r="B60">
        <v>2010</v>
      </c>
      <c r="C60" s="14">
        <f>A60*About!$A$32</f>
        <v>636.16499999999996</v>
      </c>
    </row>
    <row r="61" spans="1:10" x14ac:dyDescent="0.45">
      <c r="A61">
        <v>779</v>
      </c>
      <c r="B61">
        <v>2010</v>
      </c>
      <c r="C61" s="14">
        <f>A61*About!$A$32</f>
        <v>821.84499999999991</v>
      </c>
    </row>
    <row r="62" spans="1:10" x14ac:dyDescent="0.45">
      <c r="A62">
        <v>711</v>
      </c>
      <c r="B62">
        <v>2010</v>
      </c>
      <c r="C62" s="14">
        <f>A62*About!$A$32</f>
        <v>750.1049999999999</v>
      </c>
    </row>
    <row r="63" spans="1:10" x14ac:dyDescent="0.45">
      <c r="A63">
        <v>707</v>
      </c>
      <c r="B63">
        <v>2010</v>
      </c>
      <c r="C63" s="14">
        <f>A63*About!$A$32</f>
        <v>745.88499999999999</v>
      </c>
    </row>
    <row r="64" spans="1:10" x14ac:dyDescent="0.45">
      <c r="A64">
        <v>637</v>
      </c>
      <c r="B64">
        <v>2010</v>
      </c>
      <c r="C64" s="14">
        <f>A64*About!$A$32</f>
        <v>672.03499999999997</v>
      </c>
    </row>
    <row r="65" spans="1:4" x14ac:dyDescent="0.45">
      <c r="C65" s="17">
        <f>AVERAGE(C60:C64)</f>
        <v>725.20699999999999</v>
      </c>
      <c r="D65" s="1" t="s">
        <v>29</v>
      </c>
    </row>
    <row r="67" spans="1:4" x14ac:dyDescent="0.45">
      <c r="A67" t="s">
        <v>25</v>
      </c>
    </row>
    <row r="68" spans="1:4" x14ac:dyDescent="0.45">
      <c r="A68" t="s">
        <v>26</v>
      </c>
    </row>
    <row r="69" spans="1:4" x14ac:dyDescent="0.45">
      <c r="A69" t="s">
        <v>27</v>
      </c>
    </row>
    <row r="70" spans="1:4" x14ac:dyDescent="0.45">
      <c r="A70" t="s">
        <v>28</v>
      </c>
    </row>
    <row r="71" spans="1:4" x14ac:dyDescent="0.45">
      <c r="A71" t="s">
        <v>41</v>
      </c>
    </row>
    <row r="73" spans="1:4" x14ac:dyDescent="0.45">
      <c r="A73" s="5" t="s">
        <v>5</v>
      </c>
      <c r="B73" s="4"/>
      <c r="C73" s="4"/>
      <c r="D73" s="4"/>
    </row>
    <row r="74" spans="1:4" x14ac:dyDescent="0.45">
      <c r="B74" t="s">
        <v>6</v>
      </c>
    </row>
    <row r="75" spans="1:4" x14ac:dyDescent="0.45">
      <c r="A75" s="2"/>
      <c r="B75" t="s">
        <v>3</v>
      </c>
      <c r="C75" t="s">
        <v>0</v>
      </c>
    </row>
    <row r="76" spans="1:4" x14ac:dyDescent="0.45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45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45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45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45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45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45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45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45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45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45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45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45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45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45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45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45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45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45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45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45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45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45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45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45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45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45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45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45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45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45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45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45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45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45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45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45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45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45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45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45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8"/>
  <sheetViews>
    <sheetView workbookViewId="0"/>
  </sheetViews>
  <sheetFormatPr defaultRowHeight="14.25" x14ac:dyDescent="0.45"/>
  <cols>
    <col min="1" max="1" width="11.1328125" customWidth="1"/>
    <col min="2" max="2" width="21.3984375" customWidth="1"/>
  </cols>
  <sheetData>
    <row r="1" spans="1:2" x14ac:dyDescent="0.45">
      <c r="A1" s="13" t="s">
        <v>1</v>
      </c>
      <c r="B1" s="13" t="s">
        <v>31</v>
      </c>
    </row>
    <row r="2" spans="1:2" x14ac:dyDescent="0.45">
      <c r="A2">
        <f>Calculations!A80</f>
        <v>2014</v>
      </c>
      <c r="B2" s="9">
        <f>Calculations!C80*1000</f>
        <v>635681.28648150526</v>
      </c>
    </row>
    <row r="3" spans="1:2" x14ac:dyDescent="0.45">
      <c r="A3">
        <f>Calculations!A81</f>
        <v>2015</v>
      </c>
      <c r="B3" s="9">
        <f>Calculations!C81*1000</f>
        <v>615679.62000688352</v>
      </c>
    </row>
    <row r="4" spans="1:2" x14ac:dyDescent="0.45">
      <c r="A4">
        <f>Calculations!A82</f>
        <v>2016</v>
      </c>
      <c r="B4" s="9">
        <f>Calculations!C82*1000</f>
        <v>596629.85829409957</v>
      </c>
    </row>
    <row r="5" spans="1:2" x14ac:dyDescent="0.45">
      <c r="A5">
        <f>Calculations!A83</f>
        <v>2017</v>
      </c>
      <c r="B5" s="9">
        <f>Calculations!C83*1000</f>
        <v>578532.00134338625</v>
      </c>
    </row>
    <row r="6" spans="1:2" x14ac:dyDescent="0.45">
      <c r="A6">
        <f>Calculations!A84</f>
        <v>2018</v>
      </c>
      <c r="B6" s="9">
        <f>Calculations!C84*1000</f>
        <v>561998.2359458115</v>
      </c>
    </row>
    <row r="7" spans="1:2" x14ac:dyDescent="0.45">
      <c r="A7">
        <f>Calculations!A85</f>
        <v>2019</v>
      </c>
      <c r="B7" s="9">
        <f>Calculations!C85*1000</f>
        <v>545192.00172863714</v>
      </c>
    </row>
    <row r="8" spans="1:2" x14ac:dyDescent="0.45">
      <c r="A8">
        <f>Calculations!A86</f>
        <v>2020</v>
      </c>
      <c r="B8" s="9">
        <f>Calculations!C86*1000</f>
        <v>528728.2359458115</v>
      </c>
    </row>
    <row r="9" spans="1:2" x14ac:dyDescent="0.45">
      <c r="A9">
        <f>Calculations!A87</f>
        <v>2021</v>
      </c>
      <c r="B9" s="9">
        <f>Calculations!C87*1000</f>
        <v>515659.62116147205</v>
      </c>
    </row>
    <row r="10" spans="1:2" x14ac:dyDescent="0.45">
      <c r="A10">
        <f>Calculations!A88</f>
        <v>2022</v>
      </c>
      <c r="B10" s="9">
        <f>Calculations!C88*1000</f>
        <v>502568.2359458115</v>
      </c>
    </row>
    <row r="11" spans="1:2" x14ac:dyDescent="0.45">
      <c r="A11">
        <f>Calculations!A89</f>
        <v>2023</v>
      </c>
      <c r="B11" s="9">
        <f>Calculations!C89*1000</f>
        <v>489934.8596421238</v>
      </c>
    </row>
    <row r="12" spans="1:2" x14ac:dyDescent="0.45">
      <c r="A12">
        <f>Calculations!A90</f>
        <v>2024</v>
      </c>
      <c r="B12" s="9">
        <f>Calculations!C90*1000</f>
        <v>478998.23594581155</v>
      </c>
    </row>
    <row r="13" spans="1:2" x14ac:dyDescent="0.45">
      <c r="A13">
        <f>Calculations!A91</f>
        <v>2025</v>
      </c>
      <c r="B13" s="9">
        <f>Calculations!C91*1000</f>
        <v>468017.71717082523</v>
      </c>
    </row>
    <row r="14" spans="1:2" x14ac:dyDescent="0.45">
      <c r="A14">
        <f>Calculations!A92</f>
        <v>2026</v>
      </c>
      <c r="B14" s="9">
        <f>Calculations!C92*1000</f>
        <v>458538.2359458115</v>
      </c>
    </row>
    <row r="15" spans="1:2" x14ac:dyDescent="0.45">
      <c r="A15">
        <f>Calculations!A93</f>
        <v>2027</v>
      </c>
      <c r="B15" s="9">
        <f>Calculations!C93*1000</f>
        <v>449908.19374757633</v>
      </c>
    </row>
    <row r="16" spans="1:2" x14ac:dyDescent="0.45">
      <c r="A16">
        <f>Calculations!A94</f>
        <v>2028</v>
      </c>
      <c r="B16" s="9">
        <f>Calculations!C94*1000</f>
        <v>442128.23594581155</v>
      </c>
    </row>
    <row r="17" spans="1:2" x14ac:dyDescent="0.45">
      <c r="A17">
        <f>Calculations!A95</f>
        <v>2029</v>
      </c>
      <c r="B17" s="9">
        <f>Calculations!C95*1000</f>
        <v>435606.2893723771</v>
      </c>
    </row>
    <row r="18" spans="1:2" x14ac:dyDescent="0.45">
      <c r="A18">
        <f>Calculations!A96</f>
        <v>2030</v>
      </c>
      <c r="B18" s="9">
        <f>Calculations!C96*1000</f>
        <v>429848.2359458115</v>
      </c>
    </row>
    <row r="19" spans="1:2" x14ac:dyDescent="0.45">
      <c r="A19" s="15">
        <f>Calculations!A97</f>
        <v>2031</v>
      </c>
      <c r="B19" s="9">
        <f>Calculations!C97*1000</f>
        <v>427733.2359458115</v>
      </c>
    </row>
    <row r="20" spans="1:2" x14ac:dyDescent="0.45">
      <c r="A20" s="15">
        <f>Calculations!A98</f>
        <v>2032</v>
      </c>
      <c r="B20" s="9">
        <f>Calculations!C98*1000</f>
        <v>425618.2359458115</v>
      </c>
    </row>
    <row r="21" spans="1:2" x14ac:dyDescent="0.45">
      <c r="A21" s="15">
        <f>Calculations!A99</f>
        <v>2033</v>
      </c>
      <c r="B21" s="9">
        <f>Calculations!C99*1000</f>
        <v>424088.23594581144</v>
      </c>
    </row>
    <row r="22" spans="1:2" x14ac:dyDescent="0.45">
      <c r="A22" s="15">
        <f>Calculations!A100</f>
        <v>2034</v>
      </c>
      <c r="B22" s="9">
        <f>Calculations!C100*1000</f>
        <v>422558.2359458115</v>
      </c>
    </row>
    <row r="23" spans="1:2" x14ac:dyDescent="0.45">
      <c r="A23" s="15">
        <f>Calculations!A101</f>
        <v>2035</v>
      </c>
      <c r="B23" s="9">
        <f>Calculations!C101*1000</f>
        <v>421328.23594581144</v>
      </c>
    </row>
    <row r="24" spans="1:2" x14ac:dyDescent="0.45">
      <c r="A24" s="15">
        <f>Calculations!A102</f>
        <v>2036</v>
      </c>
      <c r="B24" s="9">
        <f>Calculations!C102*1000</f>
        <v>420098.2359458115</v>
      </c>
    </row>
    <row r="25" spans="1:2" x14ac:dyDescent="0.45">
      <c r="A25" s="15">
        <f>Calculations!A103</f>
        <v>2037</v>
      </c>
      <c r="B25" s="9">
        <f>Calculations!C103*1000</f>
        <v>419023.2359458115</v>
      </c>
    </row>
    <row r="26" spans="1:2" x14ac:dyDescent="0.45">
      <c r="A26" s="15">
        <f>Calculations!A104</f>
        <v>2038</v>
      </c>
      <c r="B26" s="9">
        <f>Calculations!C104*1000</f>
        <v>417948.23594581144</v>
      </c>
    </row>
    <row r="27" spans="1:2" x14ac:dyDescent="0.45">
      <c r="A27" s="15">
        <f>Calculations!A105</f>
        <v>2039</v>
      </c>
      <c r="B27" s="9">
        <f>Calculations!C105*1000</f>
        <v>416938.2359458115</v>
      </c>
    </row>
    <row r="28" spans="1:2" x14ac:dyDescent="0.45">
      <c r="A28" s="15">
        <f>Calculations!A106</f>
        <v>2040</v>
      </c>
      <c r="B28" s="9">
        <f>Calculations!C106*1000</f>
        <v>415928.2359458115</v>
      </c>
    </row>
    <row r="29" spans="1:2" x14ac:dyDescent="0.45">
      <c r="A29" s="15">
        <f>Calculations!A107</f>
        <v>2041</v>
      </c>
      <c r="B29" s="9">
        <f>Calculations!C107*1000</f>
        <v>414848.2359458115</v>
      </c>
    </row>
    <row r="30" spans="1:2" x14ac:dyDescent="0.45">
      <c r="A30" s="15">
        <f>Calculations!A108</f>
        <v>2042</v>
      </c>
      <c r="B30" s="9">
        <f>Calculations!C108*1000</f>
        <v>413768.2359458115</v>
      </c>
    </row>
    <row r="31" spans="1:2" x14ac:dyDescent="0.45">
      <c r="A31" s="15">
        <f>Calculations!A109</f>
        <v>2043</v>
      </c>
      <c r="B31" s="9">
        <f>Calculations!C109*1000</f>
        <v>412718.2359458115</v>
      </c>
    </row>
    <row r="32" spans="1:2" x14ac:dyDescent="0.45">
      <c r="A32" s="15">
        <f>Calculations!A110</f>
        <v>2044</v>
      </c>
      <c r="B32" s="9">
        <f>Calculations!C110*1000</f>
        <v>411668.2359458115</v>
      </c>
    </row>
    <row r="33" spans="1:2" x14ac:dyDescent="0.45">
      <c r="A33" s="15">
        <f>Calculations!A111</f>
        <v>2045</v>
      </c>
      <c r="B33" s="9">
        <f>Calculations!C111*1000</f>
        <v>410658.2359458115</v>
      </c>
    </row>
    <row r="34" spans="1:2" x14ac:dyDescent="0.45">
      <c r="A34" s="15">
        <f>Calculations!A112</f>
        <v>2046</v>
      </c>
      <c r="B34" s="9">
        <f>Calculations!C112*1000</f>
        <v>409648.2359458115</v>
      </c>
    </row>
    <row r="35" spans="1:2" x14ac:dyDescent="0.45">
      <c r="A35" s="15">
        <f>Calculations!A113</f>
        <v>2047</v>
      </c>
      <c r="B35" s="9">
        <f>Calculations!C113*1000</f>
        <v>408663.2359458115</v>
      </c>
    </row>
    <row r="36" spans="1:2" x14ac:dyDescent="0.45">
      <c r="A36" s="15">
        <f>Calculations!A114</f>
        <v>2048</v>
      </c>
      <c r="B36" s="9">
        <f>Calculations!C114*1000</f>
        <v>407678.2359458115</v>
      </c>
    </row>
    <row r="37" spans="1:2" x14ac:dyDescent="0.45">
      <c r="A37" s="15">
        <f>Calculations!A115</f>
        <v>2049</v>
      </c>
      <c r="B37" s="9">
        <f>Calculations!C115*1000</f>
        <v>406728.2359458115</v>
      </c>
    </row>
    <row r="38" spans="1:2" x14ac:dyDescent="0.45">
      <c r="A38" s="15">
        <f>Calculations!A116</f>
        <v>2050</v>
      </c>
      <c r="B38" s="9">
        <f>Calculations!C116*1000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A726-93DE-4B51-B5BD-3D6D2A03C692}">
  <sheetPr>
    <tabColor rgb="FF003399"/>
  </sheetPr>
  <dimension ref="A1:AH2"/>
  <sheetViews>
    <sheetView workbookViewId="0">
      <selection activeCell="B2" sqref="B2"/>
    </sheetView>
  </sheetViews>
  <sheetFormatPr defaultRowHeight="14.25" x14ac:dyDescent="0.45"/>
  <cols>
    <col min="1" max="1" width="19.86328125" style="15" customWidth="1"/>
    <col min="2" max="16384" width="9.06640625" style="15"/>
  </cols>
  <sheetData>
    <row r="1" spans="1:34" x14ac:dyDescent="0.45">
      <c r="A1" s="15" t="s">
        <v>47</v>
      </c>
      <c r="B1" s="15">
        <v>2018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45">
      <c r="A2" s="15" t="s">
        <v>48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Balance of System Calculations</vt:lpstr>
      <vt:lpstr>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2020-08-26T23:23:02Z</dcterms:modified>
</cp:coreProperties>
</file>