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BPMCCS\"/>
    </mc:Choice>
  </mc:AlternateContent>
  <bookViews>
    <workbookView xWindow="-120" yWindow="-120" windowWidth="20730" windowHeight="11160"/>
  </bookViews>
  <sheets>
    <sheet name="About" sheetId="1" r:id="rId1"/>
    <sheet name="MNRE+CEA" sheetId="4" r:id="rId2"/>
    <sheet name="RE target adjustment" sheetId="5" r:id="rId3"/>
    <sheet name="Calcs" sheetId="3" r:id="rId4"/>
    <sheet name="BPMCCS" sheetId="2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  <c r="I17" i="2"/>
  <c r="F17" i="2"/>
  <c r="D17" i="3"/>
  <c r="E17" i="3"/>
  <c r="F17" i="3"/>
  <c r="C17" i="3"/>
  <c r="F5" i="3"/>
  <c r="D5" i="3"/>
  <c r="E5" i="3"/>
  <c r="C5" i="3"/>
  <c r="D9" i="3"/>
  <c r="E9" i="3"/>
  <c r="F9" i="3"/>
  <c r="C9" i="3"/>
  <c r="C7" i="3"/>
  <c r="C6" i="3"/>
  <c r="C4" i="3"/>
  <c r="C3" i="3"/>
  <c r="C2" i="3"/>
  <c r="F6" i="5" l="1"/>
  <c r="F5" i="5"/>
  <c r="F2" i="5"/>
  <c r="F3" i="5" s="1"/>
  <c r="G3" i="5" s="1"/>
  <c r="D12" i="5" s="1"/>
  <c r="E12" i="5" s="1"/>
  <c r="F12" i="5" s="1"/>
  <c r="F21" i="5" s="1"/>
  <c r="F7" i="3" s="1"/>
  <c r="B12" i="5"/>
  <c r="C16" i="5"/>
  <c r="C15" i="5"/>
  <c r="C14" i="5"/>
  <c r="C23" i="5" s="1"/>
  <c r="C13" i="5"/>
  <c r="C12" i="5"/>
  <c r="C21" i="5" s="1"/>
  <c r="B16" i="5"/>
  <c r="E16" i="5" s="1"/>
  <c r="B15" i="5"/>
  <c r="D15" i="5" s="1"/>
  <c r="D24" i="5" s="1"/>
  <c r="B14" i="5"/>
  <c r="E14" i="5" s="1"/>
  <c r="B13" i="5"/>
  <c r="C4" i="5"/>
  <c r="C5" i="5"/>
  <c r="C6" i="5"/>
  <c r="C3" i="5"/>
  <c r="C24" i="5" l="1"/>
  <c r="C25" i="5"/>
  <c r="C22" i="5"/>
  <c r="D21" i="5"/>
  <c r="D7" i="3" s="1"/>
  <c r="E21" i="5"/>
  <c r="E7" i="3" s="1"/>
  <c r="F15" i="5"/>
  <c r="F24" i="5" s="1"/>
  <c r="D14" i="5"/>
  <c r="D23" i="5" s="1"/>
  <c r="F14" i="5"/>
  <c r="F23" i="5" s="1"/>
  <c r="E15" i="5"/>
  <c r="E24" i="5" s="1"/>
  <c r="D16" i="5"/>
  <c r="D25" i="5" s="1"/>
  <c r="F16" i="5"/>
  <c r="F25" i="5" s="1"/>
  <c r="F4" i="5"/>
  <c r="G4" i="5" s="1"/>
  <c r="D13" i="5" s="1"/>
  <c r="C17" i="2"/>
  <c r="D17" i="2" s="1"/>
  <c r="E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6" i="2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D15" i="2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C15" i="2"/>
  <c r="E25" i="5" l="1"/>
  <c r="E23" i="5"/>
  <c r="E13" i="5"/>
  <c r="D22" i="5"/>
  <c r="D6" i="3" s="1"/>
  <c r="G6" i="2" s="1"/>
  <c r="H4" i="3"/>
  <c r="K4" i="2" s="1"/>
  <c r="G4" i="3"/>
  <c r="J4" i="2" s="1"/>
  <c r="G1" i="3"/>
  <c r="H1" i="3" s="1"/>
  <c r="I1" i="3" s="1"/>
  <c r="J1" i="3" s="1"/>
  <c r="K1" i="3" s="1"/>
  <c r="C25" i="4"/>
  <c r="E25" i="4" s="1"/>
  <c r="C23" i="4"/>
  <c r="E23" i="4" s="1"/>
  <c r="C22" i="4"/>
  <c r="E22" i="4" s="1"/>
  <c r="C21" i="4"/>
  <c r="E21" i="4" s="1"/>
  <c r="C20" i="4"/>
  <c r="D20" i="4" s="1"/>
  <c r="E20" i="4" s="1"/>
  <c r="E18" i="4"/>
  <c r="C18" i="4"/>
  <c r="C16" i="4"/>
  <c r="E16" i="4" s="1"/>
  <c r="B24" i="4"/>
  <c r="C24" i="4" s="1"/>
  <c r="E24" i="4" s="1"/>
  <c r="F9" i="2"/>
  <c r="G9" i="2"/>
  <c r="H9" i="2"/>
  <c r="I9" i="2"/>
  <c r="F7" i="2"/>
  <c r="G7" i="2"/>
  <c r="H7" i="2"/>
  <c r="I7" i="2"/>
  <c r="F6" i="2"/>
  <c r="I5" i="2"/>
  <c r="D2" i="3"/>
  <c r="E2" i="3" s="1"/>
  <c r="F2" i="3" s="1"/>
  <c r="I2" i="2" s="1"/>
  <c r="F8" i="4"/>
  <c r="H2" i="2" l="1"/>
  <c r="F13" i="5"/>
  <c r="F22" i="5" s="1"/>
  <c r="F6" i="3" s="1"/>
  <c r="I6" i="2" s="1"/>
  <c r="E22" i="5"/>
  <c r="E6" i="3" s="1"/>
  <c r="H6" i="2" s="1"/>
  <c r="D4" i="3"/>
  <c r="F4" i="2"/>
  <c r="F5" i="2"/>
  <c r="G2" i="2"/>
  <c r="F2" i="2"/>
  <c r="I4" i="3"/>
  <c r="H5" i="2" l="1"/>
  <c r="G5" i="2"/>
  <c r="D3" i="3"/>
  <c r="F3" i="2"/>
  <c r="L4" i="2"/>
  <c r="J4" i="3"/>
  <c r="E4" i="3"/>
  <c r="G4" i="2"/>
  <c r="F4" i="3" l="1"/>
  <c r="I4" i="2" s="1"/>
  <c r="H4" i="2"/>
  <c r="E3" i="3"/>
  <c r="G3" i="2"/>
  <c r="K4" i="3"/>
  <c r="N4" i="2" s="1"/>
  <c r="M4" i="2"/>
  <c r="F3" i="3" l="1"/>
  <c r="I3" i="2" s="1"/>
  <c r="H3" i="2"/>
</calcChain>
</file>

<file path=xl/comments1.xml><?xml version="1.0" encoding="utf-8"?>
<comments xmlns="http://schemas.openxmlformats.org/spreadsheetml/2006/main">
  <authors>
    <author>Deepthi Swamy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Deepthi Swamy:</t>
        </r>
        <r>
          <rPr>
            <sz val="9"/>
            <color indexed="81"/>
            <rFont val="Tahoma"/>
            <family val="2"/>
          </rPr>
          <t xml:space="preserve">
CEA Monthly Installed Capacity report - Sep 2019
</t>
        </r>
      </text>
    </comment>
  </commentList>
</comments>
</file>

<file path=xl/comments2.xml><?xml version="1.0" encoding="utf-8"?>
<comments xmlns="http://schemas.openxmlformats.org/spreadsheetml/2006/main">
  <authors>
    <author>tc={A1EF28D1-9FBF-4412-8119-632B82C52746}</author>
    <author>tc={04199A82-E924-4B1D-8DF3-98C0B7CAC9B8}</author>
  </authors>
  <commentList>
    <comment ref="I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http://cea.nic.in/reports/monthly/installedcapacity/2018/installed_capacity-12.pdf</t>
        </r>
      </text>
    </comment>
    <comment ref="I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http://cea.nic.in/reports/monthly/installedcapacity/2019/installed_capacity-12.pdf</t>
        </r>
      </text>
    </comment>
  </commentList>
</comments>
</file>

<file path=xl/sharedStrings.xml><?xml version="1.0" encoding="utf-8"?>
<sst xmlns="http://schemas.openxmlformats.org/spreadsheetml/2006/main" count="216" uniqueCount="166">
  <si>
    <t>Note:</t>
  </si>
  <si>
    <t>Year</t>
  </si>
  <si>
    <t>nuclear (MW)</t>
  </si>
  <si>
    <t>hydro (MW)</t>
  </si>
  <si>
    <t>solar PV (MW)</t>
  </si>
  <si>
    <t>solar thermal (MW)</t>
  </si>
  <si>
    <t>biomass (MW)</t>
  </si>
  <si>
    <t>BPMCCS BAU Policy Mandated Capacity Construction Schedule</t>
  </si>
  <si>
    <t>Sources:</t>
  </si>
  <si>
    <t>natural gas nonpeaker (MW)</t>
  </si>
  <si>
    <t>geothermal (MW)</t>
  </si>
  <si>
    <t>petroleum (MW)</t>
  </si>
  <si>
    <t>natural gas peaker (MW)</t>
  </si>
  <si>
    <t>lignite (MW)</t>
  </si>
  <si>
    <t>hard coal (MW)</t>
  </si>
  <si>
    <t>onshore wind (MW)</t>
  </si>
  <si>
    <t>offshore wind (MW)</t>
  </si>
  <si>
    <t>Coal</t>
  </si>
  <si>
    <t>Nuclear</t>
  </si>
  <si>
    <t>2017-2022</t>
  </si>
  <si>
    <t>2022-2027</t>
  </si>
  <si>
    <t>hydro</t>
  </si>
  <si>
    <t>National Electricity Plan</t>
  </si>
  <si>
    <t>http://www.cea.nic.in/reports/committee/nep/nep_jan_2018.pdf</t>
  </si>
  <si>
    <t>Annexures 5.1, 5.2, 5.3, 5.4</t>
  </si>
  <si>
    <t>Battery storage</t>
  </si>
  <si>
    <t>Biomass</t>
  </si>
  <si>
    <t>Wind</t>
  </si>
  <si>
    <t>Solar</t>
  </si>
  <si>
    <t>Gas</t>
  </si>
  <si>
    <t>Hydro imports</t>
  </si>
  <si>
    <t>Small hydro</t>
  </si>
  <si>
    <t>Hydro</t>
  </si>
  <si>
    <t>Total installed capacity (2029-30)</t>
  </si>
  <si>
    <t>Committed Capacity 
Additions (MW)</t>
  </si>
  <si>
    <t>Natural Gas 
Nonpeaker</t>
  </si>
  <si>
    <t>Source: CEA's optimal generation mix for 2029-30</t>
  </si>
  <si>
    <t>http://cea.nic.in/reports/others/planning/irp/Optimal_generation_mix_report.pdf</t>
  </si>
  <si>
    <t>Capacity Additions till 2027 (conventional sources)</t>
  </si>
  <si>
    <t>Capacity Additions till 2022 (RES)</t>
  </si>
  <si>
    <t>Table 6.3</t>
  </si>
  <si>
    <t>Year-wise targets of Renewable Energy Sources (MW)</t>
  </si>
  <si>
    <t>Category</t>
  </si>
  <si>
    <t>2017-18</t>
  </si>
  <si>
    <t>2018-19</t>
  </si>
  <si>
    <t>2019-20</t>
  </si>
  <si>
    <t>2020-21</t>
  </si>
  <si>
    <t>2021-22</t>
  </si>
  <si>
    <t>Capacity Addition *</t>
  </si>
  <si>
    <t xml:space="preserve">Small Hydro </t>
  </si>
  <si>
    <t>*The capacity has been adjusted to arrive at total RES capacity of 175 GW by 2021-22</t>
  </si>
  <si>
    <t>Total</t>
  </si>
  <si>
    <t>Lignite</t>
  </si>
  <si>
    <t>Diesel</t>
  </si>
  <si>
    <t xml:space="preserve">Hydro </t>
  </si>
  <si>
    <t>Small Hydro</t>
  </si>
  <si>
    <t xml:space="preserve">Wind </t>
  </si>
  <si>
    <t xml:space="preserve">Solar </t>
  </si>
  <si>
    <t>Balance from 
2030 optimal mx</t>
  </si>
  <si>
    <t xml:space="preserve">If we subtract [existing capacity + NEP additions till 2022] from the 2030 target of the optimal gen mix, </t>
  </si>
  <si>
    <t>Capacity as on 
30.09.2019</t>
  </si>
  <si>
    <t>As on2022</t>
  </si>
  <si>
    <t>As on 2027</t>
  </si>
  <si>
    <t>Mandated Construction (MW)</t>
  </si>
  <si>
    <t>hard coal</t>
  </si>
  <si>
    <t>natural gas nonpeaker</t>
  </si>
  <si>
    <t>nuclear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</si>
  <si>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</si>
  <si>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</si>
  <si>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</si>
  <si>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</si>
  <si>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</si>
  <si>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</si>
  <si>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</si>
  <si>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</si>
  <si>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</si>
  <si>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</si>
  <si>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</si>
  <si>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</si>
  <si>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</si>
  <si>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</si>
  <si>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</si>
  <si>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</si>
  <si>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 xml:space="preserve">which have been a significant barrier for tender participation in the RE auctions. </t>
  </si>
  <si>
    <t>40% installed capacity is from non-fossil fuels.</t>
  </si>
  <si>
    <t>we are still left with a balance of capacities that can be added between 2023-30, for wind, solar, hydro and coal.</t>
  </si>
  <si>
    <t>Hence, we don't account for this balance capacity between 2023-30, as the draft report is not an official plan like the NEP,</t>
  </si>
  <si>
    <t>(Further, there are media reports of verbal announcements of a 450 GW RE target by 2030, under the Paris Agreement.</t>
  </si>
  <si>
    <t>However, the target is yet to be reflected in official policy documents of MNRE or CEA).</t>
  </si>
  <si>
    <t>However, there are recent reports of potential removal of tariff caps for solar and wind tenders,</t>
  </si>
  <si>
    <t>SHP</t>
  </si>
  <si>
    <t>MSW</t>
  </si>
  <si>
    <t>Solar PV</t>
  </si>
  <si>
    <t>http://cea.nic.in/reports/monthly/installedcapacity/2019/installed_capacity-12.pdf</t>
  </si>
  <si>
    <t>Installed Capacity (MW)</t>
  </si>
  <si>
    <t xml:space="preserve">Solar PV </t>
  </si>
  <si>
    <t>% ratio</t>
  </si>
  <si>
    <t>|</t>
  </si>
  <si>
    <t>2022 RE Target (GW)</t>
  </si>
  <si>
    <t>Balance 
requirement</t>
  </si>
  <si>
    <t>Capacity Additions 2027-30 (for calculation only - not used)</t>
  </si>
  <si>
    <t>Draft Report on Optimal Generation Mix for 2029-30</t>
  </si>
  <si>
    <t>Central Electricity Authority</t>
  </si>
  <si>
    <t>Table 4</t>
  </si>
  <si>
    <t>NITI Aayog</t>
  </si>
  <si>
    <t>Page iv</t>
  </si>
  <si>
    <t>https://niti.gov.in/writereaddata/files/175-GW-Renewable-Energy.pdf</t>
  </si>
  <si>
    <t>Report of the Expert Group on 175 GW RE by 2022</t>
  </si>
  <si>
    <t>RE Wind, Solar, Biomass, SHP capacity target - 2022</t>
  </si>
  <si>
    <t>Source: NITI Aayog</t>
  </si>
  <si>
    <t>Source: CEA monthly reports for Dec 2018, 2019</t>
  </si>
  <si>
    <t>Expected target 
achievement (MW)*</t>
  </si>
  <si>
    <t>* Calculated based on success rate fraction in About tab</t>
  </si>
  <si>
    <t>Source: CEA - National Electricity Plan Vol I</t>
  </si>
  <si>
    <t>Official RE target for 2022</t>
  </si>
  <si>
    <t>Balance Capacity Addition required to meet realistic/expected target</t>
  </si>
  <si>
    <t>Actual Installed Capacities for RE in 2018 and 2019</t>
  </si>
  <si>
    <t>Installed Capacity Actuals (2018, 2019) &amp; Balance required to reach expected target</t>
  </si>
  <si>
    <t>|&lt;-- Balance requirement capacity added till 2022 (wind and solar)</t>
  </si>
  <si>
    <t>|&lt;-- Trend based (2018 - 2019) capacity added till 2022 (biomass, SHP and MSW)</t>
  </si>
  <si>
    <t>Yearly Capacity Addition (MW)</t>
  </si>
  <si>
    <t>Actual Yearly addition (2019) and balance yearly capacity to reach expected target</t>
  </si>
  <si>
    <t>Actual RE capacity additions 2018, 2019</t>
  </si>
  <si>
    <t>Monthly Installed Capacity Reports</t>
  </si>
  <si>
    <t>Dec 2018, Dec 2019</t>
  </si>
  <si>
    <t>http://cea.nic.in/reports/monthly/installedcapacity/2018/installed_capacity-12.pdf</t>
  </si>
  <si>
    <t>Analysis of progress towards 175 GW target</t>
  </si>
  <si>
    <t>CRISIL</t>
  </si>
  <si>
    <t>REturn to Uncertainty</t>
  </si>
  <si>
    <t>https://www.crisil.com/en/home/our-analysis/reports/2019/10/return-to-uncertainty.html</t>
  </si>
  <si>
    <t>Projected RE installed capacity for FY22</t>
  </si>
  <si>
    <t>News on removal of tariff caps for solar and wind auctions</t>
  </si>
  <si>
    <t>MERCOM India</t>
  </si>
  <si>
    <t>MNRE Mulls Removal of Tariff Caps for Solar and Wind Tenders</t>
  </si>
  <si>
    <t>https://mercomindia.com/mnre-mulls-removal-tariff-caps-solar-wind/</t>
  </si>
  <si>
    <t>Classification of large hydro as RE</t>
  </si>
  <si>
    <t>Hindu/Central Electricity Authority</t>
  </si>
  <si>
    <t xml:space="preserve">New hydro policy to help meet renewables target </t>
  </si>
  <si>
    <t>https://www.thehindu.com/business/Economy/hydro-policy-target/article26561711.ece</t>
  </si>
  <si>
    <t xml:space="preserve">RES addition is adjusted by NEP to reach 175 GW by 2022. However, the target is less than 50% reached as of 2019 </t>
  </si>
  <si>
    <t xml:space="preserve">with downward trends in solar and wind capacity additions in the recent years. A study by CRISIL </t>
  </si>
  <si>
    <t>estimates that only 104 GW would be achieved by 2022 (which is ~60% of the intended target),</t>
  </si>
  <si>
    <t>due to various hurdles in project commissioning.</t>
  </si>
  <si>
    <t>Further, there is a reclassification of larger hydro as RE recently, which could technically</t>
  </si>
  <si>
    <t>make it possible to reach, or even surpass the 175 GW target by 2022 in terms of a combined</t>
  </si>
  <si>
    <t>and not just by adding large hydro to the mix, which would significantly increase the size of RE.</t>
  </si>
  <si>
    <t xml:space="preserve">We assume that with recent public announcements of a 450 GW target by 2030, and the </t>
  </si>
  <si>
    <t>potential removal of tariff caps for wind and solar tenders, it would be possible to reach about</t>
  </si>
  <si>
    <t>80% of the mandated RE target by 2022. The balance capacity remaining, after subtracting the</t>
  </si>
  <si>
    <t>current RE capacities for each source, is divided between 2020 to 2022 for wind and solar.</t>
  </si>
  <si>
    <t>For SHP, biomass (and MSW), the targets are already almost reached, and we assume that</t>
  </si>
  <si>
    <t>they will continue to grow at the same rate till 2022 to help reach the 175 GW combined target.</t>
  </si>
  <si>
    <t>The success rate % can be changed in the About tab to accordingly assess the yearly balance</t>
  </si>
  <si>
    <t xml:space="preserve">capacity additions to reach the "adjusted" target. </t>
  </si>
  <si>
    <r>
      <rPr>
        <i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The draft Optimal Generation Mix for 2029-30 by CEA contains higher targets of RE by 2030 which would be in line with NDC target of:</t>
    </r>
  </si>
  <si>
    <t>and more suited to a high RE scenario than a BAU.</t>
  </si>
  <si>
    <t>The mandated yearly capacity is added only form 2019 onwards, as the capacity added in 2018 is already</t>
  </si>
  <si>
    <t>accounted in 'Start Year Capacities' variable which has installed capacity as of December, 2018.</t>
  </si>
  <si>
    <t xml:space="preserve">In case of 2019, actual capacity added is used for the mandated values as actuals are available. </t>
  </si>
  <si>
    <t>This helps to keep the BAU closer to reality.</t>
  </si>
  <si>
    <t>the main source for capacity additions till 2027 for conventional sources.</t>
  </si>
  <si>
    <t xml:space="preserve">Renewable Energy Sources (RES): </t>
  </si>
  <si>
    <r>
      <rPr>
        <b/>
        <sz val="11"/>
        <color theme="1"/>
        <rFont val="Calibri"/>
        <family val="2"/>
        <scheme val="minor"/>
      </rPr>
      <t xml:space="preserve">Conventional Sources (including large hydro): </t>
    </r>
    <r>
      <rPr>
        <sz val="11"/>
        <color theme="1"/>
        <rFont val="Calibri"/>
        <family val="2"/>
        <scheme val="minor"/>
      </rPr>
      <t xml:space="preserve">National Electricity Plan (NEP) is considered </t>
    </r>
  </si>
  <si>
    <t xml:space="preserve">we interpret the overall RE target to be achieved on reaching the disaggregated targets, </t>
  </si>
  <si>
    <t>RE target. But since the 175 GW target was disaggregated (for wind, solar, biomass and SHP),</t>
  </si>
  <si>
    <t>Fraction of RE target achievable by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</si>
</sst>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3" fillId="0" borderId="0" xfId="1"/>
    <xf numFmtId="0" fontId="4" fillId="0" borderId="0" xfId="0" applyFont="1"/>
    <xf numFmtId="0" fontId="5" fillId="0" borderId="0" xfId="0" applyFont="1"/>
    <xf numFmtId="3" fontId="0" fillId="0" borderId="1" xfId="0" applyNumberFormat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3" fontId="0" fillId="0" borderId="3" xfId="0" applyNumberFormat="1" applyBorder="1" applyAlignment="1">
      <alignment horizontal="right" vertical="center" wrapText="1"/>
    </xf>
    <xf numFmtId="0" fontId="0" fillId="0" borderId="4" xfId="0" applyBorder="1" applyAlignment="1">
      <alignment vertical="center" wrapText="1"/>
    </xf>
    <xf numFmtId="0" fontId="5" fillId="0" borderId="0" xfId="0" applyFont="1" applyBorder="1"/>
    <xf numFmtId="0" fontId="4" fillId="0" borderId="0" xfId="0" applyFont="1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2" xfId="0" applyBorder="1" applyAlignment="1">
      <alignment wrapText="1"/>
    </xf>
    <xf numFmtId="0" fontId="0" fillId="0" borderId="0" xfId="0" applyFill="1" applyBorder="1" applyAlignment="1">
      <alignment vertical="center" wrapText="1"/>
    </xf>
    <xf numFmtId="3" fontId="0" fillId="0" borderId="0" xfId="0" applyNumberFormat="1"/>
    <xf numFmtId="0" fontId="4" fillId="0" borderId="8" xfId="0" applyFont="1" applyBorder="1"/>
    <xf numFmtId="3" fontId="4" fillId="0" borderId="8" xfId="0" applyNumberFormat="1" applyFont="1" applyBorder="1"/>
    <xf numFmtId="0" fontId="5" fillId="0" borderId="8" xfId="0" applyFont="1" applyBorder="1"/>
    <xf numFmtId="3" fontId="5" fillId="0" borderId="8" xfId="0" applyNumberFormat="1" applyFont="1" applyBorder="1"/>
    <xf numFmtId="0" fontId="4" fillId="0" borderId="8" xfId="0" applyFont="1" applyBorder="1" applyAlignment="1">
      <alignment horizontal="center"/>
    </xf>
    <xf numFmtId="0" fontId="5" fillId="0" borderId="8" xfId="0" applyFont="1" applyBorder="1" applyAlignment="1">
      <alignment wrapText="1"/>
    </xf>
    <xf numFmtId="0" fontId="8" fillId="0" borderId="0" xfId="0" applyFont="1"/>
    <xf numFmtId="0" fontId="9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/>
    <xf numFmtId="3" fontId="5" fillId="0" borderId="0" xfId="0" applyNumberFormat="1" applyFont="1" applyBorder="1"/>
    <xf numFmtId="1" fontId="0" fillId="0" borderId="0" xfId="0" applyNumberFormat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0" fillId="0" borderId="23" xfId="0" applyBorder="1"/>
    <xf numFmtId="0" fontId="0" fillId="0" borderId="24" xfId="0" applyBorder="1"/>
    <xf numFmtId="1" fontId="0" fillId="0" borderId="8" xfId="0" applyNumberFormat="1" applyBorder="1"/>
    <xf numFmtId="3" fontId="4" fillId="0" borderId="8" xfId="0" applyNumberFormat="1" applyFont="1" applyFill="1" applyBorder="1"/>
    <xf numFmtId="0" fontId="0" fillId="3" borderId="0" xfId="0" applyFont="1" applyFill="1"/>
    <xf numFmtId="2" fontId="0" fillId="0" borderId="8" xfId="0" applyNumberFormat="1" applyBorder="1"/>
    <xf numFmtId="0" fontId="1" fillId="0" borderId="8" xfId="0" applyFont="1" applyBorder="1" applyAlignment="1">
      <alignment horizontal="center"/>
    </xf>
    <xf numFmtId="0" fontId="0" fillId="4" borderId="8" xfId="0" applyFill="1" applyBorder="1"/>
    <xf numFmtId="0" fontId="0" fillId="0" borderId="28" xfId="0" applyBorder="1"/>
    <xf numFmtId="0" fontId="0" fillId="0" borderId="25" xfId="0" applyBorder="1"/>
    <xf numFmtId="0" fontId="0" fillId="0" borderId="29" xfId="0" applyBorder="1"/>
    <xf numFmtId="1" fontId="0" fillId="0" borderId="25" xfId="0" applyNumberFormat="1" applyBorder="1"/>
    <xf numFmtId="0" fontId="1" fillId="0" borderId="8" xfId="0" applyFont="1" applyBorder="1" applyAlignment="1">
      <alignment wrapText="1"/>
    </xf>
    <xf numFmtId="1" fontId="0" fillId="2" borderId="25" xfId="0" applyNumberFormat="1" applyFill="1" applyBorder="1"/>
    <xf numFmtId="1" fontId="0" fillId="2" borderId="29" xfId="0" applyNumberFormat="1" applyFill="1" applyBorder="1"/>
    <xf numFmtId="0" fontId="0" fillId="0" borderId="0" xfId="0" applyBorder="1" applyAlignment="1"/>
    <xf numFmtId="164" fontId="0" fillId="0" borderId="0" xfId="0" applyNumberForma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0" fillId="0" borderId="0" xfId="0" applyFont="1"/>
    <xf numFmtId="1" fontId="0" fillId="0" borderId="26" xfId="0" applyNumberFormat="1" applyFill="1" applyBorder="1"/>
    <xf numFmtId="1" fontId="0" fillId="0" borderId="28" xfId="0" applyNumberFormat="1" applyFill="1" applyBorder="1"/>
    <xf numFmtId="1" fontId="0" fillId="0" borderId="20" xfId="0" applyNumberFormat="1" applyFill="1" applyBorder="1"/>
    <xf numFmtId="1" fontId="0" fillId="0" borderId="25" xfId="0" applyNumberFormat="1" applyFill="1" applyBorder="1"/>
    <xf numFmtId="1" fontId="0" fillId="0" borderId="22" xfId="0" applyNumberFormat="1" applyFill="1" applyBorder="1"/>
    <xf numFmtId="1" fontId="0" fillId="0" borderId="29" xfId="0" applyNumberFormat="1" applyFill="1" applyBorder="1"/>
    <xf numFmtId="0" fontId="4" fillId="0" borderId="17" xfId="0" applyFont="1" applyBorder="1"/>
    <xf numFmtId="0" fontId="4" fillId="0" borderId="28" xfId="0" applyFont="1" applyBorder="1" applyAlignment="1">
      <alignment horizontal="center"/>
    </xf>
    <xf numFmtId="1" fontId="0" fillId="5" borderId="26" xfId="0" applyNumberFormat="1" applyFill="1" applyBorder="1"/>
    <xf numFmtId="1" fontId="0" fillId="5" borderId="20" xfId="0" applyNumberFormat="1" applyFill="1" applyBorder="1"/>
    <xf numFmtId="1" fontId="0" fillId="5" borderId="22" xfId="0" applyNumberFormat="1" applyFill="1" applyBorder="1"/>
    <xf numFmtId="0" fontId="4" fillId="0" borderId="27" xfId="0" applyFont="1" applyBorder="1" applyAlignment="1">
      <alignment horizontal="center"/>
    </xf>
    <xf numFmtId="1" fontId="0" fillId="6" borderId="28" xfId="0" applyNumberFormat="1" applyFill="1" applyBorder="1" applyAlignment="1">
      <alignment horizontal="right"/>
    </xf>
    <xf numFmtId="1" fontId="0" fillId="6" borderId="27" xfId="0" applyNumberFormat="1" applyFill="1" applyBorder="1" applyAlignment="1">
      <alignment horizontal="right"/>
    </xf>
    <xf numFmtId="1" fontId="0" fillId="6" borderId="25" xfId="0" applyNumberFormat="1" applyFill="1" applyBorder="1" applyAlignment="1">
      <alignment horizontal="right"/>
    </xf>
    <xf numFmtId="1" fontId="0" fillId="6" borderId="21" xfId="0" applyNumberFormat="1" applyFill="1" applyBorder="1" applyAlignment="1">
      <alignment horizontal="right"/>
    </xf>
    <xf numFmtId="1" fontId="0" fillId="6" borderId="29" xfId="0" applyNumberFormat="1" applyFill="1" applyBorder="1" applyAlignment="1">
      <alignment horizontal="right"/>
    </xf>
    <xf numFmtId="1" fontId="0" fillId="6" borderId="24" xfId="0" applyNumberFormat="1" applyFill="1" applyBorder="1" applyAlignment="1">
      <alignment horizontal="right"/>
    </xf>
    <xf numFmtId="0" fontId="0" fillId="0" borderId="0" xfId="0" applyFill="1"/>
    <xf numFmtId="0" fontId="11" fillId="0" borderId="0" xfId="0" applyFont="1" applyFill="1"/>
    <xf numFmtId="0" fontId="0" fillId="0" borderId="0" xfId="0" applyNumberFormat="1" applyAlignment="1">
      <alignment horizontal="left"/>
    </xf>
    <xf numFmtId="0" fontId="1" fillId="0" borderId="8" xfId="0" applyFont="1" applyBorder="1" applyAlignment="1">
      <alignment horizontal="right" wrapText="1"/>
    </xf>
    <xf numFmtId="0" fontId="1" fillId="0" borderId="29" xfId="0" applyFont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1" fillId="2" borderId="17" xfId="0" applyFont="1" applyFill="1" applyBorder="1" applyAlignment="1">
      <alignment horizontal="left"/>
    </xf>
    <xf numFmtId="0" fontId="1" fillId="2" borderId="0" xfId="0" applyFont="1" applyFill="1"/>
    <xf numFmtId="0" fontId="0" fillId="2" borderId="0" xfId="0" applyFill="1"/>
    <xf numFmtId="0" fontId="9" fillId="2" borderId="0" xfId="0" applyFont="1" applyFill="1" applyBorder="1"/>
    <xf numFmtId="0" fontId="0" fillId="2" borderId="0" xfId="0" applyFill="1" applyBorder="1"/>
    <xf numFmtId="0" fontId="4" fillId="2" borderId="0" xfId="0" applyFont="1" applyFill="1" applyBorder="1"/>
    <xf numFmtId="0" fontId="0" fillId="0" borderId="0" xfId="0" applyFont="1" applyFill="1"/>
    <xf numFmtId="0" fontId="0" fillId="7" borderId="0" xfId="0" applyFill="1"/>
    <xf numFmtId="0" fontId="4" fillId="0" borderId="8" xfId="0" applyFont="1" applyBorder="1" applyAlignment="1"/>
    <xf numFmtId="0" fontId="5" fillId="0" borderId="8" xfId="0" applyFont="1" applyBorder="1" applyAlignment="1"/>
    <xf numFmtId="0" fontId="5" fillId="0" borderId="8" xfId="0" applyFont="1" applyBorder="1" applyAlignment="1">
      <alignment horizontal="center"/>
    </xf>
    <xf numFmtId="0" fontId="10" fillId="0" borderId="5" xfId="0" applyFont="1" applyFill="1" applyBorder="1" applyAlignment="1">
      <alignment vertical="center" wrapText="1"/>
    </xf>
    <xf numFmtId="0" fontId="10" fillId="0" borderId="6" xfId="0" applyFont="1" applyBorder="1" applyAlignment="1"/>
    <xf numFmtId="0" fontId="4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3" fillId="0" borderId="7" xfId="1" applyFill="1" applyBorder="1" applyAlignment="1">
      <alignment vertical="center" wrapText="1"/>
    </xf>
    <xf numFmtId="0" fontId="0" fillId="0" borderId="0" xfId="0" applyAlignment="1"/>
    <xf numFmtId="0" fontId="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epthi Swamy" id="{210B3C1B-F5E7-4C56-B823-E1EECCDB5F2A}" userId="0118328b9c39827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" dT="2020-02-13T17:43:38.19" personId="{210B3C1B-F5E7-4C56-B823-E1EECCDB5F2A}" id="{A1EF28D1-9FBF-4412-8119-632B82C52746}">
    <text>http://cea.nic.in/reports/monthly/installedcapacity/2018/installed_capacity-12.pdf</text>
  </threadedComment>
  <threadedComment ref="I5" dT="2020-02-13T06:08:56.66" personId="{210B3C1B-F5E7-4C56-B823-E1EECCDB5F2A}" id="{04199A82-E924-4B1D-8DF3-98C0B7CAC9B8}">
    <text>http://cea.nic.in/reports/monthly/installedcapacity/2019/installed_capacity-12.pdf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ea.nic.in/reports/committee/nep/nep_jan_2018.pdf" TargetMode="External"/><Relationship Id="rId1" Type="http://schemas.openxmlformats.org/officeDocument/2006/relationships/hyperlink" Target="http://www.cea.nic.in/reports/committee/nep/nep_jan_2018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zoomScale="110" zoomScaleNormal="110" workbookViewId="0">
      <selection activeCell="A71" sqref="A71:A83"/>
    </sheetView>
  </sheetViews>
  <sheetFormatPr defaultRowHeight="14.25" x14ac:dyDescent="0.45"/>
  <cols>
    <col min="2" max="2" width="67.1328125" customWidth="1"/>
    <col min="4" max="4" width="59.73046875" customWidth="1"/>
  </cols>
  <sheetData>
    <row r="1" spans="1:4" x14ac:dyDescent="0.45">
      <c r="A1" s="1" t="s">
        <v>7</v>
      </c>
    </row>
    <row r="3" spans="1:4" x14ac:dyDescent="0.45">
      <c r="A3" s="1" t="s">
        <v>8</v>
      </c>
      <c r="B3" s="3" t="s">
        <v>38</v>
      </c>
      <c r="D3" s="3" t="s">
        <v>100</v>
      </c>
    </row>
    <row r="4" spans="1:4" x14ac:dyDescent="0.45">
      <c r="A4" s="1"/>
      <c r="B4" s="81" t="s">
        <v>102</v>
      </c>
      <c r="C4" s="80"/>
      <c r="D4" s="81" t="s">
        <v>102</v>
      </c>
    </row>
    <row r="5" spans="1:4" x14ac:dyDescent="0.45">
      <c r="A5" s="2"/>
      <c r="B5" t="s">
        <v>22</v>
      </c>
      <c r="D5" t="s">
        <v>101</v>
      </c>
    </row>
    <row r="6" spans="1:4" x14ac:dyDescent="0.45">
      <c r="B6" s="82">
        <v>2018</v>
      </c>
      <c r="D6" s="82">
        <v>2019</v>
      </c>
    </row>
    <row r="7" spans="1:4" x14ac:dyDescent="0.45">
      <c r="B7" s="4" t="s">
        <v>23</v>
      </c>
      <c r="D7" s="4" t="s">
        <v>37</v>
      </c>
    </row>
    <row r="8" spans="1:4" x14ac:dyDescent="0.45">
      <c r="B8" t="s">
        <v>24</v>
      </c>
      <c r="D8" t="s">
        <v>103</v>
      </c>
    </row>
    <row r="10" spans="1:4" x14ac:dyDescent="0.45">
      <c r="B10" s="3" t="s">
        <v>39</v>
      </c>
      <c r="D10" s="3" t="s">
        <v>108</v>
      </c>
    </row>
    <row r="11" spans="1:4" x14ac:dyDescent="0.45">
      <c r="B11" s="81" t="s">
        <v>102</v>
      </c>
      <c r="D11" s="81" t="s">
        <v>104</v>
      </c>
    </row>
    <row r="12" spans="1:4" x14ac:dyDescent="0.45">
      <c r="B12" t="s">
        <v>22</v>
      </c>
      <c r="D12" t="s">
        <v>107</v>
      </c>
    </row>
    <row r="13" spans="1:4" x14ac:dyDescent="0.45">
      <c r="B13" s="82">
        <v>2018</v>
      </c>
      <c r="D13" s="82">
        <v>2015</v>
      </c>
    </row>
    <row r="14" spans="1:4" x14ac:dyDescent="0.45">
      <c r="A14" s="2"/>
      <c r="B14" s="4" t="s">
        <v>23</v>
      </c>
      <c r="D14" s="4" t="s">
        <v>106</v>
      </c>
    </row>
    <row r="15" spans="1:4" x14ac:dyDescent="0.45">
      <c r="A15" s="2"/>
      <c r="B15" t="s">
        <v>40</v>
      </c>
      <c r="D15" t="s">
        <v>105</v>
      </c>
    </row>
    <row r="16" spans="1:4" x14ac:dyDescent="0.45">
      <c r="A16" s="2"/>
    </row>
    <row r="17" spans="1:4" x14ac:dyDescent="0.45">
      <c r="A17" s="2"/>
      <c r="B17" s="3" t="s">
        <v>122</v>
      </c>
      <c r="D17" s="3" t="s">
        <v>108</v>
      </c>
    </row>
    <row r="18" spans="1:4" x14ac:dyDescent="0.45">
      <c r="A18" s="2"/>
      <c r="B18" s="81" t="s">
        <v>102</v>
      </c>
      <c r="D18" s="81" t="s">
        <v>104</v>
      </c>
    </row>
    <row r="19" spans="1:4" x14ac:dyDescent="0.45">
      <c r="A19" s="2"/>
      <c r="B19" t="s">
        <v>123</v>
      </c>
      <c r="D19" t="s">
        <v>107</v>
      </c>
    </row>
    <row r="20" spans="1:4" x14ac:dyDescent="0.45">
      <c r="A20" s="2"/>
      <c r="B20" s="82" t="s">
        <v>124</v>
      </c>
      <c r="D20" s="82">
        <v>2015</v>
      </c>
    </row>
    <row r="21" spans="1:4" x14ac:dyDescent="0.45">
      <c r="A21" s="2"/>
      <c r="B21" s="4" t="s">
        <v>125</v>
      </c>
      <c r="D21" s="4" t="s">
        <v>106</v>
      </c>
    </row>
    <row r="22" spans="1:4" x14ac:dyDescent="0.45">
      <c r="A22" s="2"/>
      <c r="B22" t="s">
        <v>93</v>
      </c>
      <c r="D22" t="s">
        <v>105</v>
      </c>
    </row>
    <row r="23" spans="1:4" x14ac:dyDescent="0.45">
      <c r="A23" s="2"/>
    </row>
    <row r="24" spans="1:4" x14ac:dyDescent="0.45">
      <c r="A24" s="2"/>
      <c r="B24" s="3" t="s">
        <v>126</v>
      </c>
      <c r="D24" s="3" t="s">
        <v>131</v>
      </c>
    </row>
    <row r="25" spans="1:4" x14ac:dyDescent="0.45">
      <c r="A25" s="2"/>
      <c r="B25" s="81" t="s">
        <v>127</v>
      </c>
      <c r="D25" s="81" t="s">
        <v>132</v>
      </c>
    </row>
    <row r="26" spans="1:4" x14ac:dyDescent="0.45">
      <c r="A26" s="2"/>
      <c r="B26" t="s">
        <v>128</v>
      </c>
      <c r="D26" t="s">
        <v>133</v>
      </c>
    </row>
    <row r="27" spans="1:4" x14ac:dyDescent="0.45">
      <c r="A27" s="2"/>
      <c r="B27" s="82">
        <v>2019</v>
      </c>
      <c r="D27" s="82">
        <v>2020</v>
      </c>
    </row>
    <row r="28" spans="1:4" x14ac:dyDescent="0.45">
      <c r="A28" s="2"/>
      <c r="B28" s="4" t="s">
        <v>129</v>
      </c>
      <c r="D28" s="4" t="s">
        <v>134</v>
      </c>
    </row>
    <row r="29" spans="1:4" x14ac:dyDescent="0.45">
      <c r="A29" s="2"/>
      <c r="B29" t="s">
        <v>130</v>
      </c>
    </row>
    <row r="30" spans="1:4" x14ac:dyDescent="0.45">
      <c r="A30" s="2"/>
    </row>
    <row r="31" spans="1:4" x14ac:dyDescent="0.45">
      <c r="A31" s="2"/>
      <c r="B31" s="3" t="s">
        <v>135</v>
      </c>
    </row>
    <row r="32" spans="1:4" x14ac:dyDescent="0.45">
      <c r="A32" s="2"/>
      <c r="B32" s="81" t="s">
        <v>136</v>
      </c>
    </row>
    <row r="33" spans="1:2" x14ac:dyDescent="0.45">
      <c r="A33" s="2"/>
      <c r="B33" t="s">
        <v>137</v>
      </c>
    </row>
    <row r="34" spans="1:2" x14ac:dyDescent="0.45">
      <c r="A34" s="2"/>
      <c r="B34" s="82">
        <v>2019</v>
      </c>
    </row>
    <row r="35" spans="1:2" x14ac:dyDescent="0.45">
      <c r="A35" s="2"/>
      <c r="B35" s="4" t="s">
        <v>138</v>
      </c>
    </row>
    <row r="37" spans="1:2" x14ac:dyDescent="0.45">
      <c r="A37" s="1" t="s">
        <v>0</v>
      </c>
    </row>
    <row r="38" spans="1:2" x14ac:dyDescent="0.45">
      <c r="A38" s="2" t="s">
        <v>79</v>
      </c>
    </row>
    <row r="39" spans="1:2" x14ac:dyDescent="0.45">
      <c r="A39" s="2" t="s">
        <v>80</v>
      </c>
    </row>
    <row r="40" spans="1:2" x14ac:dyDescent="0.45">
      <c r="A40" s="2" t="s">
        <v>81</v>
      </c>
    </row>
    <row r="41" spans="1:2" x14ac:dyDescent="0.45">
      <c r="A41" s="2" t="s">
        <v>82</v>
      </c>
    </row>
    <row r="42" spans="1:2" x14ac:dyDescent="0.45">
      <c r="A42" s="2"/>
    </row>
    <row r="43" spans="1:2" x14ac:dyDescent="0.45">
      <c r="A43" s="2" t="s">
        <v>162</v>
      </c>
    </row>
    <row r="44" spans="1:2" x14ac:dyDescent="0.45">
      <c r="A44" s="2" t="s">
        <v>160</v>
      </c>
    </row>
    <row r="45" spans="1:2" x14ac:dyDescent="0.45">
      <c r="A45" s="2"/>
    </row>
    <row r="46" spans="1:2" x14ac:dyDescent="0.45">
      <c r="A46" s="1" t="s">
        <v>161</v>
      </c>
    </row>
    <row r="47" spans="1:2" x14ac:dyDescent="0.45">
      <c r="A47" s="2" t="s">
        <v>139</v>
      </c>
    </row>
    <row r="48" spans="1:2" x14ac:dyDescent="0.45">
      <c r="A48" s="2" t="s">
        <v>140</v>
      </c>
    </row>
    <row r="49" spans="1:1" x14ac:dyDescent="0.45">
      <c r="A49" s="2" t="s">
        <v>141</v>
      </c>
    </row>
    <row r="50" spans="1:1" x14ac:dyDescent="0.45">
      <c r="A50" s="2" t="s">
        <v>142</v>
      </c>
    </row>
    <row r="51" spans="1:1" x14ac:dyDescent="0.45">
      <c r="A51" s="2"/>
    </row>
    <row r="52" spans="1:1" x14ac:dyDescent="0.45">
      <c r="A52" s="2" t="s">
        <v>89</v>
      </c>
    </row>
    <row r="53" spans="1:1" x14ac:dyDescent="0.45">
      <c r="A53" s="2" t="s">
        <v>83</v>
      </c>
    </row>
    <row r="54" spans="1:1" x14ac:dyDescent="0.45">
      <c r="A54" s="2" t="s">
        <v>143</v>
      </c>
    </row>
    <row r="55" spans="1:1" x14ac:dyDescent="0.45">
      <c r="A55" s="2" t="s">
        <v>144</v>
      </c>
    </row>
    <row r="56" spans="1:1" x14ac:dyDescent="0.45">
      <c r="A56" s="2" t="s">
        <v>164</v>
      </c>
    </row>
    <row r="57" spans="1:1" x14ac:dyDescent="0.45">
      <c r="A57" s="2" t="s">
        <v>163</v>
      </c>
    </row>
    <row r="58" spans="1:1" x14ac:dyDescent="0.45">
      <c r="A58" s="2" t="s">
        <v>145</v>
      </c>
    </row>
    <row r="59" spans="1:1" x14ac:dyDescent="0.45">
      <c r="A59" s="2"/>
    </row>
    <row r="60" spans="1:1" x14ac:dyDescent="0.45">
      <c r="A60" s="2" t="s">
        <v>146</v>
      </c>
    </row>
    <row r="61" spans="1:1" x14ac:dyDescent="0.45">
      <c r="A61" s="2" t="s">
        <v>147</v>
      </c>
    </row>
    <row r="62" spans="1:1" x14ac:dyDescent="0.45">
      <c r="A62" s="2" t="s">
        <v>148</v>
      </c>
    </row>
    <row r="63" spans="1:1" x14ac:dyDescent="0.45">
      <c r="A63" s="2" t="s">
        <v>149</v>
      </c>
    </row>
    <row r="64" spans="1:1" x14ac:dyDescent="0.45">
      <c r="A64" s="2" t="s">
        <v>150</v>
      </c>
    </row>
    <row r="65" spans="1:2" x14ac:dyDescent="0.45">
      <c r="A65" s="2" t="s">
        <v>151</v>
      </c>
    </row>
    <row r="66" spans="1:2" x14ac:dyDescent="0.45">
      <c r="A66" s="2" t="s">
        <v>152</v>
      </c>
    </row>
    <row r="67" spans="1:2" x14ac:dyDescent="0.45">
      <c r="A67" s="2" t="s">
        <v>153</v>
      </c>
    </row>
    <row r="68" spans="1:2" x14ac:dyDescent="0.45">
      <c r="A68" s="2"/>
    </row>
    <row r="69" spans="1:2" x14ac:dyDescent="0.45">
      <c r="A69" s="45">
        <v>0.8</v>
      </c>
      <c r="B69" t="s">
        <v>165</v>
      </c>
    </row>
    <row r="70" spans="1:2" x14ac:dyDescent="0.45">
      <c r="A70" s="93"/>
    </row>
    <row r="71" spans="1:2" x14ac:dyDescent="0.45">
      <c r="A71" s="2" t="s">
        <v>156</v>
      </c>
    </row>
    <row r="72" spans="1:2" x14ac:dyDescent="0.45">
      <c r="A72" s="2" t="s">
        <v>157</v>
      </c>
    </row>
    <row r="73" spans="1:2" x14ac:dyDescent="0.45">
      <c r="A73" s="2" t="s">
        <v>158</v>
      </c>
    </row>
    <row r="74" spans="1:2" x14ac:dyDescent="0.45">
      <c r="A74" s="2" t="s">
        <v>159</v>
      </c>
    </row>
    <row r="75" spans="1:2" x14ac:dyDescent="0.45">
      <c r="A75" s="2"/>
    </row>
    <row r="76" spans="1:2" x14ac:dyDescent="0.45">
      <c r="A76" s="2" t="s">
        <v>154</v>
      </c>
    </row>
    <row r="77" spans="1:2" x14ac:dyDescent="0.45">
      <c r="A77" s="31" t="s">
        <v>84</v>
      </c>
    </row>
    <row r="78" spans="1:2" x14ac:dyDescent="0.45">
      <c r="A78" s="2" t="s">
        <v>59</v>
      </c>
    </row>
    <row r="79" spans="1:2" x14ac:dyDescent="0.45">
      <c r="A79" s="2" t="s">
        <v>85</v>
      </c>
    </row>
    <row r="80" spans="1:2" x14ac:dyDescent="0.45">
      <c r="A80" s="2" t="s">
        <v>87</v>
      </c>
    </row>
    <row r="81" spans="1:1" x14ac:dyDescent="0.45">
      <c r="A81" s="2" t="s">
        <v>88</v>
      </c>
    </row>
    <row r="82" spans="1:1" x14ac:dyDescent="0.45">
      <c r="A82" s="2" t="s">
        <v>86</v>
      </c>
    </row>
    <row r="83" spans="1:1" x14ac:dyDescent="0.45">
      <c r="A83" s="2" t="s">
        <v>155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workbookViewId="0">
      <selection activeCell="O9" sqref="O9"/>
    </sheetView>
  </sheetViews>
  <sheetFormatPr defaultRowHeight="14.25" x14ac:dyDescent="0.45"/>
  <cols>
    <col min="1" max="1" width="19" customWidth="1"/>
    <col min="2" max="2" width="10.3984375" bestFit="1" customWidth="1"/>
    <col min="3" max="3" width="10" bestFit="1" customWidth="1"/>
    <col min="4" max="4" width="9.86328125" bestFit="1" customWidth="1"/>
    <col min="5" max="5" width="14.265625" customWidth="1"/>
    <col min="6" max="6" width="10.73046875" customWidth="1"/>
    <col min="7" max="7" width="11" customWidth="1"/>
    <col min="8" max="8" width="25.3984375" customWidth="1"/>
    <col min="11" max="11" width="19.86328125" customWidth="1"/>
    <col min="13" max="13" width="11" customWidth="1"/>
  </cols>
  <sheetData>
    <row r="1" spans="1:13" ht="39" customHeight="1" thickBot="1" x14ac:dyDescent="0.5">
      <c r="A1" s="32" t="s">
        <v>41</v>
      </c>
      <c r="B1" s="11"/>
      <c r="C1" s="11"/>
      <c r="D1" s="11"/>
      <c r="E1" s="11"/>
      <c r="F1" s="11"/>
      <c r="G1" s="6"/>
      <c r="H1" s="10" t="s">
        <v>33</v>
      </c>
      <c r="I1" s="9">
        <v>831502</v>
      </c>
      <c r="J1" s="6"/>
      <c r="K1" s="14" t="s">
        <v>34</v>
      </c>
      <c r="L1" s="15" t="s">
        <v>19</v>
      </c>
      <c r="M1" s="16" t="s">
        <v>20</v>
      </c>
    </row>
    <row r="2" spans="1:13" ht="14.65" thickBot="1" x14ac:dyDescent="0.5">
      <c r="A2" s="95" t="s">
        <v>42</v>
      </c>
      <c r="B2" s="97" t="s">
        <v>48</v>
      </c>
      <c r="C2" s="97"/>
      <c r="D2" s="97"/>
      <c r="E2" s="97"/>
      <c r="F2" s="97"/>
      <c r="G2" s="6"/>
      <c r="H2" s="8" t="s">
        <v>32</v>
      </c>
      <c r="I2" s="7">
        <v>64089</v>
      </c>
      <c r="J2" s="6"/>
      <c r="K2" s="17" t="s">
        <v>17</v>
      </c>
      <c r="L2" s="13">
        <v>47855</v>
      </c>
      <c r="M2" s="18">
        <v>0</v>
      </c>
    </row>
    <row r="3" spans="1:13" ht="14.65" thickBot="1" x14ac:dyDescent="0.5">
      <c r="A3" s="96"/>
      <c r="B3" s="29" t="s">
        <v>43</v>
      </c>
      <c r="C3" s="29" t="s">
        <v>44</v>
      </c>
      <c r="D3" s="29" t="s">
        <v>45</v>
      </c>
      <c r="E3" s="29" t="s">
        <v>46</v>
      </c>
      <c r="F3" s="29" t="s">
        <v>47</v>
      </c>
      <c r="G3" s="6"/>
      <c r="H3" s="8" t="s">
        <v>31</v>
      </c>
      <c r="I3" s="7">
        <v>5000</v>
      </c>
      <c r="J3" s="6"/>
      <c r="K3" s="17" t="s">
        <v>18</v>
      </c>
      <c r="L3" s="13">
        <v>3300</v>
      </c>
      <c r="M3" s="18">
        <v>6800</v>
      </c>
    </row>
    <row r="4" spans="1:13" ht="28.9" thickBot="1" x14ac:dyDescent="0.5">
      <c r="A4" s="25" t="s">
        <v>28</v>
      </c>
      <c r="B4" s="26">
        <v>15000</v>
      </c>
      <c r="C4" s="26">
        <v>16000</v>
      </c>
      <c r="D4" s="26">
        <v>19000</v>
      </c>
      <c r="E4" s="26">
        <v>19000</v>
      </c>
      <c r="F4" s="26">
        <v>18711</v>
      </c>
      <c r="G4" s="6"/>
      <c r="H4" s="8" t="s">
        <v>30</v>
      </c>
      <c r="I4" s="7">
        <v>4356</v>
      </c>
      <c r="J4" s="6"/>
      <c r="K4" s="22" t="s">
        <v>35</v>
      </c>
      <c r="L4" s="13">
        <v>406.15</v>
      </c>
      <c r="M4" s="18">
        <v>0</v>
      </c>
    </row>
    <row r="5" spans="1:13" ht="14.65" thickBot="1" x14ac:dyDescent="0.5">
      <c r="A5" s="25" t="s">
        <v>27</v>
      </c>
      <c r="B5" s="26">
        <v>4700</v>
      </c>
      <c r="C5" s="26">
        <v>5300</v>
      </c>
      <c r="D5" s="26">
        <v>6000</v>
      </c>
      <c r="E5" s="26">
        <v>6000</v>
      </c>
      <c r="F5" s="26">
        <v>5720</v>
      </c>
      <c r="G5" s="6"/>
      <c r="H5" s="8" t="s">
        <v>29</v>
      </c>
      <c r="I5" s="7">
        <v>24350</v>
      </c>
      <c r="J5" s="6"/>
      <c r="K5" s="19" t="s">
        <v>21</v>
      </c>
      <c r="L5" s="20">
        <v>6822.5</v>
      </c>
      <c r="M5" s="21">
        <v>0</v>
      </c>
    </row>
    <row r="6" spans="1:13" ht="15" customHeight="1" thickBot="1" x14ac:dyDescent="0.5">
      <c r="A6" s="25" t="s">
        <v>26</v>
      </c>
      <c r="B6" s="25">
        <v>350</v>
      </c>
      <c r="C6" s="25">
        <v>350</v>
      </c>
      <c r="D6" s="25">
        <v>350</v>
      </c>
      <c r="E6" s="25">
        <v>350</v>
      </c>
      <c r="F6" s="25">
        <v>304</v>
      </c>
      <c r="G6" s="6"/>
      <c r="H6" s="8" t="s">
        <v>17</v>
      </c>
      <c r="I6" s="7">
        <v>266827</v>
      </c>
      <c r="J6" s="6"/>
      <c r="K6" s="98" t="s">
        <v>113</v>
      </c>
      <c r="L6" s="99"/>
      <c r="M6" s="99"/>
    </row>
    <row r="7" spans="1:13" ht="14.65" thickBot="1" x14ac:dyDescent="0.5">
      <c r="A7" s="25" t="s">
        <v>49</v>
      </c>
      <c r="B7" s="25">
        <v>100</v>
      </c>
      <c r="C7" s="25">
        <v>100</v>
      </c>
      <c r="D7" s="25">
        <v>100</v>
      </c>
      <c r="E7" s="25">
        <v>100</v>
      </c>
      <c r="F7" s="25">
        <v>220</v>
      </c>
      <c r="G7" s="6"/>
      <c r="H7" s="8" t="s">
        <v>18</v>
      </c>
      <c r="I7" s="7">
        <v>16880</v>
      </c>
      <c r="J7" s="6"/>
    </row>
    <row r="8" spans="1:13" ht="14.65" thickBot="1" x14ac:dyDescent="0.5">
      <c r="A8" s="27"/>
      <c r="B8" s="27"/>
      <c r="C8" s="27"/>
      <c r="D8" s="27"/>
      <c r="E8" s="27" t="s">
        <v>51</v>
      </c>
      <c r="F8" s="28">
        <f>SUM(B4:F7)</f>
        <v>117755</v>
      </c>
      <c r="H8" s="8" t="s">
        <v>28</v>
      </c>
      <c r="I8" s="7">
        <v>300000</v>
      </c>
    </row>
    <row r="9" spans="1:13" ht="14.65" thickBot="1" x14ac:dyDescent="0.5">
      <c r="A9" s="5" t="s">
        <v>50</v>
      </c>
      <c r="B9" s="6"/>
      <c r="C9" s="6"/>
      <c r="D9" s="6"/>
      <c r="E9" s="6"/>
      <c r="F9" s="6"/>
      <c r="H9" s="8" t="s">
        <v>27</v>
      </c>
      <c r="I9" s="7">
        <v>140000</v>
      </c>
    </row>
    <row r="10" spans="1:13" ht="27" customHeight="1" thickBot="1" x14ac:dyDescent="0.5">
      <c r="A10" s="98" t="s">
        <v>113</v>
      </c>
      <c r="B10" s="99"/>
      <c r="C10" s="99"/>
      <c r="H10" s="8" t="s">
        <v>26</v>
      </c>
      <c r="I10" s="7">
        <v>10000</v>
      </c>
    </row>
    <row r="11" spans="1:13" ht="14.65" thickBot="1" x14ac:dyDescent="0.5">
      <c r="H11" s="8" t="s">
        <v>25</v>
      </c>
      <c r="I11" s="7">
        <v>34000</v>
      </c>
    </row>
    <row r="12" spans="1:13" ht="20.25" customHeight="1" x14ac:dyDescent="0.45">
      <c r="H12" s="98" t="s">
        <v>36</v>
      </c>
      <c r="I12" s="99"/>
    </row>
    <row r="13" spans="1:13" x14ac:dyDescent="0.45">
      <c r="H13" s="103"/>
      <c r="I13" s="104"/>
      <c r="J13" s="104"/>
    </row>
    <row r="14" spans="1:13" x14ac:dyDescent="0.45">
      <c r="H14" s="23"/>
    </row>
    <row r="15" spans="1:13" ht="39.75" x14ac:dyDescent="0.45">
      <c r="A15" s="27"/>
      <c r="B15" s="30" t="s">
        <v>60</v>
      </c>
      <c r="C15" s="27" t="s">
        <v>61</v>
      </c>
      <c r="D15" s="27" t="s">
        <v>62</v>
      </c>
      <c r="E15" s="30" t="s">
        <v>58</v>
      </c>
      <c r="H15" s="33"/>
      <c r="I15" s="33"/>
      <c r="J15" s="33"/>
      <c r="K15" s="33"/>
      <c r="L15" s="33"/>
      <c r="M15" s="33"/>
    </row>
    <row r="16" spans="1:13" x14ac:dyDescent="0.45">
      <c r="A16" s="27" t="s">
        <v>17</v>
      </c>
      <c r="B16" s="27">
        <v>196895</v>
      </c>
      <c r="C16" s="28">
        <f>L2+B16</f>
        <v>244750</v>
      </c>
      <c r="D16" s="27"/>
      <c r="E16" s="28">
        <f>I6-C16</f>
        <v>22077</v>
      </c>
      <c r="H16" s="32"/>
      <c r="I16" s="11"/>
      <c r="J16" s="11"/>
      <c r="K16" s="11"/>
      <c r="L16" s="11"/>
      <c r="M16" s="11"/>
    </row>
    <row r="17" spans="1:13" x14ac:dyDescent="0.45">
      <c r="A17" s="27" t="s">
        <v>52</v>
      </c>
      <c r="B17" s="27">
        <v>6260</v>
      </c>
      <c r="C17" s="27"/>
      <c r="D17" s="27"/>
      <c r="E17" s="27"/>
      <c r="H17" s="100"/>
      <c r="I17" s="102"/>
      <c r="J17" s="102"/>
      <c r="K17" s="102"/>
      <c r="L17" s="102"/>
      <c r="M17" s="102"/>
    </row>
    <row r="18" spans="1:13" x14ac:dyDescent="0.45">
      <c r="A18" s="27" t="s">
        <v>29</v>
      </c>
      <c r="B18" s="27">
        <v>24937</v>
      </c>
      <c r="C18" s="27">
        <f>L4+B18</f>
        <v>25343.15</v>
      </c>
      <c r="D18" s="27"/>
      <c r="E18" s="28">
        <f>I5-C18</f>
        <v>-993.15000000000146</v>
      </c>
      <c r="H18" s="101"/>
      <c r="I18" s="34"/>
      <c r="J18" s="34"/>
      <c r="K18" s="34"/>
      <c r="L18" s="34"/>
      <c r="M18" s="34"/>
    </row>
    <row r="19" spans="1:13" x14ac:dyDescent="0.45">
      <c r="A19" s="27" t="s">
        <v>53</v>
      </c>
      <c r="B19" s="27">
        <v>510</v>
      </c>
      <c r="C19" s="27"/>
      <c r="D19" s="27"/>
      <c r="E19" s="27"/>
      <c r="H19" s="12"/>
      <c r="I19" s="35"/>
      <c r="J19" s="35"/>
      <c r="K19" s="35"/>
      <c r="L19" s="35"/>
      <c r="M19" s="35"/>
    </row>
    <row r="20" spans="1:13" x14ac:dyDescent="0.45">
      <c r="A20" s="27" t="s">
        <v>18</v>
      </c>
      <c r="B20" s="27">
        <v>6780</v>
      </c>
      <c r="C20" s="27">
        <f>L3+B20</f>
        <v>10080</v>
      </c>
      <c r="D20" s="27">
        <f>M3+C20</f>
        <v>16880</v>
      </c>
      <c r="E20" s="28">
        <f>I7-D20</f>
        <v>0</v>
      </c>
      <c r="H20" s="12"/>
      <c r="I20" s="35"/>
      <c r="J20" s="35"/>
      <c r="K20" s="35"/>
      <c r="L20" s="35"/>
      <c r="M20" s="35"/>
    </row>
    <row r="21" spans="1:13" x14ac:dyDescent="0.45">
      <c r="A21" s="27" t="s">
        <v>54</v>
      </c>
      <c r="B21" s="27">
        <v>45399</v>
      </c>
      <c r="C21" s="27">
        <f>L5+B21</f>
        <v>52221.5</v>
      </c>
      <c r="D21" s="27"/>
      <c r="E21" s="28">
        <f>I2-C21</f>
        <v>11867.5</v>
      </c>
      <c r="H21" s="12"/>
      <c r="I21" s="35"/>
      <c r="J21" s="35"/>
      <c r="K21" s="35"/>
      <c r="L21" s="35"/>
      <c r="M21" s="35"/>
    </row>
    <row r="22" spans="1:13" x14ac:dyDescent="0.45">
      <c r="A22" s="27" t="s">
        <v>55</v>
      </c>
      <c r="B22" s="27">
        <v>4611</v>
      </c>
      <c r="C22" s="27">
        <f>SUM(B7:F7)+B22</f>
        <v>5231</v>
      </c>
      <c r="D22" s="27"/>
      <c r="E22" s="28">
        <f>I3-C22</f>
        <v>-231</v>
      </c>
      <c r="H22" s="12"/>
      <c r="I22" s="35"/>
      <c r="J22" s="35"/>
      <c r="K22" s="35"/>
      <c r="L22" s="35"/>
      <c r="M22" s="35"/>
    </row>
    <row r="23" spans="1:13" x14ac:dyDescent="0.45">
      <c r="A23" s="27" t="s">
        <v>56</v>
      </c>
      <c r="B23" s="27">
        <v>36930</v>
      </c>
      <c r="C23" s="28">
        <f>SUM(B5:F5)+B23</f>
        <v>64650</v>
      </c>
      <c r="D23" s="27"/>
      <c r="E23" s="28">
        <f>I9-C23</f>
        <v>75350</v>
      </c>
      <c r="H23" s="11"/>
      <c r="I23" s="11"/>
      <c r="J23" s="11"/>
      <c r="K23" s="11"/>
      <c r="L23" s="11"/>
      <c r="M23" s="36"/>
    </row>
    <row r="24" spans="1:13" x14ac:dyDescent="0.45">
      <c r="A24" s="27" t="s">
        <v>26</v>
      </c>
      <c r="B24" s="27">
        <f>9806+140</f>
        <v>9946</v>
      </c>
      <c r="C24" s="27">
        <f>SUM(B6:F6)+B24</f>
        <v>11650</v>
      </c>
      <c r="D24" s="27"/>
      <c r="E24" s="28">
        <f>I10-C24</f>
        <v>-1650</v>
      </c>
      <c r="H24" s="12"/>
      <c r="I24" s="11"/>
      <c r="J24" s="11"/>
      <c r="K24" s="11"/>
      <c r="L24" s="11"/>
      <c r="M24" s="11"/>
    </row>
    <row r="25" spans="1:13" x14ac:dyDescent="0.45">
      <c r="A25" s="27" t="s">
        <v>57</v>
      </c>
      <c r="B25" s="27">
        <v>31102</v>
      </c>
      <c r="C25" s="28">
        <f>SUM(B4:F4)+B25</f>
        <v>118813</v>
      </c>
      <c r="D25" s="27"/>
      <c r="E25" s="28">
        <f>I8-C25</f>
        <v>181187</v>
      </c>
    </row>
  </sheetData>
  <mergeCells count="8">
    <mergeCell ref="A2:A3"/>
    <mergeCell ref="B2:F2"/>
    <mergeCell ref="A10:C10"/>
    <mergeCell ref="H17:H18"/>
    <mergeCell ref="I17:M17"/>
    <mergeCell ref="H12:I12"/>
    <mergeCell ref="H13:J13"/>
    <mergeCell ref="K6:M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"/>
  <sheetViews>
    <sheetView workbookViewId="0">
      <selection activeCell="O9" sqref="O9"/>
    </sheetView>
  </sheetViews>
  <sheetFormatPr defaultRowHeight="14.25" x14ac:dyDescent="0.45"/>
  <cols>
    <col min="1" max="1" width="19.86328125" customWidth="1"/>
    <col min="5" max="5" width="20.265625" customWidth="1"/>
    <col min="6" max="6" width="8.265625" customWidth="1"/>
    <col min="7" max="7" width="34.265625" customWidth="1"/>
    <col min="8" max="8" width="7" bestFit="1" customWidth="1"/>
    <col min="11" max="11" width="8" bestFit="1" customWidth="1"/>
    <col min="15" max="15" width="10.1328125" customWidth="1"/>
    <col min="17" max="17" width="13.1328125" customWidth="1"/>
    <col min="19" max="19" width="13.1328125" customWidth="1"/>
  </cols>
  <sheetData>
    <row r="1" spans="1:18" x14ac:dyDescent="0.45">
      <c r="A1" s="87" t="s">
        <v>114</v>
      </c>
      <c r="B1" s="85"/>
      <c r="C1" s="86"/>
      <c r="E1" s="88" t="s">
        <v>115</v>
      </c>
      <c r="F1" s="88"/>
      <c r="G1" s="88"/>
      <c r="I1" s="88" t="s">
        <v>116</v>
      </c>
      <c r="J1" s="89"/>
      <c r="K1" s="89"/>
      <c r="L1" s="89"/>
      <c r="M1" s="89"/>
      <c r="N1" s="89"/>
      <c r="O1" s="89"/>
    </row>
    <row r="2" spans="1:18" ht="28.5" x14ac:dyDescent="0.45">
      <c r="A2" s="1" t="s">
        <v>98</v>
      </c>
      <c r="B2" s="51">
        <v>175</v>
      </c>
      <c r="C2" s="84" t="s">
        <v>96</v>
      </c>
      <c r="D2" s="33"/>
      <c r="E2" s="53" t="s">
        <v>111</v>
      </c>
      <c r="F2" s="48">
        <f>About!A69*'RE target adjustment'!B2*1000</f>
        <v>140000</v>
      </c>
      <c r="G2" s="83" t="s">
        <v>99</v>
      </c>
      <c r="J2" s="105" t="s">
        <v>94</v>
      </c>
      <c r="K2" s="106"/>
      <c r="L2" s="106"/>
      <c r="M2" s="106"/>
      <c r="N2" s="106"/>
      <c r="O2" s="107"/>
    </row>
    <row r="3" spans="1:18" x14ac:dyDescent="0.45">
      <c r="A3" s="25" t="s">
        <v>95</v>
      </c>
      <c r="B3" s="13">
        <v>100</v>
      </c>
      <c r="C3" s="46">
        <f>B3/175</f>
        <v>0.5714285714285714</v>
      </c>
      <c r="D3" s="33"/>
      <c r="E3" s="25" t="s">
        <v>95</v>
      </c>
      <c r="F3" s="49">
        <f>C3*$F$2</f>
        <v>80000</v>
      </c>
      <c r="G3" s="52">
        <f>F3-C12</f>
        <v>46269.440000000002</v>
      </c>
      <c r="I3" s="47" t="s">
        <v>1</v>
      </c>
      <c r="J3" s="58" t="s">
        <v>32</v>
      </c>
      <c r="K3" s="59" t="s">
        <v>90</v>
      </c>
      <c r="L3" s="59" t="s">
        <v>27</v>
      </c>
      <c r="M3" s="59" t="s">
        <v>26</v>
      </c>
      <c r="N3" s="59" t="s">
        <v>91</v>
      </c>
      <c r="O3" s="60" t="s">
        <v>92</v>
      </c>
    </row>
    <row r="4" spans="1:18" x14ac:dyDescent="0.45">
      <c r="A4" s="25" t="s">
        <v>27</v>
      </c>
      <c r="B4" s="13">
        <v>60</v>
      </c>
      <c r="C4" s="46">
        <f>B4/175</f>
        <v>0.34285714285714286</v>
      </c>
      <c r="D4" s="33"/>
      <c r="E4" s="25" t="s">
        <v>27</v>
      </c>
      <c r="F4" s="50">
        <f>C4*$F$2</f>
        <v>48000</v>
      </c>
      <c r="G4" s="52">
        <f>F4-C13</f>
        <v>10494.82</v>
      </c>
      <c r="I4" s="13">
        <v>2018</v>
      </c>
      <c r="J4" s="38">
        <v>45399.22</v>
      </c>
      <c r="K4" s="33">
        <v>4517.45</v>
      </c>
      <c r="L4" s="33">
        <v>35138.15</v>
      </c>
      <c r="M4" s="33">
        <v>9075.5</v>
      </c>
      <c r="N4" s="33">
        <v>138.30000000000001</v>
      </c>
      <c r="O4" s="39">
        <v>25212.26</v>
      </c>
    </row>
    <row r="5" spans="1:18" x14ac:dyDescent="0.45">
      <c r="A5" s="25" t="s">
        <v>90</v>
      </c>
      <c r="B5" s="44">
        <v>5</v>
      </c>
      <c r="C5" s="46">
        <f>B5/175</f>
        <v>2.8571428571428571E-2</v>
      </c>
      <c r="D5" s="33"/>
      <c r="E5" s="25" t="s">
        <v>90</v>
      </c>
      <c r="F5" s="50">
        <f>B5*1000</f>
        <v>5000</v>
      </c>
      <c r="G5" s="54"/>
      <c r="I5" s="13">
        <v>2019</v>
      </c>
      <c r="J5" s="40">
        <v>45399.22</v>
      </c>
      <c r="K5" s="41">
        <v>4671.5600000000004</v>
      </c>
      <c r="L5" s="41">
        <v>37505.18</v>
      </c>
      <c r="M5" s="41">
        <v>9861.31</v>
      </c>
      <c r="N5" s="41">
        <v>139.80000000000001</v>
      </c>
      <c r="O5" s="42">
        <v>33730.559999999998</v>
      </c>
    </row>
    <row r="6" spans="1:18" x14ac:dyDescent="0.45">
      <c r="A6" s="25" t="s">
        <v>26</v>
      </c>
      <c r="B6" s="44">
        <v>10</v>
      </c>
      <c r="C6" s="46">
        <f>B6/175</f>
        <v>5.7142857142857141E-2</v>
      </c>
      <c r="D6" s="33"/>
      <c r="E6" s="25" t="s">
        <v>26</v>
      </c>
      <c r="F6" s="51">
        <f>B6*1000</f>
        <v>10000</v>
      </c>
      <c r="G6" s="55"/>
      <c r="I6" s="61" t="s">
        <v>110</v>
      </c>
    </row>
    <row r="7" spans="1:18" x14ac:dyDescent="0.45">
      <c r="A7" s="61" t="s">
        <v>109</v>
      </c>
      <c r="C7" s="33"/>
      <c r="D7" s="33"/>
      <c r="E7" s="61" t="s">
        <v>112</v>
      </c>
      <c r="F7" s="12"/>
      <c r="G7" s="12"/>
    </row>
    <row r="8" spans="1:18" x14ac:dyDescent="0.45">
      <c r="A8" s="61"/>
      <c r="C8" s="33"/>
      <c r="D8" s="33"/>
      <c r="E8" s="33"/>
      <c r="F8" s="12"/>
      <c r="G8" s="61"/>
      <c r="H8" s="12"/>
    </row>
    <row r="9" spans="1:18" x14ac:dyDescent="0.45">
      <c r="A9" s="90" t="s">
        <v>117</v>
      </c>
      <c r="B9" s="89"/>
      <c r="C9" s="91"/>
      <c r="D9" s="91"/>
      <c r="E9" s="91"/>
      <c r="F9" s="92"/>
      <c r="G9" s="12"/>
      <c r="H9" s="12"/>
    </row>
    <row r="10" spans="1:18" x14ac:dyDescent="0.45">
      <c r="A10" s="95" t="s">
        <v>42</v>
      </c>
      <c r="B10" s="97" t="s">
        <v>94</v>
      </c>
      <c r="C10" s="97"/>
      <c r="D10" s="97"/>
      <c r="E10" s="97"/>
      <c r="F10" s="97"/>
      <c r="H10" s="36"/>
      <c r="I10" s="36"/>
      <c r="R10" s="37"/>
    </row>
    <row r="11" spans="1:18" x14ac:dyDescent="0.45">
      <c r="A11" s="96"/>
      <c r="B11" s="29">
        <v>2018</v>
      </c>
      <c r="C11" s="29">
        <v>2019</v>
      </c>
      <c r="D11" s="29">
        <v>2020</v>
      </c>
      <c r="E11" s="29">
        <v>2021</v>
      </c>
      <c r="F11" s="29">
        <v>2022</v>
      </c>
      <c r="H11" s="11"/>
      <c r="I11" s="11"/>
    </row>
    <row r="12" spans="1:18" x14ac:dyDescent="0.45">
      <c r="A12" s="25" t="s">
        <v>28</v>
      </c>
      <c r="B12" s="43">
        <f>O4</f>
        <v>25212.26</v>
      </c>
      <c r="C12" s="43">
        <f>O5</f>
        <v>33730.559999999998</v>
      </c>
      <c r="D12" s="62">
        <f>C12+$G$3/3</f>
        <v>49153.706666666665</v>
      </c>
      <c r="E12" s="62">
        <f>D12+$G$3/3</f>
        <v>64576.853333333333</v>
      </c>
      <c r="F12" s="63">
        <f>E12+$G$3/3</f>
        <v>80000</v>
      </c>
      <c r="G12" t="s">
        <v>97</v>
      </c>
      <c r="H12" s="56"/>
      <c r="I12" s="33"/>
    </row>
    <row r="13" spans="1:18" x14ac:dyDescent="0.45">
      <c r="A13" s="25" t="s">
        <v>27</v>
      </c>
      <c r="B13" s="43">
        <f>L4</f>
        <v>35138.15</v>
      </c>
      <c r="C13" s="43">
        <f>L5</f>
        <v>37505.18</v>
      </c>
      <c r="D13" s="64">
        <f>C13+$G$4/3</f>
        <v>41003.453333333331</v>
      </c>
      <c r="E13" s="64">
        <f>D13+$G$4/3</f>
        <v>44501.726666666662</v>
      </c>
      <c r="F13" s="65">
        <f>E13+$G$4/3</f>
        <v>47999.999999999993</v>
      </c>
      <c r="G13" t="s">
        <v>118</v>
      </c>
    </row>
    <row r="14" spans="1:18" x14ac:dyDescent="0.45">
      <c r="A14" s="25" t="s">
        <v>26</v>
      </c>
      <c r="B14" s="43">
        <f>M4</f>
        <v>9075.5</v>
      </c>
      <c r="C14" s="43">
        <f>M5</f>
        <v>9861.31</v>
      </c>
      <c r="D14" s="64">
        <f>TREND($B$14:$C$14,$B$11:$C$11,D11)</f>
        <v>10647.120000000112</v>
      </c>
      <c r="E14" s="64">
        <f>TREND($B$14:$C$14,$B$11:$C$11,E11)</f>
        <v>11432.930000000168</v>
      </c>
      <c r="F14" s="65">
        <f>TREND($B$14:$C$14,$B$11:$C$11,F11)</f>
        <v>12218.739999999991</v>
      </c>
      <c r="G14" t="s">
        <v>97</v>
      </c>
    </row>
    <row r="15" spans="1:18" x14ac:dyDescent="0.45">
      <c r="A15" s="25" t="s">
        <v>90</v>
      </c>
      <c r="B15" s="43">
        <f>K4</f>
        <v>4517.45</v>
      </c>
      <c r="C15" s="43">
        <f>K5</f>
        <v>4671.5600000000004</v>
      </c>
      <c r="D15" s="64">
        <f>TREND($B$15:$C$15,$B$11:$C$11,D11)</f>
        <v>4825.6699999999837</v>
      </c>
      <c r="E15" s="64">
        <f>TREND($B$15:$C$15,$B$11:$C$11,E11)</f>
        <v>4979.7799999999697</v>
      </c>
      <c r="F15" s="65">
        <f>TREND($B$15:$C$15,$B$11:$C$11,F11)</f>
        <v>5133.8899999999558</v>
      </c>
      <c r="G15" t="s">
        <v>119</v>
      </c>
    </row>
    <row r="16" spans="1:18" x14ac:dyDescent="0.45">
      <c r="A16" s="25" t="s">
        <v>91</v>
      </c>
      <c r="B16" s="43">
        <f>N4</f>
        <v>138.30000000000001</v>
      </c>
      <c r="C16" s="43">
        <f>N5</f>
        <v>139.80000000000001</v>
      </c>
      <c r="D16" s="66">
        <f>TREND($B$16:$C$16,$B$11:$C$11,D11)</f>
        <v>141.30000000000018</v>
      </c>
      <c r="E16" s="66">
        <f>TREND($B$16:$C$16,$B$11:$C$11,E11)</f>
        <v>142.80000000000018</v>
      </c>
      <c r="F16" s="67">
        <f>TREND($B$16:$C$16,$B$11:$C$11,F11)</f>
        <v>144.30000000000018</v>
      </c>
      <c r="G16" t="s">
        <v>97</v>
      </c>
    </row>
    <row r="18" spans="1:13" x14ac:dyDescent="0.45">
      <c r="A18" s="88" t="s">
        <v>121</v>
      </c>
      <c r="B18" s="89"/>
      <c r="C18" s="89"/>
      <c r="D18" s="89"/>
      <c r="E18" s="89"/>
      <c r="F18" s="89"/>
    </row>
    <row r="19" spans="1:13" x14ac:dyDescent="0.45">
      <c r="A19" s="95" t="s">
        <v>42</v>
      </c>
      <c r="B19" s="97" t="s">
        <v>120</v>
      </c>
      <c r="C19" s="97"/>
      <c r="D19" s="97"/>
      <c r="E19" s="97"/>
      <c r="F19" s="97"/>
      <c r="H19" s="108"/>
      <c r="I19" s="109"/>
      <c r="J19" s="109"/>
      <c r="K19" s="109"/>
      <c r="L19" s="33"/>
      <c r="M19" s="33"/>
    </row>
    <row r="20" spans="1:13" x14ac:dyDescent="0.45">
      <c r="A20" s="96"/>
      <c r="B20" s="69">
        <v>2018</v>
      </c>
      <c r="C20" s="69">
        <v>2019</v>
      </c>
      <c r="D20" s="69">
        <v>2020</v>
      </c>
      <c r="E20" s="69">
        <v>2021</v>
      </c>
      <c r="F20" s="73">
        <v>2022</v>
      </c>
      <c r="H20" s="33"/>
      <c r="I20" s="33"/>
      <c r="J20" s="33"/>
      <c r="K20" s="33"/>
      <c r="L20" s="33"/>
      <c r="M20" s="33"/>
    </row>
    <row r="21" spans="1:13" x14ac:dyDescent="0.45">
      <c r="A21" s="68" t="s">
        <v>28</v>
      </c>
      <c r="B21" s="70"/>
      <c r="C21" s="74">
        <f>C12-B12</f>
        <v>8518.2999999999993</v>
      </c>
      <c r="D21" s="74">
        <f>D12-C12</f>
        <v>15423.146666666667</v>
      </c>
      <c r="E21" s="74">
        <f t="shared" ref="E21:F21" si="0">E12-D12</f>
        <v>15423.146666666667</v>
      </c>
      <c r="F21" s="75">
        <f t="shared" si="0"/>
        <v>15423.146666666667</v>
      </c>
      <c r="H21" s="33"/>
      <c r="I21" s="33"/>
      <c r="J21" s="33"/>
      <c r="K21" s="33"/>
      <c r="L21" s="33"/>
      <c r="M21" s="33"/>
    </row>
    <row r="22" spans="1:13" x14ac:dyDescent="0.45">
      <c r="A22" s="68" t="s">
        <v>27</v>
      </c>
      <c r="B22" s="71"/>
      <c r="C22" s="76">
        <f>C13-B13</f>
        <v>2367.0299999999988</v>
      </c>
      <c r="D22" s="76">
        <f t="shared" ref="D22:F25" si="1">D13-C13</f>
        <v>3498.2733333333308</v>
      </c>
      <c r="E22" s="76">
        <f t="shared" si="1"/>
        <v>3498.2733333333308</v>
      </c>
      <c r="F22" s="77">
        <f t="shared" si="1"/>
        <v>3498.2733333333308</v>
      </c>
      <c r="H22" s="57"/>
      <c r="I22" s="57"/>
      <c r="J22" s="57"/>
      <c r="K22" s="57"/>
      <c r="L22" s="33"/>
      <c r="M22" s="33"/>
    </row>
    <row r="23" spans="1:13" x14ac:dyDescent="0.45">
      <c r="A23" s="68" t="s">
        <v>26</v>
      </c>
      <c r="B23" s="71"/>
      <c r="C23" s="76">
        <f>C14-B14</f>
        <v>785.80999999999949</v>
      </c>
      <c r="D23" s="76">
        <f t="shared" si="1"/>
        <v>785.81000000011227</v>
      </c>
      <c r="E23" s="76">
        <f t="shared" si="1"/>
        <v>785.81000000005588</v>
      </c>
      <c r="F23" s="77">
        <f t="shared" si="1"/>
        <v>785.80999999982305</v>
      </c>
      <c r="H23" s="33"/>
      <c r="I23" s="33"/>
      <c r="J23" s="33"/>
      <c r="K23" s="33"/>
      <c r="L23" s="33"/>
      <c r="M23" s="33"/>
    </row>
    <row r="24" spans="1:13" x14ac:dyDescent="0.45">
      <c r="A24" s="68" t="s">
        <v>90</v>
      </c>
      <c r="B24" s="71"/>
      <c r="C24" s="76">
        <f t="shared" ref="C24:C25" si="2">C15-B15</f>
        <v>154.11000000000058</v>
      </c>
      <c r="D24" s="76">
        <f t="shared" si="1"/>
        <v>154.1099999999833</v>
      </c>
      <c r="E24" s="76">
        <f t="shared" si="1"/>
        <v>154.10999999998603</v>
      </c>
      <c r="F24" s="77">
        <f t="shared" si="1"/>
        <v>154.10999999998603</v>
      </c>
    </row>
    <row r="25" spans="1:13" x14ac:dyDescent="0.45">
      <c r="A25" s="68" t="s">
        <v>91</v>
      </c>
      <c r="B25" s="72"/>
      <c r="C25" s="78">
        <f t="shared" si="2"/>
        <v>1.5</v>
      </c>
      <c r="D25" s="78">
        <f t="shared" si="1"/>
        <v>1.5000000000001705</v>
      </c>
      <c r="E25" s="78">
        <f t="shared" si="1"/>
        <v>1.5</v>
      </c>
      <c r="F25" s="79">
        <f t="shared" si="1"/>
        <v>1.5</v>
      </c>
    </row>
  </sheetData>
  <mergeCells count="6">
    <mergeCell ref="B10:F10"/>
    <mergeCell ref="J2:O2"/>
    <mergeCell ref="A19:A20"/>
    <mergeCell ref="B19:F19"/>
    <mergeCell ref="H19:K19"/>
    <mergeCell ref="A10:A1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H13" sqref="H13"/>
    </sheetView>
  </sheetViews>
  <sheetFormatPr defaultRowHeight="14.25" x14ac:dyDescent="0.45"/>
  <cols>
    <col min="1" max="1" width="26.59765625" bestFit="1" customWidth="1"/>
    <col min="2" max="2" width="11" customWidth="1"/>
    <col min="3" max="3" width="8" customWidth="1"/>
  </cols>
  <sheetData>
    <row r="1" spans="1:11" x14ac:dyDescent="0.45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f>F1+1</f>
        <v>2023</v>
      </c>
      <c r="H1">
        <f t="shared" ref="H1:K1" si="0">G1+1</f>
        <v>2024</v>
      </c>
      <c r="I1">
        <f t="shared" si="0"/>
        <v>2025</v>
      </c>
      <c r="J1">
        <f t="shared" si="0"/>
        <v>2026</v>
      </c>
      <c r="K1">
        <f t="shared" si="0"/>
        <v>2027</v>
      </c>
    </row>
    <row r="2" spans="1:11" x14ac:dyDescent="0.45">
      <c r="A2" t="s">
        <v>14</v>
      </c>
      <c r="B2">
        <v>0</v>
      </c>
      <c r="C2">
        <f>'MNRE+CEA'!L2/5</f>
        <v>9571</v>
      </c>
      <c r="D2">
        <f t="shared" ref="D2:F2" si="1">C2</f>
        <v>9571</v>
      </c>
      <c r="E2">
        <f t="shared" si="1"/>
        <v>9571</v>
      </c>
      <c r="F2">
        <f t="shared" si="1"/>
        <v>9571</v>
      </c>
    </row>
    <row r="3" spans="1:11" x14ac:dyDescent="0.45">
      <c r="A3" t="s">
        <v>9</v>
      </c>
      <c r="B3">
        <v>0</v>
      </c>
      <c r="C3" s="37">
        <f>'MNRE+CEA'!L4/5</f>
        <v>81.22999999999999</v>
      </c>
      <c r="D3" s="37">
        <f t="shared" ref="D3:F3" si="2">C3</f>
        <v>81.22999999999999</v>
      </c>
      <c r="E3" s="37">
        <f t="shared" si="2"/>
        <v>81.22999999999999</v>
      </c>
      <c r="F3" s="37">
        <f t="shared" si="2"/>
        <v>81.22999999999999</v>
      </c>
    </row>
    <row r="4" spans="1:11" x14ac:dyDescent="0.45">
      <c r="A4" t="s">
        <v>2</v>
      </c>
      <c r="B4">
        <v>0</v>
      </c>
      <c r="C4">
        <f>'MNRE+CEA'!L3/5</f>
        <v>660</v>
      </c>
      <c r="D4">
        <f t="shared" ref="D4:F4" si="3">C4</f>
        <v>660</v>
      </c>
      <c r="E4">
        <f t="shared" si="3"/>
        <v>660</v>
      </c>
      <c r="F4">
        <f t="shared" si="3"/>
        <v>660</v>
      </c>
      <c r="G4">
        <f>'MNRE+CEA'!M3/5</f>
        <v>1360</v>
      </c>
      <c r="H4">
        <f>G4</f>
        <v>1360</v>
      </c>
      <c r="I4">
        <f t="shared" ref="I4:K4" si="4">H4</f>
        <v>1360</v>
      </c>
      <c r="J4">
        <f t="shared" si="4"/>
        <v>1360</v>
      </c>
      <c r="K4">
        <f t="shared" si="4"/>
        <v>1360</v>
      </c>
    </row>
    <row r="5" spans="1:11" x14ac:dyDescent="0.45">
      <c r="A5" t="s">
        <v>3</v>
      </c>
      <c r="B5">
        <v>0</v>
      </c>
      <c r="C5" s="37">
        <f>'MNRE+CEA'!L5/5+'RE target adjustment'!C24</f>
        <v>1518.6100000000006</v>
      </c>
      <c r="D5" s="37">
        <f t="shared" ref="D5:E5" si="5">C5</f>
        <v>1518.6100000000006</v>
      </c>
      <c r="E5" s="37">
        <f t="shared" si="5"/>
        <v>1518.6100000000006</v>
      </c>
      <c r="F5" s="37">
        <f>'MNRE+CEA'!L5/5+'RE target adjustment'!F24</f>
        <v>1518.609999999986</v>
      </c>
    </row>
    <row r="6" spans="1:11" x14ac:dyDescent="0.45">
      <c r="A6" s="94" t="s">
        <v>15</v>
      </c>
      <c r="B6" s="24">
        <v>0</v>
      </c>
      <c r="C6" s="24">
        <f>'RE target adjustment'!C22</f>
        <v>2367.0299999999988</v>
      </c>
      <c r="D6" s="24">
        <f>'RE target adjustment'!D22</f>
        <v>3498.2733333333308</v>
      </c>
      <c r="E6" s="24">
        <f>'RE target adjustment'!E22</f>
        <v>3498.2733333333308</v>
      </c>
      <c r="F6" s="24">
        <f>'RE target adjustment'!F22</f>
        <v>3498.2733333333308</v>
      </c>
    </row>
    <row r="7" spans="1:11" x14ac:dyDescent="0.45">
      <c r="A7" s="94" t="s">
        <v>4</v>
      </c>
      <c r="B7" s="24">
        <v>0</v>
      </c>
      <c r="C7" s="24">
        <f>'RE target adjustment'!C21</f>
        <v>8518.2999999999993</v>
      </c>
      <c r="D7" s="24">
        <f>'RE target adjustment'!D21</f>
        <v>15423.146666666667</v>
      </c>
      <c r="E7" s="24">
        <f>'RE target adjustment'!E21</f>
        <v>15423.146666666667</v>
      </c>
      <c r="F7" s="24">
        <f>'RE target adjustment'!F21</f>
        <v>15423.146666666667</v>
      </c>
    </row>
    <row r="8" spans="1:11" x14ac:dyDescent="0.45">
      <c r="A8" s="94" t="s">
        <v>5</v>
      </c>
    </row>
    <row r="9" spans="1:11" x14ac:dyDescent="0.45">
      <c r="A9" s="94" t="s">
        <v>6</v>
      </c>
      <c r="B9">
        <v>0</v>
      </c>
      <c r="C9" s="37">
        <f>'RE target adjustment'!C23</f>
        <v>785.80999999999949</v>
      </c>
      <c r="D9" s="37">
        <f>'RE target adjustment'!D23</f>
        <v>785.81000000011227</v>
      </c>
      <c r="E9" s="37">
        <f>'RE target adjustment'!E23</f>
        <v>785.81000000005588</v>
      </c>
      <c r="F9" s="37">
        <f>'RE target adjustment'!F23</f>
        <v>785.80999999982305</v>
      </c>
    </row>
    <row r="10" spans="1:11" x14ac:dyDescent="0.45">
      <c r="A10" t="s">
        <v>10</v>
      </c>
    </row>
    <row r="11" spans="1:11" x14ac:dyDescent="0.45">
      <c r="A11" t="s">
        <v>11</v>
      </c>
    </row>
    <row r="12" spans="1:11" x14ac:dyDescent="0.45">
      <c r="A12" t="s">
        <v>12</v>
      </c>
    </row>
    <row r="13" spans="1:11" x14ac:dyDescent="0.45">
      <c r="A13" t="s">
        <v>13</v>
      </c>
    </row>
    <row r="14" spans="1:11" x14ac:dyDescent="0.45">
      <c r="A14" t="s">
        <v>16</v>
      </c>
    </row>
    <row r="15" spans="1:11" x14ac:dyDescent="0.45">
      <c r="A15" t="s">
        <v>76</v>
      </c>
    </row>
    <row r="16" spans="1:11" x14ac:dyDescent="0.45">
      <c r="A16" t="s">
        <v>77</v>
      </c>
    </row>
    <row r="17" spans="1:6" x14ac:dyDescent="0.45">
      <c r="A17" s="94" t="s">
        <v>78</v>
      </c>
      <c r="C17" s="37">
        <f>'RE target adjustment'!C25</f>
        <v>1.5</v>
      </c>
      <c r="D17" s="37">
        <f>'RE target adjustment'!D25</f>
        <v>1.5000000000001705</v>
      </c>
      <c r="E17" s="37">
        <f>'RE target adjustment'!E25</f>
        <v>1.5</v>
      </c>
      <c r="F17" s="37">
        <f>'RE target adjustment'!F25</f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zoomScale="115" zoomScaleNormal="115" workbookViewId="0">
      <selection activeCell="B2" sqref="B2:AK17"/>
    </sheetView>
  </sheetViews>
  <sheetFormatPr defaultRowHeight="14.25" x14ac:dyDescent="0.45"/>
  <cols>
    <col min="1" max="1" width="28.265625" customWidth="1"/>
  </cols>
  <sheetData>
    <row r="1" spans="1:37" x14ac:dyDescent="0.45">
      <c r="A1" t="s">
        <v>63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64</v>
      </c>
      <c r="B2" s="37">
        <v>0</v>
      </c>
      <c r="C2" s="37">
        <v>0</v>
      </c>
      <c r="D2" s="37">
        <v>0</v>
      </c>
      <c r="E2" s="37">
        <v>0</v>
      </c>
      <c r="F2" s="37">
        <f>Calcs!C2</f>
        <v>9571</v>
      </c>
      <c r="G2" s="37">
        <f>Calcs!D2</f>
        <v>9571</v>
      </c>
      <c r="H2" s="37">
        <f>Calcs!E2</f>
        <v>9571</v>
      </c>
      <c r="I2" s="37">
        <f>Calcs!F2</f>
        <v>9571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  <c r="AG2" s="37">
        <v>0</v>
      </c>
      <c r="AH2" s="37">
        <v>0</v>
      </c>
      <c r="AI2" s="37">
        <v>0</v>
      </c>
      <c r="AJ2" s="37">
        <v>0</v>
      </c>
      <c r="AK2" s="37">
        <v>0</v>
      </c>
    </row>
    <row r="3" spans="1:37" x14ac:dyDescent="0.45">
      <c r="A3" t="s">
        <v>65</v>
      </c>
      <c r="B3" s="37">
        <v>0</v>
      </c>
      <c r="C3" s="37">
        <v>0</v>
      </c>
      <c r="D3" s="37">
        <v>0</v>
      </c>
      <c r="E3" s="37">
        <v>0</v>
      </c>
      <c r="F3" s="37">
        <f>Calcs!C3</f>
        <v>81.22999999999999</v>
      </c>
      <c r="G3" s="37">
        <f>Calcs!D3</f>
        <v>81.22999999999999</v>
      </c>
      <c r="H3" s="37">
        <f>Calcs!E3</f>
        <v>81.22999999999999</v>
      </c>
      <c r="I3" s="37">
        <f>Calcs!F3</f>
        <v>81.22999999999999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  <c r="AG3" s="37">
        <v>0</v>
      </c>
      <c r="AH3" s="37">
        <v>0</v>
      </c>
      <c r="AI3" s="37">
        <v>0</v>
      </c>
      <c r="AJ3" s="37">
        <v>0</v>
      </c>
      <c r="AK3" s="37">
        <v>0</v>
      </c>
    </row>
    <row r="4" spans="1:37" x14ac:dyDescent="0.45">
      <c r="A4" t="s">
        <v>66</v>
      </c>
      <c r="B4" s="37">
        <v>0</v>
      </c>
      <c r="C4" s="37">
        <v>0</v>
      </c>
      <c r="D4" s="37">
        <v>0</v>
      </c>
      <c r="E4" s="37">
        <v>0</v>
      </c>
      <c r="F4" s="37">
        <f>Calcs!C4</f>
        <v>660</v>
      </c>
      <c r="G4" s="37">
        <f>Calcs!D4</f>
        <v>660</v>
      </c>
      <c r="H4" s="37">
        <f>Calcs!E4</f>
        <v>660</v>
      </c>
      <c r="I4" s="37">
        <f>Calcs!F4</f>
        <v>660</v>
      </c>
      <c r="J4" s="37">
        <f>Calcs!G4</f>
        <v>1360</v>
      </c>
      <c r="K4" s="37">
        <f>Calcs!H4</f>
        <v>1360</v>
      </c>
      <c r="L4" s="37">
        <f>Calcs!I4</f>
        <v>1360</v>
      </c>
      <c r="M4" s="37">
        <f>Calcs!J4</f>
        <v>1360</v>
      </c>
      <c r="N4" s="37">
        <f>Calcs!K4</f>
        <v>1360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0</v>
      </c>
      <c r="AI4" s="37">
        <v>0</v>
      </c>
      <c r="AJ4" s="37">
        <v>0</v>
      </c>
      <c r="AK4" s="37">
        <v>0</v>
      </c>
    </row>
    <row r="5" spans="1:37" x14ac:dyDescent="0.45">
      <c r="A5" t="s">
        <v>21</v>
      </c>
      <c r="B5" s="37">
        <v>0</v>
      </c>
      <c r="C5" s="37">
        <v>0</v>
      </c>
      <c r="D5" s="37">
        <v>0</v>
      </c>
      <c r="E5" s="37">
        <v>0</v>
      </c>
      <c r="F5" s="37">
        <f>Calcs!C5</f>
        <v>1518.6100000000006</v>
      </c>
      <c r="G5" s="37">
        <f>Calcs!D5</f>
        <v>1518.6100000000006</v>
      </c>
      <c r="H5" s="37">
        <f>Calcs!E5</f>
        <v>1518.6100000000006</v>
      </c>
      <c r="I5" s="37">
        <f>Calcs!F5</f>
        <v>1518.609999999986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</row>
    <row r="6" spans="1:37" x14ac:dyDescent="0.45">
      <c r="A6" t="s">
        <v>67</v>
      </c>
      <c r="B6" s="37">
        <v>0</v>
      </c>
      <c r="C6" s="37">
        <v>0</v>
      </c>
      <c r="D6" s="37">
        <v>0</v>
      </c>
      <c r="E6" s="37">
        <v>0</v>
      </c>
      <c r="F6" s="37">
        <f>Calcs!C6</f>
        <v>2367.0299999999988</v>
      </c>
      <c r="G6" s="37">
        <f>Calcs!D6</f>
        <v>3498.2733333333308</v>
      </c>
      <c r="H6" s="37">
        <f>Calcs!E6</f>
        <v>3498.2733333333308</v>
      </c>
      <c r="I6" s="37">
        <f>Calcs!F6</f>
        <v>3498.2733333333308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</row>
    <row r="7" spans="1:37" x14ac:dyDescent="0.45">
      <c r="A7" t="s">
        <v>68</v>
      </c>
      <c r="B7" s="37">
        <v>0</v>
      </c>
      <c r="C7" s="37">
        <v>0</v>
      </c>
      <c r="D7" s="37">
        <v>0</v>
      </c>
      <c r="E7" s="37">
        <v>0</v>
      </c>
      <c r="F7" s="37">
        <f>Calcs!C7</f>
        <v>8518.2999999999993</v>
      </c>
      <c r="G7" s="37">
        <f>Calcs!D7</f>
        <v>15423.146666666667</v>
      </c>
      <c r="H7" s="37">
        <f>Calcs!E7</f>
        <v>15423.146666666667</v>
      </c>
      <c r="I7" s="37">
        <f>Calcs!F7</f>
        <v>15423.146666666667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</row>
    <row r="8" spans="1:37" x14ac:dyDescent="0.45">
      <c r="A8" t="s">
        <v>69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</row>
    <row r="9" spans="1:37" x14ac:dyDescent="0.45">
      <c r="A9" t="s">
        <v>70</v>
      </c>
      <c r="B9" s="37">
        <v>0</v>
      </c>
      <c r="C9" s="37">
        <v>0</v>
      </c>
      <c r="D9" s="37">
        <v>0</v>
      </c>
      <c r="E9" s="37">
        <v>0</v>
      </c>
      <c r="F9" s="37">
        <f>Calcs!C9</f>
        <v>785.80999999999949</v>
      </c>
      <c r="G9" s="37">
        <f>Calcs!D9</f>
        <v>785.81000000011227</v>
      </c>
      <c r="H9" s="37">
        <f>Calcs!E9</f>
        <v>785.81000000005588</v>
      </c>
      <c r="I9" s="37">
        <f>Calcs!F9</f>
        <v>785.80999999982305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</row>
    <row r="10" spans="1:37" x14ac:dyDescent="0.45">
      <c r="A10" t="s">
        <v>71</v>
      </c>
      <c r="B10" s="37"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37">
        <v>0</v>
      </c>
      <c r="AH10" s="37">
        <v>0</v>
      </c>
      <c r="AI10" s="37">
        <v>0</v>
      </c>
      <c r="AJ10" s="37">
        <v>0</v>
      </c>
      <c r="AK10" s="37">
        <v>0</v>
      </c>
    </row>
    <row r="11" spans="1:37" x14ac:dyDescent="0.45">
      <c r="A11" t="s">
        <v>72</v>
      </c>
      <c r="B11" s="37">
        <v>0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7">
        <v>0</v>
      </c>
    </row>
    <row r="12" spans="1:37" x14ac:dyDescent="0.45">
      <c r="A12" t="s">
        <v>73</v>
      </c>
      <c r="B12" s="37">
        <v>0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37">
        <v>0</v>
      </c>
      <c r="AK12" s="37">
        <v>0</v>
      </c>
    </row>
    <row r="13" spans="1:37" x14ac:dyDescent="0.45">
      <c r="A13" t="s">
        <v>74</v>
      </c>
      <c r="B13" s="37">
        <v>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>
        <v>0</v>
      </c>
    </row>
    <row r="14" spans="1:37" x14ac:dyDescent="0.45">
      <c r="A14" t="s">
        <v>75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</row>
    <row r="15" spans="1:37" x14ac:dyDescent="0.45">
      <c r="A15" t="s">
        <v>76</v>
      </c>
      <c r="B15" s="37">
        <v>0</v>
      </c>
      <c r="C15" s="37">
        <f>B15</f>
        <v>0</v>
      </c>
      <c r="D15" s="37">
        <f t="shared" ref="D15:AK15" si="0">C15</f>
        <v>0</v>
      </c>
      <c r="E15" s="37">
        <f t="shared" si="0"/>
        <v>0</v>
      </c>
      <c r="F15" s="37">
        <f t="shared" si="0"/>
        <v>0</v>
      </c>
      <c r="G15" s="37">
        <f t="shared" si="0"/>
        <v>0</v>
      </c>
      <c r="H15" s="37">
        <f t="shared" si="0"/>
        <v>0</v>
      </c>
      <c r="I15" s="37">
        <f t="shared" si="0"/>
        <v>0</v>
      </c>
      <c r="J15" s="37">
        <f t="shared" si="0"/>
        <v>0</v>
      </c>
      <c r="K15" s="37">
        <f t="shared" si="0"/>
        <v>0</v>
      </c>
      <c r="L15" s="37">
        <f t="shared" si="0"/>
        <v>0</v>
      </c>
      <c r="M15" s="37">
        <f t="shared" si="0"/>
        <v>0</v>
      </c>
      <c r="N15" s="37">
        <f t="shared" si="0"/>
        <v>0</v>
      </c>
      <c r="O15" s="37">
        <f t="shared" si="0"/>
        <v>0</v>
      </c>
      <c r="P15" s="37">
        <f t="shared" si="0"/>
        <v>0</v>
      </c>
      <c r="Q15" s="37">
        <f t="shared" si="0"/>
        <v>0</v>
      </c>
      <c r="R15" s="37">
        <f t="shared" si="0"/>
        <v>0</v>
      </c>
      <c r="S15" s="37">
        <f t="shared" si="0"/>
        <v>0</v>
      </c>
      <c r="T15" s="37">
        <f t="shared" si="0"/>
        <v>0</v>
      </c>
      <c r="U15" s="37">
        <f t="shared" si="0"/>
        <v>0</v>
      </c>
      <c r="V15" s="37">
        <f t="shared" si="0"/>
        <v>0</v>
      </c>
      <c r="W15" s="37">
        <f t="shared" si="0"/>
        <v>0</v>
      </c>
      <c r="X15" s="37">
        <f t="shared" si="0"/>
        <v>0</v>
      </c>
      <c r="Y15" s="37">
        <f t="shared" si="0"/>
        <v>0</v>
      </c>
      <c r="Z15" s="37">
        <f t="shared" si="0"/>
        <v>0</v>
      </c>
      <c r="AA15" s="37">
        <f t="shared" si="0"/>
        <v>0</v>
      </c>
      <c r="AB15" s="37">
        <f t="shared" si="0"/>
        <v>0</v>
      </c>
      <c r="AC15" s="37">
        <f t="shared" si="0"/>
        <v>0</v>
      </c>
      <c r="AD15" s="37">
        <f t="shared" si="0"/>
        <v>0</v>
      </c>
      <c r="AE15" s="37">
        <f t="shared" si="0"/>
        <v>0</v>
      </c>
      <c r="AF15" s="37">
        <f t="shared" si="0"/>
        <v>0</v>
      </c>
      <c r="AG15" s="37">
        <f t="shared" si="0"/>
        <v>0</v>
      </c>
      <c r="AH15" s="37">
        <f t="shared" si="0"/>
        <v>0</v>
      </c>
      <c r="AI15" s="37">
        <f t="shared" si="0"/>
        <v>0</v>
      </c>
      <c r="AJ15" s="37">
        <f t="shared" si="0"/>
        <v>0</v>
      </c>
      <c r="AK15" s="37">
        <f t="shared" si="0"/>
        <v>0</v>
      </c>
    </row>
    <row r="16" spans="1:37" x14ac:dyDescent="0.45">
      <c r="A16" t="s">
        <v>77</v>
      </c>
      <c r="B16" s="37">
        <v>0</v>
      </c>
      <c r="C16" s="37">
        <f>B16</f>
        <v>0</v>
      </c>
      <c r="D16" s="37">
        <f t="shared" ref="D16:AK16" si="1">C16</f>
        <v>0</v>
      </c>
      <c r="E16" s="37">
        <f t="shared" si="1"/>
        <v>0</v>
      </c>
      <c r="F16" s="37">
        <f t="shared" si="1"/>
        <v>0</v>
      </c>
      <c r="G16" s="37">
        <f t="shared" si="1"/>
        <v>0</v>
      </c>
      <c r="H16" s="37">
        <f t="shared" si="1"/>
        <v>0</v>
      </c>
      <c r="I16" s="37">
        <f t="shared" si="1"/>
        <v>0</v>
      </c>
      <c r="J16" s="37">
        <f t="shared" si="1"/>
        <v>0</v>
      </c>
      <c r="K16" s="37">
        <f t="shared" si="1"/>
        <v>0</v>
      </c>
      <c r="L16" s="37">
        <f t="shared" si="1"/>
        <v>0</v>
      </c>
      <c r="M16" s="37">
        <f t="shared" si="1"/>
        <v>0</v>
      </c>
      <c r="N16" s="37">
        <f t="shared" si="1"/>
        <v>0</v>
      </c>
      <c r="O16" s="37">
        <f t="shared" si="1"/>
        <v>0</v>
      </c>
      <c r="P16" s="37">
        <f t="shared" si="1"/>
        <v>0</v>
      </c>
      <c r="Q16" s="37">
        <f t="shared" si="1"/>
        <v>0</v>
      </c>
      <c r="R16" s="37">
        <f t="shared" si="1"/>
        <v>0</v>
      </c>
      <c r="S16" s="37">
        <f t="shared" si="1"/>
        <v>0</v>
      </c>
      <c r="T16" s="37">
        <f t="shared" si="1"/>
        <v>0</v>
      </c>
      <c r="U16" s="37">
        <f t="shared" si="1"/>
        <v>0</v>
      </c>
      <c r="V16" s="37">
        <f t="shared" si="1"/>
        <v>0</v>
      </c>
      <c r="W16" s="37">
        <f t="shared" si="1"/>
        <v>0</v>
      </c>
      <c r="X16" s="37">
        <f t="shared" si="1"/>
        <v>0</v>
      </c>
      <c r="Y16" s="37">
        <f t="shared" si="1"/>
        <v>0</v>
      </c>
      <c r="Z16" s="37">
        <f t="shared" si="1"/>
        <v>0</v>
      </c>
      <c r="AA16" s="37">
        <f t="shared" si="1"/>
        <v>0</v>
      </c>
      <c r="AB16" s="37">
        <f t="shared" si="1"/>
        <v>0</v>
      </c>
      <c r="AC16" s="37">
        <f t="shared" si="1"/>
        <v>0</v>
      </c>
      <c r="AD16" s="37">
        <f t="shared" si="1"/>
        <v>0</v>
      </c>
      <c r="AE16" s="37">
        <f t="shared" si="1"/>
        <v>0</v>
      </c>
      <c r="AF16" s="37">
        <f t="shared" si="1"/>
        <v>0</v>
      </c>
      <c r="AG16" s="37">
        <f t="shared" si="1"/>
        <v>0</v>
      </c>
      <c r="AH16" s="37">
        <f t="shared" si="1"/>
        <v>0</v>
      </c>
      <c r="AI16" s="37">
        <f t="shared" si="1"/>
        <v>0</v>
      </c>
      <c r="AJ16" s="37">
        <f t="shared" si="1"/>
        <v>0</v>
      </c>
      <c r="AK16" s="37">
        <f t="shared" si="1"/>
        <v>0</v>
      </c>
    </row>
    <row r="17" spans="1:37" x14ac:dyDescent="0.45">
      <c r="A17" t="s">
        <v>78</v>
      </c>
      <c r="B17" s="37">
        <v>0</v>
      </c>
      <c r="C17" s="37">
        <f>B17</f>
        <v>0</v>
      </c>
      <c r="D17" s="37">
        <f t="shared" ref="D17:AK17" si="2">C17</f>
        <v>0</v>
      </c>
      <c r="E17" s="37">
        <f t="shared" si="2"/>
        <v>0</v>
      </c>
      <c r="F17" s="37">
        <f>Calcs!C17</f>
        <v>1.5</v>
      </c>
      <c r="G17" s="37">
        <f>Calcs!D17</f>
        <v>1.5000000000001705</v>
      </c>
      <c r="H17" s="37">
        <f>Calcs!E17</f>
        <v>1.5</v>
      </c>
      <c r="I17" s="37">
        <f>Calcs!F17</f>
        <v>1.5</v>
      </c>
      <c r="J17" s="37">
        <v>0</v>
      </c>
      <c r="K17" s="37">
        <f t="shared" si="2"/>
        <v>0</v>
      </c>
      <c r="L17" s="37">
        <f t="shared" si="2"/>
        <v>0</v>
      </c>
      <c r="M17" s="37">
        <f t="shared" si="2"/>
        <v>0</v>
      </c>
      <c r="N17" s="37">
        <f t="shared" si="2"/>
        <v>0</v>
      </c>
      <c r="O17" s="37">
        <f t="shared" si="2"/>
        <v>0</v>
      </c>
      <c r="P17" s="37">
        <f t="shared" si="2"/>
        <v>0</v>
      </c>
      <c r="Q17" s="37">
        <f t="shared" si="2"/>
        <v>0</v>
      </c>
      <c r="R17" s="37">
        <f t="shared" si="2"/>
        <v>0</v>
      </c>
      <c r="S17" s="37">
        <f t="shared" si="2"/>
        <v>0</v>
      </c>
      <c r="T17" s="37">
        <f t="shared" si="2"/>
        <v>0</v>
      </c>
      <c r="U17" s="37">
        <f t="shared" si="2"/>
        <v>0</v>
      </c>
      <c r="V17" s="37">
        <f t="shared" si="2"/>
        <v>0</v>
      </c>
      <c r="W17" s="37">
        <f t="shared" si="2"/>
        <v>0</v>
      </c>
      <c r="X17" s="37">
        <f t="shared" si="2"/>
        <v>0</v>
      </c>
      <c r="Y17" s="37">
        <f t="shared" si="2"/>
        <v>0</v>
      </c>
      <c r="Z17" s="37">
        <f t="shared" si="2"/>
        <v>0</v>
      </c>
      <c r="AA17" s="37">
        <f t="shared" si="2"/>
        <v>0</v>
      </c>
      <c r="AB17" s="37">
        <f t="shared" si="2"/>
        <v>0</v>
      </c>
      <c r="AC17" s="37">
        <f t="shared" si="2"/>
        <v>0</v>
      </c>
      <c r="AD17" s="37">
        <f t="shared" si="2"/>
        <v>0</v>
      </c>
      <c r="AE17" s="37">
        <f t="shared" si="2"/>
        <v>0</v>
      </c>
      <c r="AF17" s="37">
        <f t="shared" si="2"/>
        <v>0</v>
      </c>
      <c r="AG17" s="37">
        <f t="shared" si="2"/>
        <v>0</v>
      </c>
      <c r="AH17" s="37">
        <f t="shared" si="2"/>
        <v>0</v>
      </c>
      <c r="AI17" s="37">
        <f t="shared" si="2"/>
        <v>0</v>
      </c>
      <c r="AJ17" s="37">
        <f t="shared" si="2"/>
        <v>0</v>
      </c>
      <c r="AK17" s="3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MNRE+CEA</vt:lpstr>
      <vt:lpstr>RE target adjustment</vt:lpstr>
      <vt:lpstr>Calcs</vt:lpstr>
      <vt:lpstr>BPMCCS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2015-06-10T01:27:30Z</dcterms:created>
  <dcterms:modified xsi:type="dcterms:W3CDTF">2020-03-10T19:09:29Z</dcterms:modified>
</cp:coreProperties>
</file>